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570" windowHeight="9795" activeTab="0"/>
  </bookViews>
  <sheets>
    <sheet name="2016" sheetId="1" r:id="rId1"/>
  </sheets>
  <definedNames>
    <definedName name="BossProviderVariable?_4734b16a_f4df_41a6_99f8_bba26a0bdebf" hidden="1">"25_01_2006"</definedName>
    <definedName name="_xlnm.Print_Titles" localSheetId="0">'2016'!$14:$14</definedName>
    <definedName name="_xlnm.Print_Area" localSheetId="0">'2016'!$A$1:$R$105</definedName>
  </definedNames>
  <calcPr fullCalcOnLoad="1"/>
</workbook>
</file>

<file path=xl/sharedStrings.xml><?xml version="1.0" encoding="utf-8"?>
<sst xmlns="http://schemas.openxmlformats.org/spreadsheetml/2006/main" count="278" uniqueCount="202">
  <si>
    <t>Финансовый год</t>
  </si>
  <si>
    <t>всего</t>
  </si>
  <si>
    <t>ГРБС</t>
  </si>
  <si>
    <t>Выборгский район</t>
  </si>
  <si>
    <t>ГКУ "Управление строительства Ленинградской области"</t>
  </si>
  <si>
    <t>Муниципальные районы Ленинградской области</t>
  </si>
  <si>
    <t>Сланцевский муниципальный район</t>
  </si>
  <si>
    <t>Всего по подпрограмме</t>
  </si>
  <si>
    <t>Капитальный ремонт   многофункциональных спортивных площадок и стадионов, в том числе:</t>
  </si>
  <si>
    <t>Примечание:</t>
  </si>
  <si>
    <t>Планируемые источники финансирования, тыс. рублей</t>
  </si>
  <si>
    <t>Ленинградской области</t>
  </si>
  <si>
    <t>2019</t>
  </si>
  <si>
    <t>2014-2019</t>
  </si>
  <si>
    <t>2017-2020</t>
  </si>
  <si>
    <t>Строительство спортивного комплекса волейбола в г. Сосновый Бор</t>
  </si>
  <si>
    <t>2018-2020</t>
  </si>
  <si>
    <t>2020</t>
  </si>
  <si>
    <t>2021</t>
  </si>
  <si>
    <t>2022</t>
  </si>
  <si>
    <t>2023</t>
  </si>
  <si>
    <t>2024</t>
  </si>
  <si>
    <t>Капитальный ремонт спортивных объектов</t>
  </si>
  <si>
    <t>1.1</t>
  </si>
  <si>
    <t>1.2</t>
  </si>
  <si>
    <t>1.3</t>
  </si>
  <si>
    <t>1.4</t>
  </si>
  <si>
    <t>ООО "Бассейн ГАТ"</t>
  </si>
  <si>
    <t>2014-2020</t>
  </si>
  <si>
    <t>2016-2019</t>
  </si>
  <si>
    <t>2018-2019</t>
  </si>
  <si>
    <t>Отрадненское городское поселение Кировского муниципального района</t>
  </si>
  <si>
    <t>Веревское сельское поселение  Гатчинского муниципального района</t>
  </si>
  <si>
    <t>УТВЕРЖДЕН</t>
  </si>
  <si>
    <t>постановлением Правительства</t>
  </si>
  <si>
    <t>от 27 ноября 2015 года № 444</t>
  </si>
  <si>
    <t>(в редакции постановления Правительства</t>
  </si>
  <si>
    <t>(приложение)</t>
  </si>
  <si>
    <t>Перечень</t>
  </si>
  <si>
    <t>№                п/п</t>
  </si>
  <si>
    <t xml:space="preserve"> Информация                  о состоянии ПСД                           (№ заключения/ стадия разработки)</t>
  </si>
  <si>
    <t>Сметная стоимость                            (тыс. рублей)</t>
  </si>
  <si>
    <t>федеральный бюджет</t>
  </si>
  <si>
    <t>областной бюджет</t>
  </si>
  <si>
    <t>местные бюджеты</t>
  </si>
  <si>
    <t>прочие источники</t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</si>
  <si>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
 </t>
    </r>
  </si>
  <si>
    <t>государственной программы "Развитие физической культуры и спорта в Ленинградской области"</t>
  </si>
  <si>
    <t>Приозерский муниципальный район</t>
  </si>
  <si>
    <t>Кингисеппский муниципальный район</t>
  </si>
  <si>
    <t>760569,97                   в ценах 2013 г., в том числе ПИР 13852,71</t>
  </si>
  <si>
    <t>Строительство стадиона                                   с искусственным покрытием,                              г. Отрадное</t>
  </si>
  <si>
    <t>Строительство физкультурно-оздоровительного комплекса                               в дер. Малое Верево Гатчинского района</t>
  </si>
  <si>
    <t>Строительство, реконструкция                        и проектирование спортивных объектов</t>
  </si>
  <si>
    <t>Строительство, реконструкция                         и проектирование спортивных объектов</t>
  </si>
  <si>
    <t>В стадии разработки</t>
  </si>
  <si>
    <t>Комитет                                       по строительству Ленинградской области</t>
  </si>
  <si>
    <t>Строительство универсального спортивного зала МБОУ "СОШ № 12" (структурное подразделение                   имени С.И.Ростоцкого) по адресу: Ленинградская область, Выборгский район, г. Высоцк, ул. Ленинская,                  дом 4</t>
  </si>
  <si>
    <t>47-1-7-0184-14            от 01.08.2014</t>
  </si>
  <si>
    <t>Комитет                                по физической культуре                и спорту Ленинградской области</t>
  </si>
  <si>
    <t>Комитет                                по физической культуре                 и спорту Ленинградской области</t>
  </si>
  <si>
    <t>Комитет                                    по физической культуре                  и спорту Ленинградской области</t>
  </si>
  <si>
    <t>Комитет                                   по физической культуре                 и спорту Ленинградской области</t>
  </si>
  <si>
    <t>Комитет                                  по физической культуре               и спорту Ленинградской области</t>
  </si>
  <si>
    <t>Комитет                             по физической культуре                и спорту Ленинградской области</t>
  </si>
  <si>
    <t>Комитет                             по физической культуре              и спорту Ленинградской области</t>
  </si>
  <si>
    <t>Комитет                                 по физической культуре               и спорту Ленинградской области</t>
  </si>
  <si>
    <t>Бюджетополучатель</t>
  </si>
  <si>
    <t>Строительство физкультурно-оздоровительного комплекса                         на территории спортивной площадки школы № 3 и спортивной площадки на месте незавершенного строительством объекта "Бассейн при школе № 12"                 в г. Сланцы, ул. Грибоедова 19-а,                 в том числе проектные работы</t>
  </si>
  <si>
    <t>Строительство плавательного бассейна в г. Кингисеппе по адресу: Ленинградская область, г. Кингисепп, 7 микрорайон,    ул. Химиков</t>
  </si>
  <si>
    <t>47-1-4-0233-15                от 04.12.2015                 (по проекту),                     по смете                       47-1-7-0590-15                от 22.12.2015</t>
  </si>
  <si>
    <t>Создание (строительство)                                       и эксплуатация объекта спорта -плавательного бассейна в г. Гатчина                     в рамках концессионного соглашения</t>
  </si>
  <si>
    <t>Создание (строительство)                                  и эксплуатация объекта спорта -плавательного бассейна в г. Сертолово       в рамках концессионного соглашения</t>
  </si>
  <si>
    <t>Создание (строительство)                                и эксплуатация сети плавательных бассейнов на территории Ленинградской области в рамках концессионных соглашений</t>
  </si>
  <si>
    <t>Итого по подпрограмме</t>
  </si>
  <si>
    <t>2019-2021</t>
  </si>
  <si>
    <t>2022-2024</t>
  </si>
  <si>
    <t>2019-2020</t>
  </si>
  <si>
    <t>2016, 2019-2020</t>
  </si>
  <si>
    <t>№1-1-2-0031-17 от 11.10.2017</t>
  </si>
  <si>
    <t>Спорткомплекс "Юность". Капитальный ремонт стадиона по ул. Калинина 41-а г. Приозерска Ленинградской области по адресу: 188760, Ленинградская область, г. Приозерск, ул. Калинина, 41-а</t>
  </si>
  <si>
    <t>Ремонт напольного покрытия спортивных залов физкультурно-оздоровительный комплекс МАУ СШОР "НИКА" по адресу: Ленинградская область, Гатчинский район, п. Сиверский, ул. Заводская, д.2</t>
  </si>
  <si>
    <t>№27/2-06-18</t>
  </si>
  <si>
    <t>Сиверское городское посленеие Гатчинского муниципального района</t>
  </si>
  <si>
    <t>ООО "Бассейны "Атлантика"</t>
  </si>
  <si>
    <t>Наименование и местонахождение стройки (объекта),</t>
  </si>
  <si>
    <t>2019-2024</t>
  </si>
  <si>
    <t>4.4.</t>
  </si>
  <si>
    <t>4.5.</t>
  </si>
  <si>
    <t>4.2.</t>
  </si>
  <si>
    <t>4.3.</t>
  </si>
  <si>
    <t>в стадии разработки</t>
  </si>
  <si>
    <t>1.5.</t>
  </si>
  <si>
    <t>1.6.</t>
  </si>
  <si>
    <t>1.7.</t>
  </si>
  <si>
    <t>1.8.</t>
  </si>
  <si>
    <t>1.11.</t>
  </si>
  <si>
    <t>Капитальный ремонт МФСУ "Бокситогорский спортивный комплекс"</t>
  </si>
  <si>
    <t>Бокситогорское городское поселение Бокситогорского муниципального района</t>
  </si>
  <si>
    <t>1. Основное мероприятие 3.1 "Строительство, реконструкция и проектирование спортивных объектов"</t>
  </si>
  <si>
    <t xml:space="preserve">2. Основное мероприятие: 3.2 "Капитальный ремонт спортивных объектов" </t>
  </si>
  <si>
    <t>3. Основное мероприятие 3.3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</si>
  <si>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Итого по основному мероприятию 3.1</t>
  </si>
  <si>
    <t>Всего по основному мероприятию 3.1</t>
  </si>
  <si>
    <t>2.1</t>
  </si>
  <si>
    <t>2.1.1</t>
  </si>
  <si>
    <t>2.1.2</t>
  </si>
  <si>
    <t>2.1.3.</t>
  </si>
  <si>
    <t>2.2</t>
  </si>
  <si>
    <t>2.3</t>
  </si>
  <si>
    <t>2.4</t>
  </si>
  <si>
    <t>2.5</t>
  </si>
  <si>
    <t>2.6</t>
  </si>
  <si>
    <t>Итого по основному мероприятию 3.2</t>
  </si>
  <si>
    <t>Всего по основному мероприятию 3.2</t>
  </si>
  <si>
    <t>Итого по основному мероприятию 3.3</t>
  </si>
  <si>
    <t>Всего по основному мероприятию 3.3</t>
  </si>
  <si>
    <t>4.1</t>
  </si>
  <si>
    <t>объектов подпрограммы «Развитие спортивной инфраструктуры Ленинградской области»</t>
  </si>
  <si>
    <t>№47-1-1-3-0161-18 от 09.06.2018 (по проекту)          по смете                         №47-1-0130-18             от 14.06.2018</t>
  </si>
  <si>
    <t xml:space="preserve">689957,02                     в ценах 2017 г.,  в том числе ПИР 15796,9   </t>
  </si>
  <si>
    <t>Строительство Центра спортивного                 с универсальным игровым залом, плавательным бассейном и крытым катком с искусственным льдом,                     г. Выборг (в том числе корректировка проекта - 2017 год) 2 очередь</t>
  </si>
  <si>
    <t>Сроки строи-тельст-ва (годы)</t>
  </si>
  <si>
    <t>в ценах, утвержденных в ПСД</t>
  </si>
  <si>
    <t>в ценах                       года включения объекта в перечень</t>
  </si>
  <si>
    <t xml:space="preserve">Проектирование, строительство и реконструкция спортивных залов и физкультурно-оздоровительных комплексов </t>
  </si>
  <si>
    <t xml:space="preserve"> Проектная мощность, (единовременная пропускная способность, чел.)</t>
  </si>
  <si>
    <t>№47-1-0244-18 от 05.12.2018</t>
  </si>
  <si>
    <t>255452,05                в ценах                   2018 года</t>
  </si>
  <si>
    <t>2016-2020</t>
  </si>
  <si>
    <t>Строительство физкультурно-оздоровительного комплекса с 25-метровым плавательным бассейном и универсальным игровым залом в г.п. Виллози Ломоносовского муниципального района Ленинградской области</t>
  </si>
  <si>
    <t>Виллозское городское поселение Ломоносовского муниципального района</t>
  </si>
  <si>
    <t>Реконструкция стадиона г. Никольское по адресу: Ленинградская область, Тосненский район, г. Никольское, улица Дачная, д.6а</t>
  </si>
  <si>
    <t xml:space="preserve">Никольское городское поселение Тосненского района </t>
  </si>
  <si>
    <t>1.9</t>
  </si>
  <si>
    <t>1.12.</t>
  </si>
  <si>
    <t>1.13.</t>
  </si>
  <si>
    <t>Выполнение работ по замене покрытия футбольного поля, расположенного по адресу: Ленинградская область,  г.Лодейное Поле, ул. Титова, д.45, к.1</t>
  </si>
  <si>
    <t>Тихвинское городское поселение Тихвинского муниципального района</t>
  </si>
  <si>
    <t>Лодейнопольский муниципальный район</t>
  </si>
  <si>
    <t>2.1.4</t>
  </si>
  <si>
    <t>2.1.5</t>
  </si>
  <si>
    <t>2019*</t>
  </si>
  <si>
    <t>Строительство физкультурно-оздоровительного комплекса с плавательным бассейном и универсальным залом (ФОК), на земельном участке по адресу: Ленинградская область, Всеволожский муниципальный район, г. Всеволожск, линия 4-я</t>
  </si>
  <si>
    <t>Строительство плавательного бассейна в г. Ивангород</t>
  </si>
  <si>
    <t>Строительство футбольного поля                     в г.п. Дубровка Всеволожского района</t>
  </si>
  <si>
    <t>47-1-8-0607-15            от 25.11.2015</t>
  </si>
  <si>
    <t>64 418,31                      в ценах 2015 г.</t>
  </si>
  <si>
    <t>Дубровское городское поселение Всеволожского муниципального района</t>
  </si>
  <si>
    <t>Комитет                                         по строительству Ленинградской области (далее- Комитет)</t>
  </si>
  <si>
    <t xml:space="preserve">Комитет                                      </t>
  </si>
  <si>
    <t xml:space="preserve">Комитет                                    </t>
  </si>
  <si>
    <t xml:space="preserve">Комитет                                  </t>
  </si>
  <si>
    <t xml:space="preserve">Комитет                          </t>
  </si>
  <si>
    <t>1 114 493,6                 в ценах           2011 года,        в том числе           ПИР-            12750,0</t>
  </si>
  <si>
    <t>824524,82,                   в том числе ПИР-             8700,0</t>
  </si>
  <si>
    <t>154884                         в ценах        2013 года,         в том числе ПИР -           4976,0</t>
  </si>
  <si>
    <t xml:space="preserve">60673,5                     в ценах                2014 года,                    в том числе             ПИР-             1852,45 </t>
  </si>
  <si>
    <t xml:space="preserve">Комитет </t>
  </si>
  <si>
    <t xml:space="preserve">Комитет                                       </t>
  </si>
  <si>
    <t xml:space="preserve">Комитет                                   </t>
  </si>
  <si>
    <t xml:space="preserve">Комитет                                        </t>
  </si>
  <si>
    <t xml:space="preserve">57 233,9                       в ценах       2015 года,                     в том числе                   ПИР -          999,07      </t>
  </si>
  <si>
    <t xml:space="preserve">66 102,66                     в ценах                          2016 года,              в том числе ПИР-                    2 033,64   </t>
  </si>
  <si>
    <t>289252,28              в ценах              2018 года,                   в том числе ПИР -                 6313,55</t>
  </si>
  <si>
    <t>47-1-1-3-0245-18                   от                   01.10.2018г.</t>
  </si>
  <si>
    <t>47-1-8-0691-16                    от                           11.10.2016</t>
  </si>
  <si>
    <t xml:space="preserve">47-1-7-0302-14                 от                     14.11.2014 </t>
  </si>
  <si>
    <t>1-1-2-0040-17               от 01.11.2017г.</t>
  </si>
  <si>
    <t>47-1-7-0184-14            от              01.08.2014</t>
  </si>
  <si>
    <t>47-1-7-0310-15 от                   03.07.2015</t>
  </si>
  <si>
    <t>420168,50         в ценах          2018 года,                 в том числе ПИР -                    8 638,98</t>
  </si>
  <si>
    <t>47-1-6-0071-12                     от                15.03.2012</t>
  </si>
  <si>
    <t>47-1-7-0153-16                                от                27.04.2016</t>
  </si>
  <si>
    <t xml:space="preserve">47-1-4-0226-13                 от                 07.10.2013 </t>
  </si>
  <si>
    <t>64261,09            в ценах            2017 года,                       в том числе ПИР -                   1398,41</t>
  </si>
  <si>
    <t>760569,97                   в ценах                    2013 года,                   в том числе ПИР -            13852,71</t>
  </si>
  <si>
    <t>314582,88 в ценах 2014года, в том числе ПИР- 9000</t>
  </si>
  <si>
    <t>Всеволожский муниципальный район</t>
  </si>
  <si>
    <t>88078,6                    в ценах 2017года,                           в том числе ПИР -                        68,0</t>
  </si>
  <si>
    <t>3095,116                         в ценах                   2018 года</t>
  </si>
  <si>
    <t xml:space="preserve">689957,02                     в ценах                          2017 года,                    в том числе ПИР-                  15796,9   </t>
  </si>
  <si>
    <t xml:space="preserve">47-1-1-3-004320-2019  от 28.02.2019 (по проекту),   по смете 47-1-0037-19 от 28.02.2019 </t>
  </si>
  <si>
    <t>*с учетом выполненных ранее  работ</t>
  </si>
  <si>
    <t>2015-2019</t>
  </si>
  <si>
    <t>муниципальное образование «Город Ивангород Кингисеппского муниципального района Ленинградской области»</t>
  </si>
  <si>
    <t>1.10.</t>
  </si>
  <si>
    <t>1.14.</t>
  </si>
  <si>
    <t>1.15.</t>
  </si>
  <si>
    <r>
      <t>Капитальный ремонт футбольного поля с заменой покрытия и спортивной площадки с обустройством воздухоопорным оборудованием</t>
    </r>
    <r>
      <rPr>
        <sz val="14"/>
        <rFont val="Times New Roman"/>
        <family val="1"/>
      </rPr>
      <t>, расположенного по адресу: Ленинградская область,                 г. Тихвин, ул. Пещерка, д.1</t>
    </r>
  </si>
  <si>
    <t xml:space="preserve">Итого по федеральному проекту «Спорт – норма жизни» </t>
  </si>
  <si>
    <t xml:space="preserve">Всего по федеральному проекту «Спорт – норма жизни» </t>
  </si>
  <si>
    <t xml:space="preserve">4.  Федеральный проект «Спорт – норма жизни». </t>
  </si>
  <si>
    <t>Строительство физкультурно-оздоровительного комплекса с универсальным игровым залом по адресу: Ленинградская область, г. Кировск, ул. Советская, д.1.</t>
  </si>
  <si>
    <t xml:space="preserve">                                                              96 207,96 в ценах 2016 года,                                                                                      в т.ч. ПИР - 2 440  </t>
  </si>
  <si>
    <t>3.2.</t>
  </si>
  <si>
    <t>3.3.</t>
  </si>
  <si>
    <t>3.1.</t>
  </si>
  <si>
    <t>Строительство крытого футбольного манежа</t>
  </si>
  <si>
    <t>Кировский муниципальный район</t>
  </si>
  <si>
    <t>Комитет</t>
  </si>
  <si>
    <t>47-1-7-0428-17 21.05.2017г.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</si>
</sst>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_-* #,##0.0\ _₽_-;\-* #,##0.0\ _₽_-;_-* &quot;-&quot;?\ _₽_-;_-@_-"/>
    <numFmt numFmtId="183" formatCode="#,##0.0_ ;\-#,##0.0\ "/>
    <numFmt numFmtId="184" formatCode="[$-FC19]d\ mmmm\ yyyy\ &quot;г.&quot;"/>
    <numFmt numFmtId="185" formatCode="0000"/>
    <numFmt numFmtId="186" formatCode="#,##0.000_р_."/>
    <numFmt numFmtId="187" formatCode="#,##0.0000_р_."/>
    <numFmt numFmtId="188" formatCode="#,##0.00000_р_."/>
    <numFmt numFmtId="189" formatCode="#,##0.000000_р_."/>
    <numFmt numFmtId="190" formatCode="#,##0.0000000_р_."/>
    <numFmt numFmtId="191" formatCode="_-* #,##0.000_р_._-;\-* #,##0.0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trike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175" fontId="27" fillId="0" borderId="0" xfId="0" applyNumberFormat="1" applyFont="1" applyFill="1" applyAlignment="1">
      <alignment/>
    </xf>
    <xf numFmtId="171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75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74" fontId="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27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80" fontId="2" fillId="0" borderId="10" xfId="6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74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/>
    </xf>
    <xf numFmtId="180" fontId="2" fillId="0" borderId="10" xfId="60" applyNumberFormat="1" applyFont="1" applyFill="1" applyBorder="1" applyAlignment="1">
      <alignment horizontal="center" vertical="top"/>
    </xf>
    <xf numFmtId="180" fontId="7" fillId="0" borderId="10" xfId="6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4" fontId="2" fillId="0" borderId="15" xfId="0" applyNumberFormat="1" applyFont="1" applyFill="1" applyBorder="1" applyAlignment="1">
      <alignment horizontal="center" vertical="top"/>
    </xf>
    <xf numFmtId="174" fontId="2" fillId="0" borderId="16" xfId="0" applyNumberFormat="1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180" fontId="2" fillId="0" borderId="10" xfId="60" applyNumberFormat="1" applyFont="1" applyFill="1" applyBorder="1" applyAlignment="1">
      <alignment horizontal="left" vertical="top" shrinkToFi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183" fontId="2" fillId="0" borderId="10" xfId="6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top" wrapText="1"/>
    </xf>
    <xf numFmtId="174" fontId="8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 wrapText="1"/>
    </xf>
    <xf numFmtId="174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80" fontId="2" fillId="0" borderId="15" xfId="60" applyNumberFormat="1" applyFont="1" applyFill="1" applyBorder="1" applyAlignment="1">
      <alignment horizontal="center" vertical="center"/>
    </xf>
    <xf numFmtId="183" fontId="2" fillId="0" borderId="15" xfId="6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174" fontId="8" fillId="0" borderId="11" xfId="0" applyNumberFormat="1" applyFont="1" applyFill="1" applyBorder="1" applyAlignment="1">
      <alignment horizontal="center" vertical="top"/>
    </xf>
    <xf numFmtId="174" fontId="2" fillId="0" borderId="11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 wrapText="1"/>
    </xf>
    <xf numFmtId="174" fontId="2" fillId="0" borderId="19" xfId="0" applyNumberFormat="1" applyFont="1" applyFill="1" applyBorder="1" applyAlignment="1">
      <alignment horizontal="center" vertical="top"/>
    </xf>
    <xf numFmtId="174" fontId="2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174" fontId="2" fillId="0" borderId="14" xfId="0" applyNumberFormat="1" applyFont="1" applyFill="1" applyBorder="1" applyAlignment="1">
      <alignment horizontal="center" vertical="center"/>
    </xf>
    <xf numFmtId="174" fontId="2" fillId="0" borderId="15" xfId="0" applyNumberFormat="1" applyFont="1" applyFill="1" applyBorder="1" applyAlignment="1">
      <alignment horizontal="center" vertical="center"/>
    </xf>
    <xf numFmtId="174" fontId="2" fillId="0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4" fontId="2" fillId="0" borderId="11" xfId="0" applyNumberFormat="1" applyFont="1" applyFill="1" applyBorder="1" applyAlignment="1">
      <alignment horizontal="center" vertical="top" wrapText="1"/>
    </xf>
    <xf numFmtId="174" fontId="2" fillId="0" borderId="17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tabSelected="1" view="pageBreakPreview" zoomScale="76" zoomScaleNormal="75" zoomScaleSheetLayoutView="76" zoomScalePageLayoutView="60" workbookViewId="0" topLeftCell="B1">
      <selection activeCell="U33" sqref="U33"/>
    </sheetView>
  </sheetViews>
  <sheetFormatPr defaultColWidth="8.8515625" defaultRowHeight="15"/>
  <cols>
    <col min="1" max="1" width="8.7109375" style="99" customWidth="1"/>
    <col min="2" max="2" width="44.28125" style="12" customWidth="1"/>
    <col min="3" max="3" width="14.421875" style="86" customWidth="1"/>
    <col min="4" max="4" width="8.7109375" style="24" customWidth="1"/>
    <col min="5" max="5" width="19.57421875" style="24" customWidth="1"/>
    <col min="6" max="6" width="17.8515625" style="12" customWidth="1"/>
    <col min="7" max="7" width="19.00390625" style="12" customWidth="1"/>
    <col min="8" max="8" width="16.8515625" style="12" customWidth="1"/>
    <col min="9" max="9" width="26.140625" style="12" customWidth="1"/>
    <col min="10" max="10" width="18.421875" style="12" customWidth="1"/>
    <col min="11" max="11" width="20.7109375" style="12" customWidth="1"/>
    <col min="12" max="12" width="19.7109375" style="12" customWidth="1"/>
    <col min="13" max="13" width="13.28125" style="12" customWidth="1"/>
    <col min="14" max="14" width="27.421875" style="12" customWidth="1"/>
    <col min="15" max="15" width="29.8515625" style="12" customWidth="1"/>
    <col min="16" max="16" width="1.8515625" style="12" hidden="1" customWidth="1"/>
    <col min="17" max="18" width="9.140625" style="12" hidden="1" customWidth="1"/>
    <col min="19" max="19" width="0.13671875" style="12" hidden="1" customWidth="1"/>
    <col min="20" max="20" width="9.140625" style="12" hidden="1" customWidth="1"/>
    <col min="21" max="21" width="28.8515625" style="12" customWidth="1"/>
    <col min="22" max="22" width="13.140625" style="12" bestFit="1" customWidth="1"/>
    <col min="23" max="16384" width="8.8515625" style="12" customWidth="1"/>
  </cols>
  <sheetData>
    <row r="1" spans="1:15" ht="18.75">
      <c r="A1" s="11"/>
      <c r="B1" s="11"/>
      <c r="C1" s="85"/>
      <c r="D1" s="11"/>
      <c r="E1" s="11"/>
      <c r="F1" s="11"/>
      <c r="G1" s="11"/>
      <c r="H1" s="11"/>
      <c r="I1" s="11"/>
      <c r="J1" s="11"/>
      <c r="K1" s="11"/>
      <c r="L1" s="11"/>
      <c r="M1" s="11"/>
      <c r="N1" s="140" t="s">
        <v>33</v>
      </c>
      <c r="O1" s="141"/>
    </row>
    <row r="2" spans="1:15" ht="18.75">
      <c r="A2" s="11"/>
      <c r="B2" s="11"/>
      <c r="C2" s="85"/>
      <c r="D2" s="13"/>
      <c r="E2" s="13"/>
      <c r="F2" s="11"/>
      <c r="G2" s="11"/>
      <c r="H2" s="11"/>
      <c r="I2" s="11"/>
      <c r="J2" s="11"/>
      <c r="K2" s="11"/>
      <c r="L2" s="11"/>
      <c r="M2" s="11"/>
      <c r="N2" s="136" t="s">
        <v>34</v>
      </c>
      <c r="O2" s="137"/>
    </row>
    <row r="3" spans="1:19" ht="24" customHeight="1">
      <c r="A3" s="11"/>
      <c r="B3" s="11"/>
      <c r="C3" s="85"/>
      <c r="D3" s="13"/>
      <c r="E3" s="13"/>
      <c r="F3" s="11"/>
      <c r="G3" s="11"/>
      <c r="H3" s="11"/>
      <c r="I3" s="11"/>
      <c r="J3" s="11"/>
      <c r="K3" s="11"/>
      <c r="L3" s="11"/>
      <c r="M3" s="11"/>
      <c r="N3" s="136" t="s">
        <v>11</v>
      </c>
      <c r="O3" s="137"/>
      <c r="P3" s="14"/>
      <c r="Q3" s="14"/>
      <c r="R3" s="14"/>
      <c r="S3" s="14"/>
    </row>
    <row r="4" spans="1:19" ht="19.5" customHeight="1">
      <c r="A4" s="11"/>
      <c r="B4" s="11"/>
      <c r="C4" s="85"/>
      <c r="D4" s="13"/>
      <c r="E4" s="13"/>
      <c r="F4" s="11"/>
      <c r="G4" s="11"/>
      <c r="H4" s="11"/>
      <c r="I4" s="11"/>
      <c r="J4" s="11"/>
      <c r="K4" s="11"/>
      <c r="L4" s="11"/>
      <c r="M4" s="11"/>
      <c r="N4" s="136" t="s">
        <v>35</v>
      </c>
      <c r="O4" s="137"/>
      <c r="P4" s="14"/>
      <c r="Q4" s="14"/>
      <c r="R4" s="14"/>
      <c r="S4" s="14"/>
    </row>
    <row r="5" spans="1:19" ht="19.5" customHeight="1">
      <c r="A5" s="11"/>
      <c r="B5" s="11"/>
      <c r="C5" s="85"/>
      <c r="D5" s="13"/>
      <c r="E5" s="13"/>
      <c r="F5" s="11"/>
      <c r="G5" s="11"/>
      <c r="H5" s="11"/>
      <c r="I5" s="11"/>
      <c r="J5" s="11"/>
      <c r="K5" s="11"/>
      <c r="L5" s="11"/>
      <c r="M5" s="11"/>
      <c r="N5" s="136" t="s">
        <v>36</v>
      </c>
      <c r="O5" s="137"/>
      <c r="P5" s="14"/>
      <c r="Q5" s="14"/>
      <c r="R5" s="14"/>
      <c r="S5" s="14"/>
    </row>
    <row r="6" spans="1:19" ht="19.5" customHeight="1">
      <c r="A6" s="11"/>
      <c r="B6" s="11"/>
      <c r="C6" s="85"/>
      <c r="D6" s="13"/>
      <c r="E6" s="13"/>
      <c r="F6" s="11"/>
      <c r="G6" s="11"/>
      <c r="H6" s="11"/>
      <c r="I6" s="11"/>
      <c r="J6" s="11"/>
      <c r="K6" s="11"/>
      <c r="L6" s="11"/>
      <c r="M6" s="11"/>
      <c r="N6" s="136" t="s">
        <v>11</v>
      </c>
      <c r="O6" s="137"/>
      <c r="P6" s="14"/>
      <c r="Q6" s="14"/>
      <c r="R6" s="14"/>
      <c r="S6" s="14"/>
    </row>
    <row r="7" spans="1:19" ht="19.5" customHeight="1">
      <c r="A7" s="11"/>
      <c r="B7" s="11"/>
      <c r="C7" s="85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98"/>
      <c r="P7" s="14"/>
      <c r="Q7" s="14"/>
      <c r="R7" s="14"/>
      <c r="S7" s="14"/>
    </row>
    <row r="8" spans="1:19" ht="19.5" customHeight="1">
      <c r="A8" s="11"/>
      <c r="B8" s="11"/>
      <c r="C8" s="85"/>
      <c r="D8" s="13"/>
      <c r="E8" s="13"/>
      <c r="F8" s="11"/>
      <c r="G8" s="11"/>
      <c r="H8" s="11"/>
      <c r="I8" s="41" t="s">
        <v>38</v>
      </c>
      <c r="J8" s="11"/>
      <c r="K8" s="11"/>
      <c r="L8" s="11"/>
      <c r="M8" s="11"/>
      <c r="N8" s="140" t="s">
        <v>37</v>
      </c>
      <c r="O8" s="141"/>
      <c r="P8" s="14"/>
      <c r="Q8" s="14"/>
      <c r="R8" s="14"/>
      <c r="S8" s="14"/>
    </row>
    <row r="9" spans="1:19" ht="19.5" customHeight="1">
      <c r="A9" s="140" t="s">
        <v>118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"/>
      <c r="Q9" s="14"/>
      <c r="R9" s="14"/>
      <c r="S9" s="14"/>
    </row>
    <row r="10" spans="1:19" ht="19.5" customHeight="1">
      <c r="A10" s="140" t="s">
        <v>47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"/>
      <c r="Q10" s="14"/>
      <c r="R10" s="14"/>
      <c r="S10" s="14"/>
    </row>
    <row r="11" spans="1:19" ht="21" customHeight="1">
      <c r="A11" s="142" t="s">
        <v>46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"/>
      <c r="Q11" s="14"/>
      <c r="R11" s="14"/>
      <c r="S11" s="14"/>
    </row>
    <row r="12" spans="1:19" ht="48" customHeight="1">
      <c r="A12" s="102" t="s">
        <v>39</v>
      </c>
      <c r="B12" s="102" t="s">
        <v>85</v>
      </c>
      <c r="C12" s="138" t="s">
        <v>126</v>
      </c>
      <c r="D12" s="102" t="s">
        <v>122</v>
      </c>
      <c r="E12" s="102" t="s">
        <v>40</v>
      </c>
      <c r="F12" s="122" t="s">
        <v>41</v>
      </c>
      <c r="G12" s="124"/>
      <c r="H12" s="102" t="s">
        <v>0</v>
      </c>
      <c r="I12" s="122" t="s">
        <v>10</v>
      </c>
      <c r="J12" s="123"/>
      <c r="K12" s="123"/>
      <c r="L12" s="123"/>
      <c r="M12" s="124"/>
      <c r="N12" s="102" t="s">
        <v>67</v>
      </c>
      <c r="O12" s="102" t="s">
        <v>2</v>
      </c>
      <c r="P12" s="14"/>
      <c r="Q12" s="14"/>
      <c r="R12" s="14"/>
      <c r="S12" s="14"/>
    </row>
    <row r="13" spans="1:19" ht="91.5" customHeight="1">
      <c r="A13" s="110"/>
      <c r="B13" s="110"/>
      <c r="C13" s="139"/>
      <c r="D13" s="110"/>
      <c r="E13" s="110"/>
      <c r="F13" s="33" t="s">
        <v>123</v>
      </c>
      <c r="G13" s="33" t="s">
        <v>124</v>
      </c>
      <c r="H13" s="110"/>
      <c r="I13" s="33" t="s">
        <v>1</v>
      </c>
      <c r="J13" s="33" t="s">
        <v>42</v>
      </c>
      <c r="K13" s="33" t="s">
        <v>43</v>
      </c>
      <c r="L13" s="33" t="s">
        <v>44</v>
      </c>
      <c r="M13" s="33" t="s">
        <v>45</v>
      </c>
      <c r="N13" s="110"/>
      <c r="O13" s="110"/>
      <c r="P13" s="14"/>
      <c r="Q13" s="14"/>
      <c r="R13" s="14"/>
      <c r="S13" s="14"/>
    </row>
    <row r="14" spans="1:19" s="19" customFormat="1" ht="21" customHeight="1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  <c r="P14" s="55"/>
      <c r="Q14" s="55"/>
      <c r="R14" s="55"/>
      <c r="S14" s="55"/>
    </row>
    <row r="15" spans="1:19" ht="21" customHeight="1">
      <c r="A15" s="122" t="s">
        <v>99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4"/>
      <c r="P15" s="14"/>
      <c r="Q15" s="14"/>
      <c r="R15" s="14"/>
      <c r="S15" s="14"/>
    </row>
    <row r="16" spans="1:15" ht="57.75" customHeight="1">
      <c r="A16" s="128" t="s">
        <v>23</v>
      </c>
      <c r="B16" s="100" t="s">
        <v>121</v>
      </c>
      <c r="C16" s="102">
        <v>61</v>
      </c>
      <c r="D16" s="102" t="s">
        <v>28</v>
      </c>
      <c r="E16" s="102" t="s">
        <v>172</v>
      </c>
      <c r="F16" s="102" t="s">
        <v>154</v>
      </c>
      <c r="G16" s="130">
        <v>1230027.51</v>
      </c>
      <c r="H16" s="42" t="s">
        <v>12</v>
      </c>
      <c r="I16" s="31">
        <f>J16+K16+L16</f>
        <v>120000</v>
      </c>
      <c r="J16" s="31"/>
      <c r="K16" s="31">
        <v>120000</v>
      </c>
      <c r="L16" s="31"/>
      <c r="M16" s="40"/>
      <c r="N16" s="100" t="s">
        <v>4</v>
      </c>
      <c r="O16" s="100" t="s">
        <v>149</v>
      </c>
    </row>
    <row r="17" spans="1:15" ht="57.75" customHeight="1">
      <c r="A17" s="129"/>
      <c r="B17" s="115"/>
      <c r="C17" s="110"/>
      <c r="D17" s="103"/>
      <c r="E17" s="103"/>
      <c r="F17" s="103"/>
      <c r="G17" s="131"/>
      <c r="H17" s="42" t="s">
        <v>17</v>
      </c>
      <c r="I17" s="31">
        <f>J17+K17+L17</f>
        <v>187430.2</v>
      </c>
      <c r="J17" s="31"/>
      <c r="K17" s="31">
        <v>187430.2</v>
      </c>
      <c r="L17" s="31"/>
      <c r="M17" s="31"/>
      <c r="N17" s="115"/>
      <c r="O17" s="115"/>
    </row>
    <row r="18" spans="1:15" ht="75">
      <c r="A18" s="61" t="s">
        <v>24</v>
      </c>
      <c r="B18" s="34" t="s">
        <v>15</v>
      </c>
      <c r="C18" s="33">
        <v>60</v>
      </c>
      <c r="D18" s="33" t="s">
        <v>29</v>
      </c>
      <c r="E18" s="33" t="s">
        <v>173</v>
      </c>
      <c r="F18" s="62" t="s">
        <v>155</v>
      </c>
      <c r="G18" s="40">
        <v>876415</v>
      </c>
      <c r="H18" s="42" t="s">
        <v>12</v>
      </c>
      <c r="I18" s="31">
        <f>J18+K18+L18+M18</f>
        <v>567382</v>
      </c>
      <c r="J18" s="31"/>
      <c r="K18" s="31">
        <v>567382</v>
      </c>
      <c r="L18" s="31"/>
      <c r="M18" s="31"/>
      <c r="N18" s="34" t="s">
        <v>4</v>
      </c>
      <c r="O18" s="8" t="s">
        <v>150</v>
      </c>
    </row>
    <row r="19" spans="1:15" ht="172.5" customHeight="1">
      <c r="A19" s="42" t="s">
        <v>25</v>
      </c>
      <c r="B19" s="7" t="s">
        <v>68</v>
      </c>
      <c r="C19" s="20">
        <v>88</v>
      </c>
      <c r="D19" s="20" t="s">
        <v>13</v>
      </c>
      <c r="E19" s="20" t="s">
        <v>174</v>
      </c>
      <c r="F19" s="33" t="s">
        <v>156</v>
      </c>
      <c r="G19" s="40">
        <v>152456.4</v>
      </c>
      <c r="H19" s="42" t="s">
        <v>12</v>
      </c>
      <c r="I19" s="31">
        <f>K19+L19</f>
        <v>30338</v>
      </c>
      <c r="J19" s="31"/>
      <c r="K19" s="31">
        <v>21207</v>
      </c>
      <c r="L19" s="31">
        <v>9131</v>
      </c>
      <c r="M19" s="31"/>
      <c r="N19" s="7" t="s">
        <v>6</v>
      </c>
      <c r="O19" s="6" t="s">
        <v>151</v>
      </c>
    </row>
    <row r="20" spans="1:21" ht="66.75" customHeight="1">
      <c r="A20" s="128" t="s">
        <v>26</v>
      </c>
      <c r="B20" s="125" t="s">
        <v>57</v>
      </c>
      <c r="C20" s="102">
        <v>24</v>
      </c>
      <c r="D20" s="126" t="s">
        <v>78</v>
      </c>
      <c r="E20" s="126" t="s">
        <v>167</v>
      </c>
      <c r="F20" s="126" t="s">
        <v>157</v>
      </c>
      <c r="G20" s="143">
        <v>69735.9</v>
      </c>
      <c r="H20" s="42" t="s">
        <v>12</v>
      </c>
      <c r="I20" s="31">
        <f>K20+L20</f>
        <v>55746.3</v>
      </c>
      <c r="J20" s="31"/>
      <c r="K20" s="31">
        <v>39191.3</v>
      </c>
      <c r="L20" s="31">
        <v>16555</v>
      </c>
      <c r="M20" s="31"/>
      <c r="N20" s="126" t="s">
        <v>3</v>
      </c>
      <c r="O20" s="127" t="s">
        <v>152</v>
      </c>
      <c r="U20" s="57"/>
    </row>
    <row r="21" spans="1:21" ht="66.75" customHeight="1">
      <c r="A21" s="129"/>
      <c r="B21" s="125"/>
      <c r="C21" s="110"/>
      <c r="D21" s="126"/>
      <c r="E21" s="126"/>
      <c r="F21" s="126"/>
      <c r="G21" s="143"/>
      <c r="H21" s="42" t="s">
        <v>17</v>
      </c>
      <c r="I21" s="31">
        <f>K21+L21</f>
        <v>31278.3</v>
      </c>
      <c r="J21" s="31"/>
      <c r="K21" s="31">
        <v>21989.3</v>
      </c>
      <c r="L21" s="31">
        <v>9289</v>
      </c>
      <c r="M21" s="31"/>
      <c r="N21" s="126"/>
      <c r="O21" s="127"/>
      <c r="U21" s="57"/>
    </row>
    <row r="22" spans="1:15" ht="118.5" customHeight="1">
      <c r="A22" s="53" t="s">
        <v>92</v>
      </c>
      <c r="B22" s="34" t="s">
        <v>51</v>
      </c>
      <c r="C22" s="33">
        <v>103</v>
      </c>
      <c r="D22" s="33" t="s">
        <v>30</v>
      </c>
      <c r="E22" s="33" t="s">
        <v>70</v>
      </c>
      <c r="F22" s="33" t="s">
        <v>162</v>
      </c>
      <c r="G22" s="33">
        <v>65279</v>
      </c>
      <c r="H22" s="42" t="s">
        <v>12</v>
      </c>
      <c r="I22" s="45">
        <f>SUM(K22:L22)</f>
        <v>55101.3</v>
      </c>
      <c r="J22" s="52"/>
      <c r="K22" s="52">
        <v>43673</v>
      </c>
      <c r="L22" s="52">
        <v>11428.3</v>
      </c>
      <c r="M22" s="46"/>
      <c r="N22" s="34" t="s">
        <v>31</v>
      </c>
      <c r="O22" s="34" t="s">
        <v>153</v>
      </c>
    </row>
    <row r="23" spans="1:15" ht="120.75" customHeight="1">
      <c r="A23" s="43" t="s">
        <v>93</v>
      </c>
      <c r="B23" s="7" t="s">
        <v>52</v>
      </c>
      <c r="C23" s="20">
        <v>40</v>
      </c>
      <c r="D23" s="20" t="s">
        <v>30</v>
      </c>
      <c r="E23" s="20" t="s">
        <v>166</v>
      </c>
      <c r="F23" s="20" t="s">
        <v>163</v>
      </c>
      <c r="G23" s="20">
        <v>69965</v>
      </c>
      <c r="H23" s="42" t="s">
        <v>12</v>
      </c>
      <c r="I23" s="52">
        <f>SUM(K23:L23)</f>
        <v>60564</v>
      </c>
      <c r="J23" s="52"/>
      <c r="K23" s="52">
        <v>57236</v>
      </c>
      <c r="L23" s="52">
        <v>3328</v>
      </c>
      <c r="M23" s="46"/>
      <c r="N23" s="7" t="s">
        <v>32</v>
      </c>
      <c r="O23" s="7" t="s">
        <v>152</v>
      </c>
    </row>
    <row r="24" spans="1:15" ht="40.5" customHeight="1">
      <c r="A24" s="116" t="s">
        <v>94</v>
      </c>
      <c r="B24" s="102" t="s">
        <v>130</v>
      </c>
      <c r="C24" s="102">
        <v>149</v>
      </c>
      <c r="D24" s="102" t="s">
        <v>75</v>
      </c>
      <c r="E24" s="102" t="s">
        <v>165</v>
      </c>
      <c r="F24" s="102" t="s">
        <v>164</v>
      </c>
      <c r="G24" s="111">
        <v>297651.54</v>
      </c>
      <c r="H24" s="42" t="s">
        <v>12</v>
      </c>
      <c r="I24" s="52">
        <f>SUM(K24:L24)</f>
        <v>138000</v>
      </c>
      <c r="J24" s="52"/>
      <c r="K24" s="52">
        <v>10000</v>
      </c>
      <c r="L24" s="52">
        <v>128000</v>
      </c>
      <c r="M24" s="45"/>
      <c r="N24" s="100" t="s">
        <v>131</v>
      </c>
      <c r="O24" s="100" t="s">
        <v>158</v>
      </c>
    </row>
    <row r="25" spans="1:21" ht="49.5" customHeight="1">
      <c r="A25" s="118"/>
      <c r="B25" s="103"/>
      <c r="C25" s="103"/>
      <c r="D25" s="103"/>
      <c r="E25" s="103"/>
      <c r="F25" s="103"/>
      <c r="G25" s="112"/>
      <c r="H25" s="42" t="s">
        <v>17</v>
      </c>
      <c r="I25" s="52">
        <f>SUM(K25:L25)</f>
        <v>100000</v>
      </c>
      <c r="J25" s="52"/>
      <c r="K25" s="52">
        <v>90000</v>
      </c>
      <c r="L25" s="52">
        <v>10000</v>
      </c>
      <c r="M25" s="45"/>
      <c r="N25" s="115"/>
      <c r="O25" s="115"/>
      <c r="U25" s="58"/>
    </row>
    <row r="26" spans="1:21" ht="60" customHeight="1">
      <c r="A26" s="117"/>
      <c r="B26" s="110"/>
      <c r="C26" s="110"/>
      <c r="D26" s="110"/>
      <c r="E26" s="110"/>
      <c r="F26" s="110"/>
      <c r="G26" s="113"/>
      <c r="H26" s="42" t="s">
        <v>18</v>
      </c>
      <c r="I26" s="52">
        <f>J26+K26+L26</f>
        <v>60311</v>
      </c>
      <c r="J26" s="52"/>
      <c r="K26" s="52">
        <v>60311</v>
      </c>
      <c r="L26" s="52"/>
      <c r="M26" s="45"/>
      <c r="N26" s="101"/>
      <c r="O26" s="101"/>
      <c r="U26" s="58"/>
    </row>
    <row r="27" spans="1:21" ht="60" customHeight="1">
      <c r="A27" s="116" t="s">
        <v>95</v>
      </c>
      <c r="B27" s="102" t="s">
        <v>143</v>
      </c>
      <c r="C27" s="102">
        <v>168</v>
      </c>
      <c r="D27" s="102" t="s">
        <v>75</v>
      </c>
      <c r="E27" s="102" t="s">
        <v>182</v>
      </c>
      <c r="F27" s="102" t="s">
        <v>171</v>
      </c>
      <c r="G27" s="111">
        <v>432929</v>
      </c>
      <c r="H27" s="42" t="s">
        <v>12</v>
      </c>
      <c r="I27" s="52">
        <f>J27+K27+L27</f>
        <v>40000</v>
      </c>
      <c r="J27" s="52"/>
      <c r="K27" s="52">
        <v>10000</v>
      </c>
      <c r="L27" s="52">
        <v>30000</v>
      </c>
      <c r="M27" s="45"/>
      <c r="N27" s="100" t="s">
        <v>178</v>
      </c>
      <c r="O27" s="100" t="s">
        <v>159</v>
      </c>
      <c r="U27" s="58"/>
    </row>
    <row r="28" spans="1:21" ht="60" customHeight="1">
      <c r="A28" s="118"/>
      <c r="B28" s="103"/>
      <c r="C28" s="103"/>
      <c r="D28" s="103"/>
      <c r="E28" s="103"/>
      <c r="F28" s="103"/>
      <c r="G28" s="112"/>
      <c r="H28" s="42" t="s">
        <v>17</v>
      </c>
      <c r="I28" s="52">
        <f>J28+K28+L28</f>
        <v>150000</v>
      </c>
      <c r="J28" s="52"/>
      <c r="K28" s="52">
        <v>100000</v>
      </c>
      <c r="L28" s="52">
        <v>50000</v>
      </c>
      <c r="M28" s="45"/>
      <c r="N28" s="115"/>
      <c r="O28" s="115"/>
      <c r="U28" s="58"/>
    </row>
    <row r="29" spans="1:21" ht="60" customHeight="1">
      <c r="A29" s="117"/>
      <c r="B29" s="110"/>
      <c r="C29" s="110"/>
      <c r="D29" s="110"/>
      <c r="E29" s="110"/>
      <c r="F29" s="110"/>
      <c r="G29" s="113"/>
      <c r="H29" s="42" t="s">
        <v>18</v>
      </c>
      <c r="I29" s="52">
        <f>J29+K29+L29</f>
        <v>242929</v>
      </c>
      <c r="J29" s="52"/>
      <c r="K29" s="52">
        <v>165000</v>
      </c>
      <c r="L29" s="52">
        <v>77929</v>
      </c>
      <c r="M29" s="45"/>
      <c r="N29" s="101"/>
      <c r="O29" s="101"/>
      <c r="U29" s="58"/>
    </row>
    <row r="30" spans="1:21" ht="60" customHeight="1">
      <c r="A30" s="116" t="s">
        <v>134</v>
      </c>
      <c r="B30" s="102" t="s">
        <v>132</v>
      </c>
      <c r="C30" s="102">
        <v>59</v>
      </c>
      <c r="D30" s="102" t="s">
        <v>77</v>
      </c>
      <c r="E30" s="102" t="s">
        <v>168</v>
      </c>
      <c r="F30" s="102" t="s">
        <v>175</v>
      </c>
      <c r="G30" s="111">
        <v>69371.98</v>
      </c>
      <c r="H30" s="42" t="s">
        <v>12</v>
      </c>
      <c r="I30" s="52">
        <f aca="true" t="shared" si="0" ref="I30:I40">J30+K30+L30+M30</f>
        <v>33036</v>
      </c>
      <c r="J30" s="52"/>
      <c r="K30" s="52">
        <v>29536</v>
      </c>
      <c r="L30" s="52">
        <v>3500</v>
      </c>
      <c r="M30" s="45"/>
      <c r="N30" s="100" t="s">
        <v>133</v>
      </c>
      <c r="O30" s="100" t="s">
        <v>150</v>
      </c>
      <c r="U30" s="58"/>
    </row>
    <row r="31" spans="1:21" ht="60" customHeight="1">
      <c r="A31" s="117"/>
      <c r="B31" s="110"/>
      <c r="C31" s="110"/>
      <c r="D31" s="110"/>
      <c r="E31" s="110"/>
      <c r="F31" s="110"/>
      <c r="G31" s="113"/>
      <c r="H31" s="42" t="s">
        <v>17</v>
      </c>
      <c r="I31" s="52">
        <f t="shared" si="0"/>
        <v>36336</v>
      </c>
      <c r="J31" s="52"/>
      <c r="K31" s="52">
        <v>30924</v>
      </c>
      <c r="L31" s="52">
        <v>5412</v>
      </c>
      <c r="M31" s="45"/>
      <c r="N31" s="101"/>
      <c r="O31" s="101"/>
      <c r="U31" s="58"/>
    </row>
    <row r="32" spans="1:21" ht="114.75" customHeight="1">
      <c r="A32" s="54" t="s">
        <v>186</v>
      </c>
      <c r="B32" s="7" t="s">
        <v>69</v>
      </c>
      <c r="C32" s="20">
        <v>200</v>
      </c>
      <c r="D32" s="33" t="s">
        <v>14</v>
      </c>
      <c r="E32" s="33" t="s">
        <v>169</v>
      </c>
      <c r="F32" s="33" t="s">
        <v>176</v>
      </c>
      <c r="G32" s="40">
        <v>1004936.9</v>
      </c>
      <c r="H32" s="42" t="s">
        <v>17</v>
      </c>
      <c r="I32" s="31">
        <f t="shared" si="0"/>
        <v>432609.8</v>
      </c>
      <c r="J32" s="31"/>
      <c r="K32" s="31">
        <v>383850</v>
      </c>
      <c r="L32" s="31">
        <v>48759.8</v>
      </c>
      <c r="M32" s="31"/>
      <c r="N32" s="7" t="s">
        <v>49</v>
      </c>
      <c r="O32" s="34" t="s">
        <v>160</v>
      </c>
      <c r="U32" s="58"/>
    </row>
    <row r="33" spans="1:21" ht="134.25" customHeight="1">
      <c r="A33" s="54" t="s">
        <v>96</v>
      </c>
      <c r="B33" s="7" t="s">
        <v>144</v>
      </c>
      <c r="C33" s="20">
        <v>93</v>
      </c>
      <c r="D33" s="20" t="s">
        <v>184</v>
      </c>
      <c r="E33" s="20" t="s">
        <v>170</v>
      </c>
      <c r="F33" s="20" t="s">
        <v>177</v>
      </c>
      <c r="G33" s="31">
        <v>338585.8</v>
      </c>
      <c r="H33" s="42" t="s">
        <v>142</v>
      </c>
      <c r="I33" s="31">
        <f t="shared" si="0"/>
        <v>2787</v>
      </c>
      <c r="J33" s="31"/>
      <c r="K33" s="31">
        <v>2287</v>
      </c>
      <c r="L33" s="31">
        <v>500</v>
      </c>
      <c r="M33" s="31"/>
      <c r="N33" s="7" t="s">
        <v>185</v>
      </c>
      <c r="O33" s="7" t="s">
        <v>158</v>
      </c>
      <c r="U33" s="58"/>
    </row>
    <row r="34" spans="1:21" ht="85.5" customHeight="1">
      <c r="A34" s="54" t="s">
        <v>135</v>
      </c>
      <c r="B34" s="35" t="s">
        <v>145</v>
      </c>
      <c r="C34" s="20">
        <v>28</v>
      </c>
      <c r="D34" s="30" t="s">
        <v>30</v>
      </c>
      <c r="E34" s="20" t="s">
        <v>146</v>
      </c>
      <c r="F34" s="20" t="s">
        <v>147</v>
      </c>
      <c r="G34" s="20">
        <v>74778</v>
      </c>
      <c r="H34" s="42" t="s">
        <v>142</v>
      </c>
      <c r="I34" s="31">
        <f t="shared" si="0"/>
        <v>7307</v>
      </c>
      <c r="J34" s="31"/>
      <c r="K34" s="31">
        <v>6781</v>
      </c>
      <c r="L34" s="31">
        <v>526</v>
      </c>
      <c r="M34" s="31"/>
      <c r="N34" s="35" t="s">
        <v>148</v>
      </c>
      <c r="O34" s="35" t="s">
        <v>150</v>
      </c>
      <c r="U34" s="58"/>
    </row>
    <row r="35" spans="1:21" ht="44.25" customHeight="1">
      <c r="A35" s="116" t="s">
        <v>136</v>
      </c>
      <c r="B35" s="102" t="s">
        <v>193</v>
      </c>
      <c r="C35" s="102">
        <v>47</v>
      </c>
      <c r="D35" s="102" t="s">
        <v>75</v>
      </c>
      <c r="E35" s="102" t="s">
        <v>201</v>
      </c>
      <c r="F35" s="102" t="s">
        <v>194</v>
      </c>
      <c r="G35" s="102">
        <v>111098</v>
      </c>
      <c r="H35" s="42" t="s">
        <v>12</v>
      </c>
      <c r="I35" s="31">
        <f>J35+K35+L35</f>
        <v>2500</v>
      </c>
      <c r="J35" s="31"/>
      <c r="K35" s="31">
        <v>1750</v>
      </c>
      <c r="L35" s="31">
        <v>750</v>
      </c>
      <c r="M35" s="31"/>
      <c r="N35" s="102" t="s">
        <v>199</v>
      </c>
      <c r="O35" s="100" t="s">
        <v>200</v>
      </c>
      <c r="U35" s="58"/>
    </row>
    <row r="36" spans="1:21" ht="40.5" customHeight="1">
      <c r="A36" s="118"/>
      <c r="B36" s="103"/>
      <c r="C36" s="103"/>
      <c r="D36" s="103"/>
      <c r="E36" s="103"/>
      <c r="F36" s="103"/>
      <c r="G36" s="103"/>
      <c r="H36" s="42" t="s">
        <v>17</v>
      </c>
      <c r="I36" s="31">
        <f>J36+K36+L36</f>
        <v>71429</v>
      </c>
      <c r="J36" s="31"/>
      <c r="K36" s="31">
        <v>50000</v>
      </c>
      <c r="L36" s="31">
        <v>21429</v>
      </c>
      <c r="M36" s="31"/>
      <c r="N36" s="103"/>
      <c r="O36" s="115"/>
      <c r="U36" s="58"/>
    </row>
    <row r="37" spans="1:21" ht="41.25" customHeight="1">
      <c r="A37" s="117"/>
      <c r="B37" s="110"/>
      <c r="C37" s="110"/>
      <c r="D37" s="110"/>
      <c r="E37" s="110"/>
      <c r="F37" s="110"/>
      <c r="G37" s="110"/>
      <c r="H37" s="42" t="s">
        <v>18</v>
      </c>
      <c r="I37" s="31">
        <f>J37+K37+L37</f>
        <v>43744</v>
      </c>
      <c r="J37" s="31"/>
      <c r="K37" s="31">
        <v>30516</v>
      </c>
      <c r="L37" s="31">
        <v>13228</v>
      </c>
      <c r="M37" s="31"/>
      <c r="N37" s="110"/>
      <c r="O37" s="101"/>
      <c r="U37" s="58"/>
    </row>
    <row r="38" spans="1:15" ht="63.75" customHeight="1">
      <c r="A38" s="54" t="s">
        <v>136</v>
      </c>
      <c r="B38" s="35" t="s">
        <v>53</v>
      </c>
      <c r="C38" s="30"/>
      <c r="D38" s="51"/>
      <c r="E38" s="20"/>
      <c r="F38" s="20"/>
      <c r="G38" s="20"/>
      <c r="H38" s="42" t="s">
        <v>19</v>
      </c>
      <c r="I38" s="52">
        <f t="shared" si="0"/>
        <v>977665</v>
      </c>
      <c r="J38" s="52"/>
      <c r="K38" s="52">
        <v>852665</v>
      </c>
      <c r="L38" s="52">
        <v>125000</v>
      </c>
      <c r="M38" s="45"/>
      <c r="N38" s="35"/>
      <c r="O38" s="35" t="s">
        <v>151</v>
      </c>
    </row>
    <row r="39" spans="1:15" ht="58.5" customHeight="1">
      <c r="A39" s="54" t="s">
        <v>187</v>
      </c>
      <c r="B39" s="35" t="s">
        <v>54</v>
      </c>
      <c r="C39" s="30"/>
      <c r="D39" s="51">
        <v>2023</v>
      </c>
      <c r="E39" s="37"/>
      <c r="F39" s="38"/>
      <c r="G39" s="39"/>
      <c r="H39" s="42" t="s">
        <v>20</v>
      </c>
      <c r="I39" s="52">
        <f t="shared" si="0"/>
        <v>977665</v>
      </c>
      <c r="J39" s="52"/>
      <c r="K39" s="52">
        <v>852665</v>
      </c>
      <c r="L39" s="52">
        <v>125000</v>
      </c>
      <c r="M39" s="45"/>
      <c r="N39" s="35"/>
      <c r="O39" s="35" t="s">
        <v>152</v>
      </c>
    </row>
    <row r="40" spans="1:15" ht="58.5" customHeight="1">
      <c r="A40" s="54" t="s">
        <v>188</v>
      </c>
      <c r="B40" s="35" t="s">
        <v>54</v>
      </c>
      <c r="C40" s="30"/>
      <c r="D40" s="51">
        <v>2024</v>
      </c>
      <c r="E40" s="37"/>
      <c r="F40" s="38"/>
      <c r="G40" s="39"/>
      <c r="H40" s="42" t="s">
        <v>21</v>
      </c>
      <c r="I40" s="52">
        <f t="shared" si="0"/>
        <v>977665</v>
      </c>
      <c r="J40" s="52"/>
      <c r="K40" s="52">
        <v>852665</v>
      </c>
      <c r="L40" s="52">
        <v>125000</v>
      </c>
      <c r="M40" s="45"/>
      <c r="N40" s="35"/>
      <c r="O40" s="35" t="s">
        <v>161</v>
      </c>
    </row>
    <row r="41" spans="1:21" ht="37.5">
      <c r="A41" s="9"/>
      <c r="B41" s="7" t="s">
        <v>102</v>
      </c>
      <c r="C41" s="1"/>
      <c r="D41" s="9"/>
      <c r="E41" s="119"/>
      <c r="F41" s="120"/>
      <c r="G41" s="121"/>
      <c r="H41" s="5" t="s">
        <v>12</v>
      </c>
      <c r="I41" s="52">
        <f>SUM(I16,I18,I19,I20,I22,I23,I24,I27,I30,I33,I34,I35)</f>
        <v>1112761.6</v>
      </c>
      <c r="J41" s="52">
        <f>SUM(J16,J18,J19,J20,J22,J23,J24,J27,J30,J33,J34,J35)</f>
        <v>0</v>
      </c>
      <c r="K41" s="52">
        <f>SUM(K16,K18,K19,K20,K22,K23,K24,K27,K30,K33,K34,K35)</f>
        <v>909043.3</v>
      </c>
      <c r="L41" s="52">
        <f>SUM(L16,L18,L19,L20,L22,L23,L24,L27,L30,L33,L34,L35)</f>
        <v>203718.3</v>
      </c>
      <c r="M41" s="45"/>
      <c r="N41" s="7"/>
      <c r="O41" s="1"/>
      <c r="U41" s="16"/>
    </row>
    <row r="42" spans="1:21" ht="18.75">
      <c r="A42" s="9"/>
      <c r="B42" s="1"/>
      <c r="C42" s="1"/>
      <c r="D42" s="9"/>
      <c r="E42" s="119"/>
      <c r="F42" s="120"/>
      <c r="G42" s="121"/>
      <c r="H42" s="5" t="s">
        <v>17</v>
      </c>
      <c r="I42" s="52">
        <f>SUM(I17,I21,I25,I28,I31,I32,I36)</f>
        <v>1009083.3</v>
      </c>
      <c r="J42" s="52">
        <f>SUM(J17,J21,J25,J28,J31,J32,J36)</f>
        <v>0</v>
      </c>
      <c r="K42" s="52">
        <f>SUM(K17,K21,K25,K28,K31,K32,K36)</f>
        <v>864193.5</v>
      </c>
      <c r="L42" s="52">
        <f>SUM(L17,L21,L25,L28,L31,L32,L36)</f>
        <v>144889.8</v>
      </c>
      <c r="M42" s="45"/>
      <c r="N42" s="7"/>
      <c r="O42" s="1"/>
      <c r="U42" s="16"/>
    </row>
    <row r="43" spans="1:21" ht="18.75">
      <c r="A43" s="9"/>
      <c r="B43" s="1"/>
      <c r="C43" s="1"/>
      <c r="D43" s="9"/>
      <c r="E43" s="119"/>
      <c r="F43" s="120"/>
      <c r="G43" s="121"/>
      <c r="H43" s="5" t="s">
        <v>18</v>
      </c>
      <c r="I43" s="52">
        <f>I29+I26+I37</f>
        <v>346984</v>
      </c>
      <c r="J43" s="52">
        <f>J29+J26+J37</f>
        <v>0</v>
      </c>
      <c r="K43" s="52">
        <f>K29+K26+K37</f>
        <v>255827</v>
      </c>
      <c r="L43" s="52">
        <f>L29+L26+L37</f>
        <v>91157</v>
      </c>
      <c r="M43" s="32"/>
      <c r="N43" s="7"/>
      <c r="O43" s="1"/>
      <c r="U43" s="16"/>
    </row>
    <row r="44" spans="1:21" ht="18.75">
      <c r="A44" s="9"/>
      <c r="B44" s="1"/>
      <c r="C44" s="1"/>
      <c r="D44" s="9"/>
      <c r="E44" s="119"/>
      <c r="F44" s="120"/>
      <c r="G44" s="121"/>
      <c r="H44" s="5" t="s">
        <v>19</v>
      </c>
      <c r="I44" s="52">
        <f>J44+K44+L44+M44</f>
        <v>977665</v>
      </c>
      <c r="J44" s="52"/>
      <c r="K44" s="52">
        <f aca="true" t="shared" si="1" ref="K44:L46">K38</f>
        <v>852665</v>
      </c>
      <c r="L44" s="52">
        <f t="shared" si="1"/>
        <v>125000</v>
      </c>
      <c r="M44" s="32"/>
      <c r="N44" s="7"/>
      <c r="O44" s="1"/>
      <c r="U44" s="16"/>
    </row>
    <row r="45" spans="1:21" ht="18.75">
      <c r="A45" s="9"/>
      <c r="B45" s="1"/>
      <c r="C45" s="1"/>
      <c r="D45" s="9"/>
      <c r="E45" s="119"/>
      <c r="F45" s="120"/>
      <c r="G45" s="121"/>
      <c r="H45" s="5" t="s">
        <v>20</v>
      </c>
      <c r="I45" s="52">
        <f>J45+K45+L45+M45</f>
        <v>977665</v>
      </c>
      <c r="J45" s="52"/>
      <c r="K45" s="52">
        <f t="shared" si="1"/>
        <v>852665</v>
      </c>
      <c r="L45" s="52">
        <f t="shared" si="1"/>
        <v>125000</v>
      </c>
      <c r="M45" s="32"/>
      <c r="N45" s="7"/>
      <c r="O45" s="1"/>
      <c r="U45" s="16"/>
    </row>
    <row r="46" spans="1:21" ht="18.75">
      <c r="A46" s="9"/>
      <c r="B46" s="1"/>
      <c r="C46" s="1"/>
      <c r="D46" s="9"/>
      <c r="E46" s="119"/>
      <c r="F46" s="120"/>
      <c r="G46" s="121"/>
      <c r="H46" s="5" t="s">
        <v>21</v>
      </c>
      <c r="I46" s="52">
        <f>J46+K46+L46+M46</f>
        <v>977665</v>
      </c>
      <c r="J46" s="52"/>
      <c r="K46" s="52">
        <f t="shared" si="1"/>
        <v>852665</v>
      </c>
      <c r="L46" s="52">
        <f t="shared" si="1"/>
        <v>125000</v>
      </c>
      <c r="M46" s="32"/>
      <c r="N46" s="7"/>
      <c r="O46" s="1"/>
      <c r="U46" s="16"/>
    </row>
    <row r="47" spans="1:21" ht="27.75" customHeight="1">
      <c r="A47" s="9"/>
      <c r="B47" s="7" t="s">
        <v>103</v>
      </c>
      <c r="C47" s="20"/>
      <c r="D47" s="9"/>
      <c r="E47" s="119"/>
      <c r="F47" s="120"/>
      <c r="G47" s="121"/>
      <c r="H47" s="1" t="s">
        <v>86</v>
      </c>
      <c r="I47" s="32">
        <f>SUM(I41:I46)</f>
        <v>5401823.9</v>
      </c>
      <c r="J47" s="32"/>
      <c r="K47" s="32">
        <f>SUM(K41:K46)</f>
        <v>4587058.8</v>
      </c>
      <c r="L47" s="32">
        <f>SUM(L41:L46)</f>
        <v>814765.1</v>
      </c>
      <c r="M47" s="56"/>
      <c r="N47" s="36"/>
      <c r="O47" s="1"/>
      <c r="U47" s="16"/>
    </row>
    <row r="48" spans="1:21" ht="27.75" customHeight="1">
      <c r="A48" s="70"/>
      <c r="B48" s="67"/>
      <c r="C48" s="38"/>
      <c r="D48" s="71"/>
      <c r="E48" s="68"/>
      <c r="F48" s="68"/>
      <c r="G48" s="68"/>
      <c r="H48" s="72"/>
      <c r="I48" s="73"/>
      <c r="J48" s="73"/>
      <c r="K48" s="73"/>
      <c r="L48" s="73"/>
      <c r="M48" s="74"/>
      <c r="N48" s="75"/>
      <c r="O48" s="76"/>
      <c r="U48" s="16"/>
    </row>
    <row r="49" spans="1:15" ht="18.75" customHeight="1">
      <c r="A49" s="122" t="s">
        <v>100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4"/>
    </row>
    <row r="50" spans="1:57" ht="78" customHeight="1">
      <c r="A50" s="43" t="s">
        <v>104</v>
      </c>
      <c r="B50" s="35" t="s">
        <v>8</v>
      </c>
      <c r="C50" s="30"/>
      <c r="D50" s="20" t="s">
        <v>129</v>
      </c>
      <c r="E50" s="20"/>
      <c r="F50" s="44"/>
      <c r="G50" s="44"/>
      <c r="H50" s="47">
        <v>2019</v>
      </c>
      <c r="I50" s="44">
        <f>I51+I52+I54+I55+I56</f>
        <v>275428.10000000003</v>
      </c>
      <c r="J50" s="44"/>
      <c r="K50" s="44">
        <f>K51+K52+K54+K55+K56</f>
        <v>263737.4</v>
      </c>
      <c r="L50" s="44">
        <f>L51+L52+L54+L55+L56</f>
        <v>11690.7</v>
      </c>
      <c r="M50" s="44"/>
      <c r="N50" s="7" t="s">
        <v>5</v>
      </c>
      <c r="O50" s="7" t="s">
        <v>59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36.5" customHeight="1">
      <c r="A51" s="43" t="s">
        <v>105</v>
      </c>
      <c r="B51" s="35" t="s">
        <v>81</v>
      </c>
      <c r="C51" s="30">
        <v>58</v>
      </c>
      <c r="D51" s="47">
        <v>2019</v>
      </c>
      <c r="E51" s="20" t="s">
        <v>82</v>
      </c>
      <c r="F51" s="20" t="s">
        <v>180</v>
      </c>
      <c r="G51" s="20">
        <v>3095.1</v>
      </c>
      <c r="H51" s="47">
        <v>2019</v>
      </c>
      <c r="I51" s="44">
        <f>J51+K51+L51+M51</f>
        <v>3095.1</v>
      </c>
      <c r="J51" s="44"/>
      <c r="K51" s="44">
        <v>2785.6</v>
      </c>
      <c r="L51" s="44">
        <v>309.5</v>
      </c>
      <c r="M51" s="44"/>
      <c r="N51" s="6" t="s">
        <v>83</v>
      </c>
      <c r="O51" s="6" t="s">
        <v>60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ht="60" customHeight="1">
      <c r="A52" s="116" t="s">
        <v>106</v>
      </c>
      <c r="B52" s="100" t="s">
        <v>80</v>
      </c>
      <c r="C52" s="33">
        <v>40</v>
      </c>
      <c r="D52" s="102" t="s">
        <v>16</v>
      </c>
      <c r="E52" s="102" t="s">
        <v>79</v>
      </c>
      <c r="F52" s="102" t="s">
        <v>179</v>
      </c>
      <c r="G52" s="102">
        <v>95188.58</v>
      </c>
      <c r="H52" s="47">
        <v>2019</v>
      </c>
      <c r="I52" s="44">
        <f>J52+K52+L52+M52</f>
        <v>43087.6</v>
      </c>
      <c r="J52" s="44"/>
      <c r="K52" s="44">
        <v>42087.6</v>
      </c>
      <c r="L52" s="44">
        <v>1000</v>
      </c>
      <c r="M52" s="44"/>
      <c r="N52" s="100" t="s">
        <v>48</v>
      </c>
      <c r="O52" s="100" t="s">
        <v>60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60" customHeight="1">
      <c r="A53" s="117"/>
      <c r="B53" s="115"/>
      <c r="C53" s="59"/>
      <c r="D53" s="103"/>
      <c r="E53" s="103"/>
      <c r="F53" s="103"/>
      <c r="G53" s="103"/>
      <c r="H53" s="79">
        <v>2020</v>
      </c>
      <c r="I53" s="80"/>
      <c r="J53" s="80"/>
      <c r="K53" s="80"/>
      <c r="L53" s="80"/>
      <c r="M53" s="81"/>
      <c r="N53" s="115"/>
      <c r="O53" s="115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89.25" customHeight="1">
      <c r="A54" s="43" t="s">
        <v>107</v>
      </c>
      <c r="B54" s="7" t="s">
        <v>97</v>
      </c>
      <c r="C54" s="20">
        <v>63</v>
      </c>
      <c r="D54" s="20" t="s">
        <v>29</v>
      </c>
      <c r="E54" s="20" t="s">
        <v>127</v>
      </c>
      <c r="F54" s="20" t="s">
        <v>128</v>
      </c>
      <c r="G54" s="20">
        <v>255452.05</v>
      </c>
      <c r="H54" s="47">
        <v>2019</v>
      </c>
      <c r="I54" s="44">
        <f>SUM(K54:L54)</f>
        <v>170911.40000000002</v>
      </c>
      <c r="J54" s="44"/>
      <c r="K54" s="44">
        <v>166402.2</v>
      </c>
      <c r="L54" s="44">
        <v>4509.2</v>
      </c>
      <c r="M54" s="44"/>
      <c r="N54" s="7" t="s">
        <v>98</v>
      </c>
      <c r="O54" s="7" t="s">
        <v>60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ht="135.75" customHeight="1">
      <c r="A55" s="43" t="s">
        <v>140</v>
      </c>
      <c r="B55" s="7" t="s">
        <v>189</v>
      </c>
      <c r="C55" s="20">
        <v>28</v>
      </c>
      <c r="D55" s="20">
        <v>2019</v>
      </c>
      <c r="E55" s="33" t="s">
        <v>55</v>
      </c>
      <c r="F55" s="20"/>
      <c r="G55" s="20">
        <v>35903</v>
      </c>
      <c r="H55" s="47">
        <v>2019</v>
      </c>
      <c r="I55" s="44">
        <v>35903</v>
      </c>
      <c r="J55" s="44"/>
      <c r="K55" s="44">
        <v>32471</v>
      </c>
      <c r="L55" s="44">
        <v>3432</v>
      </c>
      <c r="M55" s="44"/>
      <c r="N55" s="7" t="s">
        <v>138</v>
      </c>
      <c r="O55" s="7" t="s">
        <v>60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89.25" customHeight="1">
      <c r="A56" s="43" t="s">
        <v>141</v>
      </c>
      <c r="B56" s="7" t="s">
        <v>137</v>
      </c>
      <c r="C56" s="20">
        <v>28</v>
      </c>
      <c r="D56" s="20">
        <v>2019</v>
      </c>
      <c r="E56" s="33" t="s">
        <v>55</v>
      </c>
      <c r="F56" s="20"/>
      <c r="G56" s="20">
        <v>22431</v>
      </c>
      <c r="H56" s="47">
        <v>2019</v>
      </c>
      <c r="I56" s="44">
        <f>J56+K56+L56</f>
        <v>22431</v>
      </c>
      <c r="J56" s="44"/>
      <c r="K56" s="44">
        <v>19991</v>
      </c>
      <c r="L56" s="44">
        <v>2440</v>
      </c>
      <c r="M56" s="44"/>
      <c r="N56" s="7" t="s">
        <v>139</v>
      </c>
      <c r="O56" s="7" t="s">
        <v>60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80.25" customHeight="1">
      <c r="A57" s="43" t="s">
        <v>108</v>
      </c>
      <c r="B57" s="7" t="s">
        <v>22</v>
      </c>
      <c r="C57" s="20"/>
      <c r="D57" s="47">
        <v>2020</v>
      </c>
      <c r="E57" s="87"/>
      <c r="F57" s="88"/>
      <c r="G57" s="89"/>
      <c r="H57" s="47">
        <v>2020</v>
      </c>
      <c r="I57" s="44">
        <f>J57+K57+L57</f>
        <v>31075</v>
      </c>
      <c r="J57" s="60"/>
      <c r="K57" s="44">
        <v>28250</v>
      </c>
      <c r="L57" s="44">
        <v>2825</v>
      </c>
      <c r="M57" s="44"/>
      <c r="N57" s="7" t="s">
        <v>5</v>
      </c>
      <c r="O57" s="7" t="s">
        <v>60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ht="74.25" customHeight="1">
      <c r="A58" s="43" t="s">
        <v>109</v>
      </c>
      <c r="B58" s="7" t="s">
        <v>22</v>
      </c>
      <c r="C58" s="30"/>
      <c r="D58" s="51">
        <v>2021</v>
      </c>
      <c r="E58" s="82"/>
      <c r="F58" s="83"/>
      <c r="G58" s="84"/>
      <c r="H58" s="47">
        <v>2021</v>
      </c>
      <c r="I58" s="44">
        <f>J58+K58+L58</f>
        <v>299200</v>
      </c>
      <c r="J58" s="60"/>
      <c r="K58" s="44">
        <v>272000</v>
      </c>
      <c r="L58" s="44">
        <v>27200</v>
      </c>
      <c r="M58" s="44"/>
      <c r="N58" s="7" t="s">
        <v>5</v>
      </c>
      <c r="O58" s="7" t="s">
        <v>61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80.25" customHeight="1">
      <c r="A59" s="43" t="s">
        <v>110</v>
      </c>
      <c r="B59" s="7" t="s">
        <v>22</v>
      </c>
      <c r="C59" s="20"/>
      <c r="D59" s="47">
        <v>2022</v>
      </c>
      <c r="E59" s="37"/>
      <c r="F59" s="48"/>
      <c r="G59" s="49"/>
      <c r="H59" s="47">
        <v>2022</v>
      </c>
      <c r="I59" s="44">
        <f>J59+K59+L59</f>
        <v>161100</v>
      </c>
      <c r="J59" s="44"/>
      <c r="K59" s="44">
        <v>148500</v>
      </c>
      <c r="L59" s="44">
        <v>12600</v>
      </c>
      <c r="M59" s="44"/>
      <c r="N59" s="7" t="s">
        <v>5</v>
      </c>
      <c r="O59" s="7" t="s">
        <v>62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78.75" customHeight="1">
      <c r="A60" s="43" t="s">
        <v>111</v>
      </c>
      <c r="B60" s="7" t="s">
        <v>22</v>
      </c>
      <c r="C60" s="20"/>
      <c r="D60" s="47">
        <v>2023</v>
      </c>
      <c r="E60" s="37"/>
      <c r="F60" s="48"/>
      <c r="G60" s="49"/>
      <c r="H60" s="47">
        <v>2023</v>
      </c>
      <c r="I60" s="44">
        <f>J60+K60+L60+M60</f>
        <v>161100</v>
      </c>
      <c r="J60" s="44"/>
      <c r="K60" s="44">
        <v>148500</v>
      </c>
      <c r="L60" s="44">
        <v>12600</v>
      </c>
      <c r="M60" s="44"/>
      <c r="N60" s="7" t="s">
        <v>5</v>
      </c>
      <c r="O60" s="7" t="s">
        <v>63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ht="77.25" customHeight="1">
      <c r="A61" s="43" t="s">
        <v>112</v>
      </c>
      <c r="B61" s="7" t="s">
        <v>22</v>
      </c>
      <c r="C61" s="20"/>
      <c r="D61" s="47">
        <v>2024</v>
      </c>
      <c r="E61" s="37"/>
      <c r="F61" s="48"/>
      <c r="G61" s="49"/>
      <c r="H61" s="47">
        <v>2024</v>
      </c>
      <c r="I61" s="44">
        <f>J61+K61+L61+M61</f>
        <v>161100</v>
      </c>
      <c r="J61" s="44"/>
      <c r="K61" s="44">
        <v>148500</v>
      </c>
      <c r="L61" s="44">
        <v>12600</v>
      </c>
      <c r="M61" s="44"/>
      <c r="N61" s="7" t="s">
        <v>5</v>
      </c>
      <c r="O61" s="7" t="s">
        <v>64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ht="24.75" customHeight="1">
      <c r="A62" s="9"/>
      <c r="B62" s="7" t="s">
        <v>113</v>
      </c>
      <c r="C62" s="20"/>
      <c r="D62" s="47"/>
      <c r="E62" s="107"/>
      <c r="F62" s="108"/>
      <c r="G62" s="109"/>
      <c r="H62" s="47">
        <v>2019</v>
      </c>
      <c r="I62" s="44">
        <f>J62+K62+L62+M67</f>
        <v>275428.10000000003</v>
      </c>
      <c r="J62" s="44"/>
      <c r="K62" s="44">
        <f>SUM(K51,K52,K54,K55,K56)</f>
        <v>263737.4</v>
      </c>
      <c r="L62" s="44">
        <f>SUM(L51,L52,L54,L55,L56)</f>
        <v>11690.7</v>
      </c>
      <c r="M62" s="44"/>
      <c r="N62" s="7"/>
      <c r="O62" s="1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24" customHeight="1">
      <c r="A63" s="9"/>
      <c r="B63" s="2"/>
      <c r="C63" s="1"/>
      <c r="D63" s="47"/>
      <c r="E63" s="107"/>
      <c r="F63" s="108"/>
      <c r="G63" s="109"/>
      <c r="H63" s="47">
        <v>2020</v>
      </c>
      <c r="I63" s="44"/>
      <c r="J63" s="44"/>
      <c r="K63" s="44"/>
      <c r="L63" s="44"/>
      <c r="M63" s="44"/>
      <c r="N63" s="7"/>
      <c r="O63" s="1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ht="24" customHeight="1">
      <c r="A64" s="9"/>
      <c r="B64" s="2"/>
      <c r="C64" s="1"/>
      <c r="D64" s="47"/>
      <c r="E64" s="107"/>
      <c r="F64" s="108"/>
      <c r="G64" s="109"/>
      <c r="H64" s="47">
        <v>2021</v>
      </c>
      <c r="I64" s="44"/>
      <c r="J64" s="44"/>
      <c r="K64" s="44"/>
      <c r="L64" s="44"/>
      <c r="M64" s="44"/>
      <c r="N64" s="7"/>
      <c r="O64" s="1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22.5" customHeight="1">
      <c r="A65" s="9"/>
      <c r="B65" s="2"/>
      <c r="C65" s="1"/>
      <c r="D65" s="47"/>
      <c r="E65" s="107"/>
      <c r="F65" s="108"/>
      <c r="G65" s="109"/>
      <c r="H65" s="47">
        <v>2022</v>
      </c>
      <c r="I65" s="44">
        <f>SUM(J65:M65)</f>
        <v>161100</v>
      </c>
      <c r="J65" s="44"/>
      <c r="K65" s="44">
        <f aca="true" t="shared" si="2" ref="K65:L67">K59</f>
        <v>148500</v>
      </c>
      <c r="L65" s="44">
        <f t="shared" si="2"/>
        <v>12600</v>
      </c>
      <c r="M65" s="44"/>
      <c r="N65" s="7"/>
      <c r="O65" s="1"/>
      <c r="P65" s="17"/>
      <c r="Q65" s="17"/>
      <c r="R65" s="17"/>
      <c r="S65" s="17"/>
      <c r="T65" s="17"/>
      <c r="U65" s="29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24" customHeight="1">
      <c r="A66" s="9"/>
      <c r="B66" s="2"/>
      <c r="C66" s="1"/>
      <c r="D66" s="47"/>
      <c r="E66" s="107"/>
      <c r="F66" s="108"/>
      <c r="G66" s="109"/>
      <c r="H66" s="47">
        <v>2023</v>
      </c>
      <c r="I66" s="44">
        <f>SUM(J66:M66)</f>
        <v>161100</v>
      </c>
      <c r="J66" s="44"/>
      <c r="K66" s="44">
        <f t="shared" si="2"/>
        <v>148500</v>
      </c>
      <c r="L66" s="44">
        <f t="shared" si="2"/>
        <v>12600</v>
      </c>
      <c r="M66" s="44"/>
      <c r="N66" s="7"/>
      <c r="O66" s="1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ht="24" customHeight="1">
      <c r="A67" s="10"/>
      <c r="B67" s="2"/>
      <c r="C67" s="1"/>
      <c r="D67" s="47"/>
      <c r="E67" s="107"/>
      <c r="F67" s="108"/>
      <c r="G67" s="109"/>
      <c r="H67" s="47">
        <v>2024</v>
      </c>
      <c r="I67" s="44">
        <f>SUM(SUM(J67:M67))</f>
        <v>161100</v>
      </c>
      <c r="J67" s="44"/>
      <c r="K67" s="44">
        <f t="shared" si="2"/>
        <v>148500</v>
      </c>
      <c r="L67" s="44">
        <f t="shared" si="2"/>
        <v>12600</v>
      </c>
      <c r="M67" s="44"/>
      <c r="N67" s="7"/>
      <c r="O67" s="1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24" customHeight="1">
      <c r="A68" s="10"/>
      <c r="B68" s="7" t="s">
        <v>114</v>
      </c>
      <c r="C68" s="1"/>
      <c r="D68" s="47"/>
      <c r="E68" s="107"/>
      <c r="F68" s="108"/>
      <c r="G68" s="109"/>
      <c r="H68" s="20" t="s">
        <v>86</v>
      </c>
      <c r="I68" s="44">
        <f>SUM(J68:M68)</f>
        <v>758728.1</v>
      </c>
      <c r="J68" s="50"/>
      <c r="K68" s="50">
        <f>SUM(K62:K67)</f>
        <v>709237.4</v>
      </c>
      <c r="L68" s="50">
        <f>SUM(L62:L67)</f>
        <v>49490.7</v>
      </c>
      <c r="M68" s="44"/>
      <c r="N68" s="7"/>
      <c r="O68" s="1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  <row r="69" spans="1:57" ht="24" customHeight="1">
      <c r="A69" s="10"/>
      <c r="B69" s="7"/>
      <c r="C69" s="1"/>
      <c r="D69" s="47"/>
      <c r="E69" s="64"/>
      <c r="F69" s="65"/>
      <c r="G69" s="66"/>
      <c r="H69" s="20"/>
      <c r="I69" s="44"/>
      <c r="J69" s="50"/>
      <c r="K69" s="50"/>
      <c r="L69" s="50"/>
      <c r="M69" s="44"/>
      <c r="N69" s="7"/>
      <c r="O69" s="1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</row>
    <row r="70" spans="1:57" s="19" customFormat="1" ht="18.75">
      <c r="A70" s="126" t="s">
        <v>101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</row>
    <row r="71" spans="1:15" s="17" customFormat="1" ht="120" customHeight="1">
      <c r="A71" s="61" t="s">
        <v>197</v>
      </c>
      <c r="B71" s="8" t="s">
        <v>71</v>
      </c>
      <c r="C71" s="33">
        <v>205</v>
      </c>
      <c r="D71" s="8" t="s">
        <v>16</v>
      </c>
      <c r="E71" s="8" t="s">
        <v>119</v>
      </c>
      <c r="F71" s="20" t="s">
        <v>181</v>
      </c>
      <c r="G71" s="20"/>
      <c r="H71" s="20">
        <v>2020</v>
      </c>
      <c r="I71" s="31">
        <f>K71</f>
        <v>361500</v>
      </c>
      <c r="J71" s="31"/>
      <c r="K71" s="31">
        <v>361500</v>
      </c>
      <c r="L71" s="20"/>
      <c r="M71" s="20"/>
      <c r="N71" s="8" t="s">
        <v>27</v>
      </c>
      <c r="O71" s="8" t="s">
        <v>65</v>
      </c>
    </row>
    <row r="72" spans="1:15" s="17" customFormat="1" ht="45.75" customHeight="1">
      <c r="A72" s="128" t="s">
        <v>195</v>
      </c>
      <c r="B72" s="100" t="s">
        <v>72</v>
      </c>
      <c r="C72" s="102">
        <v>148</v>
      </c>
      <c r="D72" s="102" t="s">
        <v>75</v>
      </c>
      <c r="E72" s="102" t="s">
        <v>55</v>
      </c>
      <c r="F72" s="102"/>
      <c r="G72" s="102"/>
      <c r="H72" s="20">
        <v>2020</v>
      </c>
      <c r="I72" s="31">
        <f aca="true" t="shared" si="3" ref="I72:I77">J72+K72+L72+M72</f>
        <v>103250</v>
      </c>
      <c r="J72" s="31"/>
      <c r="K72" s="31">
        <v>103250</v>
      </c>
      <c r="L72" s="31"/>
      <c r="M72" s="20"/>
      <c r="N72" s="100" t="s">
        <v>84</v>
      </c>
      <c r="O72" s="100" t="s">
        <v>66</v>
      </c>
    </row>
    <row r="73" spans="1:15" s="17" customFormat="1" ht="51.75" customHeight="1">
      <c r="A73" s="129"/>
      <c r="B73" s="101"/>
      <c r="C73" s="110"/>
      <c r="D73" s="110"/>
      <c r="E73" s="110"/>
      <c r="F73" s="110"/>
      <c r="G73" s="110"/>
      <c r="H73" s="20">
        <v>2021</v>
      </c>
      <c r="I73" s="31">
        <f t="shared" si="3"/>
        <v>330000</v>
      </c>
      <c r="J73" s="31"/>
      <c r="K73" s="31">
        <v>330000</v>
      </c>
      <c r="L73" s="31"/>
      <c r="M73" s="20"/>
      <c r="N73" s="101"/>
      <c r="O73" s="101"/>
    </row>
    <row r="74" spans="1:15" s="17" customFormat="1" ht="33.75" customHeight="1">
      <c r="A74" s="128" t="s">
        <v>196</v>
      </c>
      <c r="B74" s="100" t="s">
        <v>73</v>
      </c>
      <c r="C74" s="102"/>
      <c r="D74" s="102" t="s">
        <v>76</v>
      </c>
      <c r="E74" s="20"/>
      <c r="F74" s="20"/>
      <c r="G74" s="20"/>
      <c r="H74" s="20">
        <v>2022</v>
      </c>
      <c r="I74" s="31">
        <f t="shared" si="3"/>
        <v>462000</v>
      </c>
      <c r="J74" s="31"/>
      <c r="K74" s="31">
        <v>462000</v>
      </c>
      <c r="L74" s="31"/>
      <c r="M74" s="20"/>
      <c r="N74" s="35"/>
      <c r="O74" s="35"/>
    </row>
    <row r="75" spans="1:15" s="17" customFormat="1" ht="33.75" customHeight="1">
      <c r="A75" s="135"/>
      <c r="B75" s="115"/>
      <c r="C75" s="103"/>
      <c r="D75" s="103"/>
      <c r="E75" s="20"/>
      <c r="F75" s="20"/>
      <c r="G75" s="20"/>
      <c r="H75" s="20">
        <v>2023</v>
      </c>
      <c r="I75" s="31">
        <f t="shared" si="3"/>
        <v>462000</v>
      </c>
      <c r="J75" s="31"/>
      <c r="K75" s="31">
        <v>462000</v>
      </c>
      <c r="L75" s="31"/>
      <c r="M75" s="20"/>
      <c r="N75" s="35"/>
      <c r="O75" s="35"/>
    </row>
    <row r="76" spans="1:15" s="17" customFormat="1" ht="33.75" customHeight="1">
      <c r="A76" s="129"/>
      <c r="B76" s="101"/>
      <c r="C76" s="110"/>
      <c r="D76" s="110"/>
      <c r="E76" s="20"/>
      <c r="F76" s="20"/>
      <c r="G76" s="20"/>
      <c r="H76" s="20">
        <v>2024</v>
      </c>
      <c r="I76" s="31">
        <f t="shared" si="3"/>
        <v>462000</v>
      </c>
      <c r="J76" s="31"/>
      <c r="K76" s="31">
        <v>462000</v>
      </c>
      <c r="L76" s="31"/>
      <c r="M76" s="20"/>
      <c r="N76" s="35"/>
      <c r="O76" s="35"/>
    </row>
    <row r="77" spans="1:15" s="17" customFormat="1" ht="24.75" customHeight="1">
      <c r="A77" s="1"/>
      <c r="B77" s="7" t="s">
        <v>115</v>
      </c>
      <c r="C77" s="20"/>
      <c r="D77" s="20"/>
      <c r="E77" s="104"/>
      <c r="F77" s="105"/>
      <c r="G77" s="106"/>
      <c r="H77" s="20">
        <v>2019</v>
      </c>
      <c r="I77" s="31">
        <f t="shared" si="3"/>
        <v>0</v>
      </c>
      <c r="J77" s="31"/>
      <c r="K77" s="31">
        <v>0</v>
      </c>
      <c r="L77" s="31"/>
      <c r="M77" s="31"/>
      <c r="N77" s="3"/>
      <c r="O77" s="3"/>
    </row>
    <row r="78" spans="1:15" s="17" customFormat="1" ht="24.75" customHeight="1">
      <c r="A78" s="1"/>
      <c r="B78" s="3"/>
      <c r="C78" s="20"/>
      <c r="D78" s="20"/>
      <c r="E78" s="125"/>
      <c r="F78" s="125"/>
      <c r="G78" s="125"/>
      <c r="H78" s="20">
        <v>2020</v>
      </c>
      <c r="I78" s="31">
        <f>J78+K78+L78</f>
        <v>464750</v>
      </c>
      <c r="J78" s="31"/>
      <c r="K78" s="31">
        <f>K71+K72</f>
        <v>464750</v>
      </c>
      <c r="L78" s="31"/>
      <c r="M78" s="31"/>
      <c r="N78" s="3"/>
      <c r="O78" s="3"/>
    </row>
    <row r="79" spans="1:15" s="17" customFormat="1" ht="24.75" customHeight="1">
      <c r="A79" s="1"/>
      <c r="B79" s="3"/>
      <c r="C79" s="20"/>
      <c r="D79" s="20"/>
      <c r="E79" s="104"/>
      <c r="F79" s="105"/>
      <c r="G79" s="106"/>
      <c r="H79" s="20">
        <v>2021</v>
      </c>
      <c r="I79" s="31">
        <f>J79+K79+L79</f>
        <v>330000</v>
      </c>
      <c r="J79" s="31"/>
      <c r="K79" s="31">
        <f>K73</f>
        <v>330000</v>
      </c>
      <c r="L79" s="4"/>
      <c r="M79" s="31"/>
      <c r="N79" s="3"/>
      <c r="O79" s="3"/>
    </row>
    <row r="80" spans="1:15" s="17" customFormat="1" ht="24.75" customHeight="1">
      <c r="A80" s="1"/>
      <c r="B80" s="3"/>
      <c r="C80" s="20"/>
      <c r="D80" s="20"/>
      <c r="E80" s="104"/>
      <c r="F80" s="105"/>
      <c r="G80" s="106"/>
      <c r="H80" s="20">
        <v>2022</v>
      </c>
      <c r="I80" s="31">
        <f>SUM(I74)</f>
        <v>462000</v>
      </c>
      <c r="J80" s="31"/>
      <c r="K80" s="31">
        <f>K74</f>
        <v>462000</v>
      </c>
      <c r="L80" s="4"/>
      <c r="M80" s="31"/>
      <c r="N80" s="3"/>
      <c r="O80" s="3"/>
    </row>
    <row r="81" spans="1:15" s="17" customFormat="1" ht="24.75" customHeight="1">
      <c r="A81" s="1"/>
      <c r="B81" s="3"/>
      <c r="C81" s="20"/>
      <c r="D81" s="20"/>
      <c r="E81" s="104"/>
      <c r="F81" s="105"/>
      <c r="G81" s="106"/>
      <c r="H81" s="20">
        <v>2023</v>
      </c>
      <c r="I81" s="31">
        <f>SUM(I75)</f>
        <v>462000</v>
      </c>
      <c r="J81" s="31"/>
      <c r="K81" s="31">
        <f>K75</f>
        <v>462000</v>
      </c>
      <c r="L81" s="4"/>
      <c r="M81" s="31"/>
      <c r="N81" s="3"/>
      <c r="O81" s="3"/>
    </row>
    <row r="82" spans="1:15" s="17" customFormat="1" ht="57" customHeight="1">
      <c r="A82" s="1"/>
      <c r="B82" s="7"/>
      <c r="C82" s="20"/>
      <c r="D82" s="20"/>
      <c r="E82" s="104"/>
      <c r="F82" s="105"/>
      <c r="G82" s="106"/>
      <c r="H82" s="20">
        <v>2024</v>
      </c>
      <c r="I82" s="31">
        <f>SUM(I76)</f>
        <v>462000</v>
      </c>
      <c r="J82" s="31"/>
      <c r="K82" s="31">
        <f>K76</f>
        <v>462000</v>
      </c>
      <c r="L82" s="4"/>
      <c r="M82" s="31"/>
      <c r="N82" s="3"/>
      <c r="O82" s="3"/>
    </row>
    <row r="83" spans="1:15" s="17" customFormat="1" ht="26.25" customHeight="1">
      <c r="A83" s="1"/>
      <c r="B83" s="7" t="s">
        <v>116</v>
      </c>
      <c r="C83" s="1"/>
      <c r="D83" s="1"/>
      <c r="E83" s="1"/>
      <c r="F83" s="1"/>
      <c r="G83" s="1"/>
      <c r="H83" s="20" t="s">
        <v>86</v>
      </c>
      <c r="I83" s="31">
        <f>SUM(J83:M83)</f>
        <v>2180750</v>
      </c>
      <c r="J83" s="31"/>
      <c r="K83" s="31">
        <f>SUM(K77:K82)</f>
        <v>2180750</v>
      </c>
      <c r="L83" s="4"/>
      <c r="M83" s="1"/>
      <c r="N83" s="1"/>
      <c r="O83" s="1"/>
    </row>
    <row r="84" spans="1:15" s="17" customFormat="1" ht="26.25" customHeight="1">
      <c r="A84" s="132" t="s">
        <v>192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4"/>
    </row>
    <row r="85" spans="1:57" s="19" customFormat="1" ht="124.5" customHeight="1">
      <c r="A85" s="61" t="s">
        <v>117</v>
      </c>
      <c r="B85" s="8" t="s">
        <v>71</v>
      </c>
      <c r="C85" s="33">
        <v>205</v>
      </c>
      <c r="D85" s="8" t="s">
        <v>16</v>
      </c>
      <c r="E85" s="8" t="s">
        <v>119</v>
      </c>
      <c r="F85" s="20" t="s">
        <v>120</v>
      </c>
      <c r="G85" s="8"/>
      <c r="H85" s="20">
        <v>2019</v>
      </c>
      <c r="I85" s="31">
        <v>28838.8</v>
      </c>
      <c r="J85" s="31">
        <v>14115.5</v>
      </c>
      <c r="K85" s="31">
        <f>I85-J85</f>
        <v>14723.3</v>
      </c>
      <c r="L85" s="20"/>
      <c r="M85" s="20"/>
      <c r="N85" s="8" t="s">
        <v>27</v>
      </c>
      <c r="O85" s="8" t="s">
        <v>65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</row>
    <row r="86" spans="1:15" s="17" customFormat="1" ht="107.25" customHeight="1">
      <c r="A86" s="61" t="s">
        <v>89</v>
      </c>
      <c r="B86" s="8" t="s">
        <v>72</v>
      </c>
      <c r="C86" s="33">
        <v>148</v>
      </c>
      <c r="D86" s="8" t="s">
        <v>75</v>
      </c>
      <c r="E86" s="8" t="s">
        <v>91</v>
      </c>
      <c r="F86" s="8"/>
      <c r="G86" s="8"/>
      <c r="H86" s="20">
        <v>2019</v>
      </c>
      <c r="I86" s="31">
        <v>162000</v>
      </c>
      <c r="J86" s="31">
        <v>79292.5</v>
      </c>
      <c r="K86" s="31">
        <f>I86-J86</f>
        <v>82707.5</v>
      </c>
      <c r="L86" s="20"/>
      <c r="M86" s="20"/>
      <c r="N86" s="8" t="s">
        <v>84</v>
      </c>
      <c r="O86" s="8" t="s">
        <v>66</v>
      </c>
    </row>
    <row r="87" spans="1:15" ht="79.5" customHeight="1">
      <c r="A87" s="61" t="s">
        <v>90</v>
      </c>
      <c r="B87" s="34" t="s">
        <v>69</v>
      </c>
      <c r="C87" s="33">
        <v>200</v>
      </c>
      <c r="D87" s="33" t="s">
        <v>14</v>
      </c>
      <c r="E87" s="33" t="s">
        <v>58</v>
      </c>
      <c r="F87" s="33" t="s">
        <v>50</v>
      </c>
      <c r="G87" s="40">
        <v>1004936.9</v>
      </c>
      <c r="H87" s="42" t="s">
        <v>12</v>
      </c>
      <c r="I87" s="31">
        <f>SUM(J87:L87)</f>
        <v>165150</v>
      </c>
      <c r="J87" s="31">
        <v>66150</v>
      </c>
      <c r="K87" s="31">
        <f>110000-40000</f>
        <v>70000</v>
      </c>
      <c r="L87" s="31">
        <v>29000</v>
      </c>
      <c r="M87" s="31"/>
      <c r="N87" s="34" t="s">
        <v>49</v>
      </c>
      <c r="O87" s="34" t="s">
        <v>56</v>
      </c>
    </row>
    <row r="88" spans="1:15" s="17" customFormat="1" ht="74.25" customHeight="1">
      <c r="A88" s="1" t="s">
        <v>87</v>
      </c>
      <c r="B88" s="7" t="s">
        <v>125</v>
      </c>
      <c r="C88" s="1"/>
      <c r="D88" s="1">
        <v>2021</v>
      </c>
      <c r="E88" s="1"/>
      <c r="F88" s="1"/>
      <c r="G88" s="76"/>
      <c r="H88" s="20">
        <v>2021</v>
      </c>
      <c r="I88" s="31">
        <f>SUM(J88:L88)</f>
        <v>294391.19999999995</v>
      </c>
      <c r="J88" s="31">
        <f>122405.7+74836.4</f>
        <v>197242.09999999998</v>
      </c>
      <c r="K88" s="31">
        <f>60289.4+36859.7</f>
        <v>97149.1</v>
      </c>
      <c r="L88" s="4"/>
      <c r="M88" s="1"/>
      <c r="N88" s="1"/>
      <c r="O88" s="8" t="s">
        <v>66</v>
      </c>
    </row>
    <row r="89" spans="1:15" s="17" customFormat="1" ht="93.75" customHeight="1">
      <c r="A89" s="1" t="s">
        <v>88</v>
      </c>
      <c r="B89" s="6" t="s">
        <v>198</v>
      </c>
      <c r="C89" s="94"/>
      <c r="D89" s="94">
        <v>2020</v>
      </c>
      <c r="E89" s="94"/>
      <c r="F89" s="94"/>
      <c r="G89" s="94"/>
      <c r="H89" s="20">
        <v>2020</v>
      </c>
      <c r="I89" s="31">
        <f>SUM(J89:L89)</f>
        <v>168741.8</v>
      </c>
      <c r="J89" s="31">
        <v>113057</v>
      </c>
      <c r="K89" s="31">
        <v>55684.8</v>
      </c>
      <c r="L89" s="4"/>
      <c r="M89" s="1"/>
      <c r="N89" s="97"/>
      <c r="O89" s="6" t="s">
        <v>66</v>
      </c>
    </row>
    <row r="90" spans="1:15" s="17" customFormat="1" ht="54" customHeight="1">
      <c r="A90" s="78"/>
      <c r="B90" s="35" t="s">
        <v>190</v>
      </c>
      <c r="C90" s="78"/>
      <c r="D90" s="78"/>
      <c r="E90" s="90"/>
      <c r="F90" s="91"/>
      <c r="G90" s="92"/>
      <c r="H90" s="30">
        <v>2019</v>
      </c>
      <c r="I90" s="93">
        <f>SUM(I85,I86,I87)</f>
        <v>355988.8</v>
      </c>
      <c r="J90" s="93">
        <f>SUM(J85,J86,J87)</f>
        <v>159558</v>
      </c>
      <c r="K90" s="93">
        <f>SUM(K85,K86,K87)</f>
        <v>167430.8</v>
      </c>
      <c r="L90" s="93">
        <f>SUM(L85,L86,L87)</f>
        <v>29000</v>
      </c>
      <c r="M90" s="78"/>
      <c r="N90" s="96"/>
      <c r="O90" s="35"/>
    </row>
    <row r="91" spans="1:15" s="17" customFormat="1" ht="26.25" customHeight="1">
      <c r="A91" s="78"/>
      <c r="B91" s="30"/>
      <c r="C91" s="78"/>
      <c r="D91" s="78"/>
      <c r="E91" s="77"/>
      <c r="F91" s="72"/>
      <c r="G91" s="76"/>
      <c r="H91" s="20">
        <v>2020</v>
      </c>
      <c r="I91" s="31">
        <f>SUM(I89)</f>
        <v>168741.8</v>
      </c>
      <c r="J91" s="31">
        <f>SUM(J89)</f>
        <v>113057</v>
      </c>
      <c r="K91" s="31">
        <f>SUM(K89)</f>
        <v>55684.8</v>
      </c>
      <c r="L91" s="31"/>
      <c r="M91" s="1"/>
      <c r="N91" s="1"/>
      <c r="O91" s="35"/>
    </row>
    <row r="92" spans="1:15" s="17" customFormat="1" ht="26.25" customHeight="1">
      <c r="A92" s="78"/>
      <c r="B92" s="30"/>
      <c r="C92" s="78"/>
      <c r="D92" s="78"/>
      <c r="E92" s="77"/>
      <c r="F92" s="72"/>
      <c r="G92" s="76"/>
      <c r="H92" s="20">
        <v>2021</v>
      </c>
      <c r="I92" s="31">
        <f>SUM(I88)</f>
        <v>294391.19999999995</v>
      </c>
      <c r="J92" s="31">
        <f>SUM(J88)</f>
        <v>197242.09999999998</v>
      </c>
      <c r="K92" s="31">
        <f>SUM(K88)</f>
        <v>97149.1</v>
      </c>
      <c r="L92" s="31"/>
      <c r="M92" s="1"/>
      <c r="N92" s="95"/>
      <c r="O92" s="35"/>
    </row>
    <row r="93" spans="1:15" s="17" customFormat="1" ht="26.25" customHeight="1">
      <c r="A93" s="1"/>
      <c r="B93" s="7"/>
      <c r="C93" s="1"/>
      <c r="D93" s="1"/>
      <c r="E93" s="77"/>
      <c r="F93" s="72"/>
      <c r="G93" s="76"/>
      <c r="H93" s="20">
        <v>2022</v>
      </c>
      <c r="I93" s="31"/>
      <c r="J93" s="31"/>
      <c r="K93" s="31"/>
      <c r="L93" s="4"/>
      <c r="M93" s="1"/>
      <c r="N93" s="1"/>
      <c r="O93" s="1"/>
    </row>
    <row r="94" spans="1:15" s="17" customFormat="1" ht="26.25" customHeight="1">
      <c r="A94" s="1"/>
      <c r="B94" s="7"/>
      <c r="C94" s="1"/>
      <c r="D94" s="1"/>
      <c r="E94" s="77"/>
      <c r="F94" s="72"/>
      <c r="G94" s="76"/>
      <c r="H94" s="20">
        <v>2023</v>
      </c>
      <c r="I94" s="31"/>
      <c r="J94" s="31"/>
      <c r="K94" s="31"/>
      <c r="L94" s="4"/>
      <c r="M94" s="1"/>
      <c r="N94" s="1"/>
      <c r="O94" s="1"/>
    </row>
    <row r="95" spans="1:15" s="17" customFormat="1" ht="26.25" customHeight="1">
      <c r="A95" s="1"/>
      <c r="B95" s="7"/>
      <c r="C95" s="1"/>
      <c r="D95" s="1"/>
      <c r="E95" s="77"/>
      <c r="F95" s="72"/>
      <c r="G95" s="76"/>
      <c r="H95" s="20">
        <v>2024</v>
      </c>
      <c r="I95" s="31"/>
      <c r="J95" s="31"/>
      <c r="K95" s="31"/>
      <c r="L95" s="4"/>
      <c r="M95" s="1"/>
      <c r="N95" s="1"/>
      <c r="O95" s="1"/>
    </row>
    <row r="96" spans="1:15" s="17" customFormat="1" ht="66" customHeight="1">
      <c r="A96" s="1"/>
      <c r="B96" s="7" t="s">
        <v>191</v>
      </c>
      <c r="C96" s="1"/>
      <c r="D96" s="1"/>
      <c r="E96" s="77"/>
      <c r="F96" s="72"/>
      <c r="G96" s="76"/>
      <c r="H96" s="20" t="s">
        <v>86</v>
      </c>
      <c r="I96" s="31">
        <f>SUM(I90:I95)</f>
        <v>819121.7999999999</v>
      </c>
      <c r="J96" s="31">
        <f>SUM(J90:J95)</f>
        <v>469857.1</v>
      </c>
      <c r="K96" s="31">
        <f>SUM(K90:K95)</f>
        <v>320264.69999999995</v>
      </c>
      <c r="L96" s="31">
        <f>SUM(L90:L95)</f>
        <v>29000</v>
      </c>
      <c r="M96" s="1"/>
      <c r="N96" s="95"/>
      <c r="O96" s="1"/>
    </row>
    <row r="97" spans="1:21" s="17" customFormat="1" ht="18.75" customHeight="1">
      <c r="A97" s="20"/>
      <c r="B97" s="3" t="s">
        <v>74</v>
      </c>
      <c r="C97" s="20"/>
      <c r="D97" s="1"/>
      <c r="E97" s="104"/>
      <c r="F97" s="105"/>
      <c r="G97" s="106"/>
      <c r="H97" s="20">
        <v>2019</v>
      </c>
      <c r="I97" s="4">
        <f>SUM(I41,I62,I77,I90)</f>
        <v>1744178.5000000002</v>
      </c>
      <c r="J97" s="4">
        <f>SUM(J41,J62,J77,J90)</f>
        <v>159558</v>
      </c>
      <c r="K97" s="4">
        <f>SUM(K41,K62,K77,K90)</f>
        <v>1340211.5000000002</v>
      </c>
      <c r="L97" s="4">
        <f>SUM(L41,L62,L77,L90)</f>
        <v>244409</v>
      </c>
      <c r="M97" s="4"/>
      <c r="N97" s="3"/>
      <c r="O97" s="3"/>
      <c r="U97" s="18"/>
    </row>
    <row r="98" spans="1:21" s="17" customFormat="1" ht="18.75" customHeight="1">
      <c r="A98" s="20"/>
      <c r="B98" s="3"/>
      <c r="C98" s="20"/>
      <c r="D98" s="1"/>
      <c r="E98" s="104"/>
      <c r="F98" s="105"/>
      <c r="G98" s="106"/>
      <c r="H98" s="20">
        <v>2020</v>
      </c>
      <c r="I98" s="4">
        <f>SUM(I42,I63,I78,I89)</f>
        <v>1642575.1</v>
      </c>
      <c r="J98" s="4">
        <f aca="true" t="shared" si="4" ref="J98:L102">SUM(J42,J63,J78,J91)</f>
        <v>113057</v>
      </c>
      <c r="K98" s="4">
        <f t="shared" si="4"/>
        <v>1384628.3</v>
      </c>
      <c r="L98" s="4">
        <f t="shared" si="4"/>
        <v>144889.8</v>
      </c>
      <c r="M98" s="4"/>
      <c r="N98" s="3"/>
      <c r="O98" s="3"/>
      <c r="U98" s="18"/>
    </row>
    <row r="99" spans="1:21" s="17" customFormat="1" ht="18.75" customHeight="1">
      <c r="A99" s="20"/>
      <c r="B99" s="3"/>
      <c r="C99" s="20"/>
      <c r="D99" s="1"/>
      <c r="E99" s="104"/>
      <c r="F99" s="105"/>
      <c r="G99" s="106"/>
      <c r="H99" s="20">
        <v>2021</v>
      </c>
      <c r="I99" s="4">
        <f>SUM(I43,I64,I79,I92)</f>
        <v>971375.2</v>
      </c>
      <c r="J99" s="4">
        <f t="shared" si="4"/>
        <v>197242.09999999998</v>
      </c>
      <c r="K99" s="4">
        <f t="shared" si="4"/>
        <v>682976.1</v>
      </c>
      <c r="L99" s="4">
        <f t="shared" si="4"/>
        <v>91157</v>
      </c>
      <c r="M99" s="4"/>
      <c r="N99" s="3"/>
      <c r="O99" s="3"/>
      <c r="U99" s="18"/>
    </row>
    <row r="100" spans="1:21" s="17" customFormat="1" ht="18.75" customHeight="1">
      <c r="A100" s="20"/>
      <c r="B100" s="3"/>
      <c r="C100" s="20"/>
      <c r="D100" s="1"/>
      <c r="E100" s="104"/>
      <c r="F100" s="105"/>
      <c r="G100" s="106"/>
      <c r="H100" s="20">
        <v>2022</v>
      </c>
      <c r="I100" s="4">
        <f>SUM(I44,I65,I80,I93)</f>
        <v>1600765</v>
      </c>
      <c r="J100" s="4">
        <f t="shared" si="4"/>
        <v>0</v>
      </c>
      <c r="K100" s="4">
        <f t="shared" si="4"/>
        <v>1463165</v>
      </c>
      <c r="L100" s="4">
        <f t="shared" si="4"/>
        <v>137600</v>
      </c>
      <c r="M100" s="4"/>
      <c r="N100" s="3"/>
      <c r="O100" s="3"/>
      <c r="U100" s="18"/>
    </row>
    <row r="101" spans="1:21" s="17" customFormat="1" ht="18.75">
      <c r="A101" s="20"/>
      <c r="B101" s="3"/>
      <c r="C101" s="20"/>
      <c r="D101" s="1"/>
      <c r="E101" s="104"/>
      <c r="F101" s="105"/>
      <c r="G101" s="106"/>
      <c r="H101" s="20">
        <v>2023</v>
      </c>
      <c r="I101" s="4">
        <f>SUM(I45,I66,I81,I94)</f>
        <v>1600765</v>
      </c>
      <c r="J101" s="4">
        <f t="shared" si="4"/>
        <v>0</v>
      </c>
      <c r="K101" s="4">
        <f t="shared" si="4"/>
        <v>1463165</v>
      </c>
      <c r="L101" s="4">
        <f t="shared" si="4"/>
        <v>137600</v>
      </c>
      <c r="M101" s="4"/>
      <c r="N101" s="3"/>
      <c r="O101" s="3"/>
      <c r="U101" s="18"/>
    </row>
    <row r="102" spans="1:15" s="17" customFormat="1" ht="25.5" customHeight="1">
      <c r="A102" s="20"/>
      <c r="B102" s="3"/>
      <c r="C102" s="20"/>
      <c r="D102" s="1"/>
      <c r="E102" s="104"/>
      <c r="F102" s="105"/>
      <c r="G102" s="106"/>
      <c r="H102" s="20">
        <v>2024</v>
      </c>
      <c r="I102" s="4">
        <f>SUM(I46,I67,I82,I95)</f>
        <v>1600765</v>
      </c>
      <c r="J102" s="4">
        <f t="shared" si="4"/>
        <v>0</v>
      </c>
      <c r="K102" s="4">
        <f t="shared" si="4"/>
        <v>1463165</v>
      </c>
      <c r="L102" s="4">
        <f t="shared" si="4"/>
        <v>137600</v>
      </c>
      <c r="M102" s="4"/>
      <c r="N102" s="3"/>
      <c r="O102" s="3"/>
    </row>
    <row r="103" spans="1:15" s="17" customFormat="1" ht="19.5" customHeight="1">
      <c r="A103" s="20"/>
      <c r="B103" s="7" t="s">
        <v>7</v>
      </c>
      <c r="C103" s="20"/>
      <c r="D103" s="1"/>
      <c r="E103" s="104"/>
      <c r="F103" s="105"/>
      <c r="G103" s="106"/>
      <c r="H103" s="1" t="s">
        <v>86</v>
      </c>
      <c r="I103" s="4">
        <f>SUM(I97:I102)</f>
        <v>9160423.8</v>
      </c>
      <c r="J103" s="4">
        <f>SUM(J97:J102)</f>
        <v>469857.1</v>
      </c>
      <c r="K103" s="4">
        <f>SUM(K97:K102)</f>
        <v>7797310.9</v>
      </c>
      <c r="L103" s="4">
        <f>SUM(L97:L102)</f>
        <v>893255.8</v>
      </c>
      <c r="M103" s="4"/>
      <c r="N103" s="3"/>
      <c r="O103" s="3"/>
    </row>
    <row r="104" spans="1:15" s="17" customFormat="1" ht="19.5" customHeight="1">
      <c r="A104" s="69"/>
      <c r="B104" s="22" t="s">
        <v>9</v>
      </c>
      <c r="C104" s="69"/>
      <c r="D104" s="21"/>
      <c r="E104" s="63"/>
      <c r="F104" s="63"/>
      <c r="G104" s="63"/>
      <c r="H104" s="21"/>
      <c r="I104" s="23"/>
      <c r="J104" s="23"/>
      <c r="K104" s="23"/>
      <c r="L104" s="23"/>
      <c r="M104" s="23"/>
      <c r="N104" s="22"/>
      <c r="O104" s="22"/>
    </row>
    <row r="105" spans="1:57" ht="24" customHeight="1">
      <c r="A105" s="21"/>
      <c r="B105" s="114" t="s">
        <v>183</v>
      </c>
      <c r="C105" s="114"/>
      <c r="D105" s="114"/>
      <c r="E105" s="63"/>
      <c r="F105" s="63"/>
      <c r="G105" s="63"/>
      <c r="H105" s="26"/>
      <c r="I105" s="27"/>
      <c r="J105" s="27"/>
      <c r="K105" s="27"/>
      <c r="L105" s="27"/>
      <c r="M105" s="22"/>
      <c r="N105" s="22"/>
      <c r="O105" s="22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</row>
    <row r="106" spans="1:15" ht="42.75" customHeight="1">
      <c r="A106" s="21"/>
      <c r="B106" s="114"/>
      <c r="C106" s="114"/>
      <c r="D106" s="114"/>
      <c r="E106" s="114"/>
      <c r="F106" s="114"/>
      <c r="G106" s="114"/>
      <c r="H106" s="114"/>
      <c r="I106" s="114"/>
      <c r="J106" s="28"/>
      <c r="K106" s="27"/>
      <c r="L106" s="27"/>
      <c r="M106" s="22"/>
      <c r="N106" s="22"/>
      <c r="O106" s="22"/>
    </row>
    <row r="107" spans="2:13" ht="23.25" customHeight="1">
      <c r="B107" s="114"/>
      <c r="C107" s="114"/>
      <c r="D107" s="114"/>
      <c r="E107" s="114"/>
      <c r="F107" s="63"/>
      <c r="G107" s="63"/>
      <c r="L107" s="15"/>
      <c r="M107" s="27"/>
    </row>
    <row r="108" spans="2:13" ht="26.25" customHeight="1">
      <c r="B108" s="114"/>
      <c r="C108" s="114"/>
      <c r="D108" s="114"/>
      <c r="E108" s="114"/>
      <c r="F108" s="114"/>
      <c r="G108" s="114"/>
      <c r="H108" s="114"/>
      <c r="I108" s="114"/>
      <c r="J108" s="15"/>
      <c r="K108" s="15"/>
      <c r="M108" s="28"/>
    </row>
    <row r="109" spans="7:13" ht="19.5" customHeight="1">
      <c r="G109" s="25"/>
      <c r="M109" s="27"/>
    </row>
    <row r="110" spans="7:13" ht="15.75">
      <c r="G110" s="25"/>
      <c r="M110" s="27"/>
    </row>
    <row r="111" ht="15.75">
      <c r="M111" s="28"/>
    </row>
  </sheetData>
  <sheetProtection/>
  <mergeCells count="130">
    <mergeCell ref="N16:N17"/>
    <mergeCell ref="A35:A37"/>
    <mergeCell ref="B35:B37"/>
    <mergeCell ref="C35:C37"/>
    <mergeCell ref="F35:F37"/>
    <mergeCell ref="E35:E37"/>
    <mergeCell ref="G35:G37"/>
    <mergeCell ref="D35:D37"/>
    <mergeCell ref="B24:B26"/>
    <mergeCell ref="B16:B17"/>
    <mergeCell ref="N6:O6"/>
    <mergeCell ref="N4:O4"/>
    <mergeCell ref="B74:B76"/>
    <mergeCell ref="E64:G64"/>
    <mergeCell ref="A11:O11"/>
    <mergeCell ref="N8:O8"/>
    <mergeCell ref="G20:G21"/>
    <mergeCell ref="E16:E17"/>
    <mergeCell ref="A16:A17"/>
    <mergeCell ref="O16:O17"/>
    <mergeCell ref="O12:O13"/>
    <mergeCell ref="A12:A13"/>
    <mergeCell ref="N1:O1"/>
    <mergeCell ref="N3:O3"/>
    <mergeCell ref="B12:B13"/>
    <mergeCell ref="D12:D13"/>
    <mergeCell ref="E12:E13"/>
    <mergeCell ref="F12:G12"/>
    <mergeCell ref="H12:H13"/>
    <mergeCell ref="N5:O5"/>
    <mergeCell ref="E77:G77"/>
    <mergeCell ref="C72:C73"/>
    <mergeCell ref="A72:A73"/>
    <mergeCell ref="I12:M12"/>
    <mergeCell ref="N2:O2"/>
    <mergeCell ref="D16:D17"/>
    <mergeCell ref="C12:C13"/>
    <mergeCell ref="A9:O9"/>
    <mergeCell ref="A10:O10"/>
    <mergeCell ref="N12:N13"/>
    <mergeCell ref="E66:G66"/>
    <mergeCell ref="O52:O53"/>
    <mergeCell ref="N52:N53"/>
    <mergeCell ref="D72:D73"/>
    <mergeCell ref="A15:O15"/>
    <mergeCell ref="A84:O84"/>
    <mergeCell ref="A74:A76"/>
    <mergeCell ref="E82:G82"/>
    <mergeCell ref="E80:G80"/>
    <mergeCell ref="E67:G67"/>
    <mergeCell ref="D30:D31"/>
    <mergeCell ref="E30:E31"/>
    <mergeCell ref="F16:F17"/>
    <mergeCell ref="E43:G43"/>
    <mergeCell ref="E44:G44"/>
    <mergeCell ref="E45:G45"/>
    <mergeCell ref="E42:G42"/>
    <mergeCell ref="E41:G41"/>
    <mergeCell ref="G16:G17"/>
    <mergeCell ref="F30:F31"/>
    <mergeCell ref="A20:A21"/>
    <mergeCell ref="G52:G53"/>
    <mergeCell ref="D20:D21"/>
    <mergeCell ref="E100:G100"/>
    <mergeCell ref="E97:G97"/>
    <mergeCell ref="B20:B21"/>
    <mergeCell ref="F20:F21"/>
    <mergeCell ref="E20:E21"/>
    <mergeCell ref="C30:C31"/>
    <mergeCell ref="B30:B31"/>
    <mergeCell ref="E98:G98"/>
    <mergeCell ref="E102:G102"/>
    <mergeCell ref="C16:C17"/>
    <mergeCell ref="E63:G63"/>
    <mergeCell ref="A70:O70"/>
    <mergeCell ref="D52:D53"/>
    <mergeCell ref="B52:B53"/>
    <mergeCell ref="A52:A53"/>
    <mergeCell ref="N20:N21"/>
    <mergeCell ref="O20:O21"/>
    <mergeCell ref="F27:F29"/>
    <mergeCell ref="G24:G26"/>
    <mergeCell ref="B108:I108"/>
    <mergeCell ref="D74:D76"/>
    <mergeCell ref="C74:C76"/>
    <mergeCell ref="G72:G73"/>
    <mergeCell ref="E103:G103"/>
    <mergeCell ref="E79:G79"/>
    <mergeCell ref="E78:G78"/>
    <mergeCell ref="E81:G81"/>
    <mergeCell ref="E68:G68"/>
    <mergeCell ref="E46:G46"/>
    <mergeCell ref="N35:N37"/>
    <mergeCell ref="C20:C21"/>
    <mergeCell ref="G30:G31"/>
    <mergeCell ref="C24:C26"/>
    <mergeCell ref="D24:D26"/>
    <mergeCell ref="E24:E26"/>
    <mergeCell ref="F24:F26"/>
    <mergeCell ref="D27:D29"/>
    <mergeCell ref="A24:A26"/>
    <mergeCell ref="N24:N26"/>
    <mergeCell ref="O24:O26"/>
    <mergeCell ref="B27:B29"/>
    <mergeCell ref="C27:C29"/>
    <mergeCell ref="O30:O31"/>
    <mergeCell ref="N27:N29"/>
    <mergeCell ref="O27:O29"/>
    <mergeCell ref="A27:A29"/>
    <mergeCell ref="E27:E29"/>
    <mergeCell ref="G27:G29"/>
    <mergeCell ref="B105:D105"/>
    <mergeCell ref="B107:E107"/>
    <mergeCell ref="B106:I106"/>
    <mergeCell ref="O35:O37"/>
    <mergeCell ref="A30:A31"/>
    <mergeCell ref="O72:O73"/>
    <mergeCell ref="E72:E73"/>
    <mergeCell ref="B72:B73"/>
    <mergeCell ref="E47:G47"/>
    <mergeCell ref="N30:N31"/>
    <mergeCell ref="N72:N73"/>
    <mergeCell ref="E52:E53"/>
    <mergeCell ref="E99:G99"/>
    <mergeCell ref="E101:G101"/>
    <mergeCell ref="F52:F53"/>
    <mergeCell ref="E62:G62"/>
    <mergeCell ref="F72:F73"/>
    <mergeCell ref="A49:O49"/>
    <mergeCell ref="E65:G65"/>
  </mergeCells>
  <printOptions horizontalCentered="1"/>
  <pageMargins left="0.2362204724409449" right="0.2362204724409449" top="0.9448818897637796" bottom="0.35433070866141736" header="0.31496062992125984" footer="0.31496062992125984"/>
  <pageSetup fitToHeight="0" fitToWidth="1" horizontalDpi="600" verticalDpi="600" orientation="landscape" paperSize="9" scale="46" r:id="rId1"/>
  <headerFooter differentFirst="1">
    <oddHeader>&amp;C&amp;P&amp;R206005/206005-2018-2739(1)</oddHeader>
  </headerFooter>
  <rowBreaks count="5" manualBreakCount="5">
    <brk id="22" max="17" man="1"/>
    <brk id="38" max="17" man="1"/>
    <brk id="57" max="17" man="1"/>
    <brk id="81" max="17" man="1"/>
    <brk id="10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Анатольевна Антонова</cp:lastModifiedBy>
  <cp:lastPrinted>2019-06-25T12:41:58Z</cp:lastPrinted>
  <dcterms:created xsi:type="dcterms:W3CDTF">2015-08-27T11:54:15Z</dcterms:created>
  <dcterms:modified xsi:type="dcterms:W3CDTF">2019-06-25T13:16:21Z</dcterms:modified>
  <cp:category/>
  <cp:version/>
  <cp:contentType/>
  <cp:contentStatus/>
</cp:coreProperties>
</file>