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0" windowWidth="20748" windowHeight="10620"/>
  </bookViews>
  <sheets>
    <sheet name="7.2." sheetId="2" r:id="rId1"/>
  </sheets>
  <definedNames>
    <definedName name="_xlnm.Print_Area" localSheetId="0">'7.2.'!$A$1:$J$109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2" l="1"/>
  <c r="E26" i="2" l="1"/>
  <c r="K19" i="2" l="1"/>
  <c r="K25" i="2"/>
  <c r="K24" i="2"/>
  <c r="K23" i="2"/>
  <c r="K22" i="2"/>
  <c r="K21" i="2"/>
  <c r="K20" i="2"/>
  <c r="F25" i="2" l="1"/>
  <c r="G26" i="2"/>
  <c r="G54" i="2"/>
  <c r="F52" i="2" l="1"/>
  <c r="F51" i="2"/>
  <c r="F50" i="2"/>
  <c r="F49" i="2"/>
  <c r="F48" i="2"/>
  <c r="G52" i="2"/>
  <c r="G51" i="2"/>
  <c r="G50" i="2"/>
  <c r="G47" i="2"/>
  <c r="F24" i="2"/>
  <c r="F23" i="2"/>
  <c r="F22" i="2"/>
  <c r="G22" i="2"/>
  <c r="E73" i="2"/>
  <c r="E72" i="2"/>
  <c r="E71" i="2"/>
  <c r="E70" i="2"/>
  <c r="E69" i="2"/>
  <c r="E45" i="2"/>
  <c r="E44" i="2"/>
  <c r="E43" i="2"/>
  <c r="G31" i="2"/>
  <c r="G24" i="2" s="1"/>
  <c r="G29" i="2"/>
  <c r="G27" i="2"/>
  <c r="G20" i="2" s="1"/>
  <c r="F41" i="2" l="1"/>
  <c r="F42" i="2"/>
  <c r="F40" i="2"/>
  <c r="F68" i="2"/>
  <c r="F75" i="2"/>
  <c r="F76" i="2"/>
  <c r="F77" i="2"/>
  <c r="F78" i="2"/>
  <c r="F79" i="2"/>
  <c r="F80" i="2"/>
  <c r="G55" i="2"/>
  <c r="G56" i="2"/>
  <c r="G67" i="2"/>
  <c r="E67" i="2" s="1"/>
  <c r="G30" i="2"/>
  <c r="G23" i="2" s="1"/>
  <c r="G28" i="2"/>
  <c r="G21" i="2" s="1"/>
  <c r="H74" i="2"/>
  <c r="H53" i="2" s="1"/>
  <c r="H75" i="2"/>
  <c r="H76" i="2"/>
  <c r="H77" i="2"/>
  <c r="H78" i="2"/>
  <c r="H79" i="2"/>
  <c r="H80" i="2"/>
  <c r="H48" i="2"/>
  <c r="H49" i="2"/>
  <c r="H50" i="2"/>
  <c r="H51" i="2"/>
  <c r="H52" i="2"/>
  <c r="H47" i="2"/>
  <c r="G76" i="2"/>
  <c r="G77" i="2"/>
  <c r="G78" i="2"/>
  <c r="G79" i="2"/>
  <c r="G80" i="2"/>
  <c r="G75" i="2"/>
  <c r="E27" i="2"/>
  <c r="E29" i="2"/>
  <c r="F109" i="2"/>
  <c r="G109" i="2"/>
  <c r="H109" i="2"/>
  <c r="E104" i="2"/>
  <c r="E105" i="2"/>
  <c r="E106" i="2"/>
  <c r="E107" i="2"/>
  <c r="E108" i="2"/>
  <c r="E103" i="2"/>
  <c r="G102" i="2"/>
  <c r="E102" i="2" s="1"/>
  <c r="E101" i="2"/>
  <c r="E100" i="2"/>
  <c r="E99" i="2"/>
  <c r="E98" i="2"/>
  <c r="E97" i="2"/>
  <c r="E96" i="2"/>
  <c r="H95" i="2"/>
  <c r="G95" i="2"/>
  <c r="E94" i="2"/>
  <c r="E93" i="2"/>
  <c r="E92" i="2"/>
  <c r="E91" i="2"/>
  <c r="E90" i="2"/>
  <c r="E89" i="2"/>
  <c r="H88" i="2"/>
  <c r="G88" i="2"/>
  <c r="E87" i="2"/>
  <c r="E86" i="2"/>
  <c r="E85" i="2"/>
  <c r="E84" i="2"/>
  <c r="E83" i="2"/>
  <c r="E82" i="2"/>
  <c r="E59" i="2"/>
  <c r="E58" i="2"/>
  <c r="E57" i="2"/>
  <c r="E38" i="2"/>
  <c r="E37" i="2"/>
  <c r="E36" i="2"/>
  <c r="E35" i="2"/>
  <c r="E34" i="2"/>
  <c r="G39" i="2"/>
  <c r="E33" i="2"/>
  <c r="E55" i="2" l="1"/>
  <c r="G48" i="2"/>
  <c r="E40" i="2"/>
  <c r="F19" i="2"/>
  <c r="E42" i="2"/>
  <c r="F21" i="2"/>
  <c r="E41" i="2"/>
  <c r="F20" i="2"/>
  <c r="E56" i="2"/>
  <c r="G49" i="2"/>
  <c r="E68" i="2"/>
  <c r="E74" i="2" s="1"/>
  <c r="F47" i="2"/>
  <c r="E88" i="2"/>
  <c r="E95" i="2"/>
  <c r="H17" i="2"/>
  <c r="E51" i="2"/>
  <c r="G81" i="2"/>
  <c r="E48" i="2"/>
  <c r="H16" i="2"/>
  <c r="E49" i="2"/>
  <c r="E77" i="2"/>
  <c r="E109" i="2"/>
  <c r="F15" i="2"/>
  <c r="E22" i="2"/>
  <c r="E79" i="2"/>
  <c r="F16" i="2"/>
  <c r="E75" i="2"/>
  <c r="G46" i="2"/>
  <c r="E28" i="2"/>
  <c r="G15" i="2"/>
  <c r="E80" i="2"/>
  <c r="E76" i="2"/>
  <c r="H81" i="2"/>
  <c r="E78" i="2"/>
  <c r="F74" i="2"/>
  <c r="E39" i="2"/>
  <c r="E52" i="2"/>
  <c r="F17" i="2"/>
  <c r="H14" i="2"/>
  <c r="E30" i="2"/>
  <c r="G32" i="2"/>
  <c r="F46" i="2"/>
  <c r="H15" i="2"/>
  <c r="G74" i="2"/>
  <c r="F81" i="2"/>
  <c r="H13" i="2"/>
  <c r="E54" i="2"/>
  <c r="E31" i="2"/>
  <c r="G60" i="2"/>
  <c r="E46" i="2" l="1"/>
  <c r="G53" i="2"/>
  <c r="F12" i="2"/>
  <c r="E50" i="2"/>
  <c r="H12" i="2"/>
  <c r="H18" i="2"/>
  <c r="E81" i="2"/>
  <c r="E15" i="2"/>
  <c r="G17" i="2"/>
  <c r="E17" i="2" s="1"/>
  <c r="E24" i="2"/>
  <c r="G14" i="2"/>
  <c r="G13" i="2"/>
  <c r="G12" i="2"/>
  <c r="G25" i="2"/>
  <c r="E32" i="2"/>
  <c r="E21" i="2"/>
  <c r="F14" i="2"/>
  <c r="E20" i="2"/>
  <c r="F13" i="2"/>
  <c r="G16" i="2"/>
  <c r="E16" i="2" s="1"/>
  <c r="E23" i="2"/>
  <c r="F53" i="2"/>
  <c r="E47" i="2"/>
  <c r="E60" i="2"/>
  <c r="E19" i="2"/>
  <c r="E53" i="2" l="1"/>
  <c r="E14" i="2"/>
  <c r="E12" i="2"/>
  <c r="E13" i="2"/>
  <c r="F18" i="2"/>
  <c r="G18" i="2"/>
  <c r="E25" i="2"/>
  <c r="E18" i="2" l="1"/>
</calcChain>
</file>

<file path=xl/sharedStrings.xml><?xml version="1.0" encoding="utf-8"?>
<sst xmlns="http://schemas.openxmlformats.org/spreadsheetml/2006/main" count="75" uniqueCount="53">
  <si>
    <t>3.1.</t>
  </si>
  <si>
    <t>3.2.</t>
  </si>
  <si>
    <t>№ п/п</t>
  </si>
  <si>
    <t>Ответственный исполнитель, соисполнитель, участник</t>
  </si>
  <si>
    <t>Годы реализации</t>
  </si>
  <si>
    <t>Государственная программа Ленинградской области "Развитие физической культуры и спорта в Ленинградской области"</t>
  </si>
  <si>
    <t>Итого по государственной программе</t>
  </si>
  <si>
    <t>Подпрограмма "Развитие физической культуры и массового спорта в Ленинградской области"</t>
  </si>
  <si>
    <t>Итого по подпрограмме</t>
  </si>
  <si>
    <t>1.</t>
  </si>
  <si>
    <t>комитет</t>
  </si>
  <si>
    <t>1.1.</t>
  </si>
  <si>
    <t>1.2.</t>
  </si>
  <si>
    <t>2.</t>
  </si>
  <si>
    <t>Подпрограмма "Развитие спорта высших достижений и системы подготовки спортивного резерва"</t>
  </si>
  <si>
    <t>2.1.</t>
  </si>
  <si>
    <t>2.2.</t>
  </si>
  <si>
    <t>3.</t>
  </si>
  <si>
    <t>Строительство, реконструкция и проектирование спортивных объектов</t>
  </si>
  <si>
    <t>Капитальный ремонт спортивных объектов</t>
  </si>
  <si>
    <t>Создание (строительство) и эксплуатация сети плавательных бассейнов на территории Ленинградской области в рамках концессионных соглашений</t>
  </si>
  <si>
    <t>План</t>
  </si>
  <si>
    <t>Всего</t>
  </si>
  <si>
    <t>федеральный бюджет</t>
  </si>
  <si>
    <t>местные бюджеты</t>
  </si>
  <si>
    <t>Комитет</t>
  </si>
  <si>
    <t>реализации государственной программы Ленинградской области</t>
  </si>
  <si>
    <t>2019 - 2024</t>
  </si>
  <si>
    <t>2019-2024</t>
  </si>
  <si>
    <t>2019- 2024</t>
  </si>
  <si>
    <t>Создание условий для развития физической культуры и массового спорта</t>
  </si>
  <si>
    <t>Развитие детско-юношеского,школьного,студенческого и массового спорта,спорта инвалидов и лиц с ограниченными возможностями здоровья</t>
  </si>
  <si>
    <t>Развитие спорта высших достижений и подготовка спортивного резерва Ленинградской области</t>
  </si>
  <si>
    <t>Подпрограмма "Развитие спортивной инфраструктуры Ленинградской области"</t>
  </si>
  <si>
    <t>3.3.</t>
  </si>
  <si>
    <t>Комитет, Комитет по строительству Ленинградской области</t>
  </si>
  <si>
    <t>Комитет по строительству Ленинградской области</t>
  </si>
  <si>
    <t>1.3.</t>
  </si>
  <si>
    <t xml:space="preserve"> Методическое обеспечение, пропаганда и стимулирование спорта высших достижений и системы спортивной подготовки в Ленинградской области</t>
  </si>
  <si>
    <t>2.3.</t>
  </si>
  <si>
    <t>3.4.</t>
  </si>
  <si>
    <t xml:space="preserve">Приложение 6 к государственной программе </t>
  </si>
  <si>
    <t xml:space="preserve">                                        комитет,   комитет по строительству Ленинградской области</t>
  </si>
  <si>
    <t>Оценка расходов (тыс. руб. в ценах соответствующих лет)</t>
  </si>
  <si>
    <t>областной бюджет Ленинградской области</t>
  </si>
  <si>
    <t xml:space="preserve">прочие источники </t>
  </si>
  <si>
    <t>Наименование государственной программы, подпрограммы государственной программы, основного мероприятия, проекта</t>
  </si>
  <si>
    <t>Комитет по физической культуре и спорту Ленинградской области (далее - Комитет)</t>
  </si>
  <si>
    <t>"Развитие физической культуры и спорта в Ленинградской области" на 2019 - 2024 годы</t>
  </si>
  <si>
    <t xml:space="preserve">Федеральный проект "Спорт-норма жизни" </t>
  </si>
  <si>
    <t xml:space="preserve">Федеральный проект "Спорт-норма жизни"                                                       </t>
  </si>
  <si>
    <t xml:space="preserve">Федеральный  проект «Спорт – норма жизни»                                                    </t>
  </si>
  <si>
    <t>Приложение 2 к изменениям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</si>
</sst>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2" fillId="0" borderId="0" xfId="0" applyFont="1" applyFill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/>
    <xf numFmtId="165" fontId="1" fillId="3" borderId="1" xfId="0" applyNumberFormat="1" applyFont="1" applyFill="1" applyBorder="1"/>
    <xf numFmtId="165" fontId="3" fillId="3" borderId="1" xfId="0" applyNumberFormat="1" applyFont="1" applyFill="1" applyBorder="1"/>
    <xf numFmtId="165" fontId="2" fillId="0" borderId="0" xfId="0" applyNumberFormat="1" applyFont="1" applyFill="1"/>
    <xf numFmtId="165" fontId="6" fillId="0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/>
    <xf numFmtId="165" fontId="3" fillId="4" borderId="1" xfId="0" applyNumberFormat="1" applyFont="1" applyFill="1" applyBorder="1"/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view="pageBreakPreview" topLeftCell="A16" zoomScale="120" zoomScaleNormal="110" zoomScaleSheetLayoutView="120" zoomScalePageLayoutView="110" workbookViewId="0">
      <selection activeCell="H30" sqref="H30"/>
    </sheetView>
  </sheetViews>
  <sheetFormatPr defaultColWidth="8.88671875" defaultRowHeight="13.8" x14ac:dyDescent="0.3"/>
  <cols>
    <col min="1" max="1" width="4.33203125" style="2" customWidth="1"/>
    <col min="2" max="2" width="33.88671875" style="2" customWidth="1"/>
    <col min="3" max="3" width="19.109375" style="2" customWidth="1"/>
    <col min="4" max="4" width="10" style="2" customWidth="1"/>
    <col min="5" max="5" width="12.88671875" style="2" customWidth="1"/>
    <col min="6" max="6" width="11.6640625" style="2" customWidth="1"/>
    <col min="7" max="7" width="12.6640625" style="2" customWidth="1"/>
    <col min="8" max="8" width="12.88671875" style="2" customWidth="1"/>
    <col min="9" max="9" width="13.88671875" style="2" customWidth="1"/>
    <col min="10" max="10" width="8.88671875" style="2"/>
    <col min="11" max="11" width="9.44140625" style="2" bestFit="1" customWidth="1"/>
    <col min="12" max="16384" width="8.88671875" style="2"/>
  </cols>
  <sheetData>
    <row r="1" spans="1:10" x14ac:dyDescent="0.3">
      <c r="G1" s="1" t="s">
        <v>52</v>
      </c>
    </row>
    <row r="2" spans="1:10" x14ac:dyDescent="0.3">
      <c r="G2" s="44" t="s">
        <v>41</v>
      </c>
      <c r="H2" s="44"/>
      <c r="I2" s="44"/>
    </row>
    <row r="3" spans="1:10" ht="12.75" x14ac:dyDescent="0.2">
      <c r="G3" s="1"/>
      <c r="H3" s="1"/>
      <c r="I3" s="1"/>
    </row>
    <row r="4" spans="1:10" ht="12.75" x14ac:dyDescent="0.2">
      <c r="A4" s="1"/>
      <c r="B4" s="1"/>
      <c r="C4" s="1"/>
      <c r="D4" s="1"/>
      <c r="E4" s="1"/>
      <c r="F4" s="1"/>
    </row>
    <row r="5" spans="1:10" x14ac:dyDescent="0.3">
      <c r="A5" s="45" t="s">
        <v>21</v>
      </c>
      <c r="B5" s="45"/>
      <c r="C5" s="45"/>
      <c r="D5" s="45"/>
      <c r="E5" s="45"/>
      <c r="F5" s="45"/>
      <c r="G5" s="45"/>
      <c r="H5" s="45"/>
      <c r="I5" s="45"/>
    </row>
    <row r="6" spans="1:10" x14ac:dyDescent="0.3">
      <c r="A6" s="46" t="s">
        <v>26</v>
      </c>
      <c r="B6" s="46"/>
      <c r="C6" s="46"/>
      <c r="D6" s="46"/>
      <c r="E6" s="46"/>
      <c r="F6" s="46"/>
      <c r="G6" s="46"/>
      <c r="H6" s="46"/>
      <c r="I6" s="46"/>
    </row>
    <row r="7" spans="1:10" x14ac:dyDescent="0.3">
      <c r="A7" s="47" t="s">
        <v>48</v>
      </c>
      <c r="B7" s="47"/>
      <c r="C7" s="47"/>
      <c r="D7" s="47"/>
      <c r="E7" s="47"/>
      <c r="F7" s="47"/>
      <c r="G7" s="47"/>
      <c r="H7" s="47"/>
      <c r="I7" s="47"/>
    </row>
    <row r="8" spans="1:10" ht="10.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10" ht="23.25" customHeight="1" x14ac:dyDescent="0.3">
      <c r="A9" s="48" t="s">
        <v>2</v>
      </c>
      <c r="B9" s="50" t="s">
        <v>46</v>
      </c>
      <c r="C9" s="48" t="s">
        <v>3</v>
      </c>
      <c r="D9" s="48" t="s">
        <v>4</v>
      </c>
      <c r="E9" s="48" t="s">
        <v>43</v>
      </c>
      <c r="F9" s="48"/>
      <c r="G9" s="48"/>
      <c r="H9" s="48"/>
      <c r="I9" s="48"/>
      <c r="J9" s="1"/>
    </row>
    <row r="10" spans="1:10" ht="53.25" customHeight="1" x14ac:dyDescent="0.3">
      <c r="A10" s="48"/>
      <c r="B10" s="51"/>
      <c r="C10" s="48"/>
      <c r="D10" s="48"/>
      <c r="E10" s="18" t="s">
        <v>22</v>
      </c>
      <c r="F10" s="21" t="s">
        <v>23</v>
      </c>
      <c r="G10" s="21" t="s">
        <v>44</v>
      </c>
      <c r="H10" s="21" t="s">
        <v>24</v>
      </c>
      <c r="I10" s="21" t="s">
        <v>45</v>
      </c>
      <c r="J10" s="13"/>
    </row>
    <row r="11" spans="1:10" ht="12.75" x14ac:dyDescent="0.2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3"/>
    </row>
    <row r="12" spans="1:10" ht="21" customHeight="1" x14ac:dyDescent="0.3">
      <c r="A12" s="29" t="s">
        <v>9</v>
      </c>
      <c r="B12" s="34" t="s">
        <v>5</v>
      </c>
      <c r="C12" s="49" t="s">
        <v>47</v>
      </c>
      <c r="D12" s="18">
        <v>2019</v>
      </c>
      <c r="E12" s="3">
        <f t="shared" ref="E12:E17" si="0">F12+G12+H12+I12</f>
        <v>2719594</v>
      </c>
      <c r="F12" s="3">
        <f t="shared" ref="F12:H17" si="1">F19+F47+F75</f>
        <v>302173</v>
      </c>
      <c r="G12" s="3">
        <f t="shared" si="1"/>
        <v>2173571.2000000002</v>
      </c>
      <c r="H12" s="3">
        <f t="shared" si="1"/>
        <v>243849.8</v>
      </c>
      <c r="I12" s="3"/>
      <c r="J12" s="13"/>
    </row>
    <row r="13" spans="1:10" ht="21" customHeight="1" x14ac:dyDescent="0.3">
      <c r="A13" s="29"/>
      <c r="B13" s="35"/>
      <c r="C13" s="49"/>
      <c r="D13" s="18">
        <v>2020</v>
      </c>
      <c r="E13" s="3">
        <f t="shared" si="0"/>
        <v>2322832</v>
      </c>
      <c r="F13" s="3">
        <f t="shared" si="1"/>
        <v>145676.20000000001</v>
      </c>
      <c r="G13" s="3">
        <f t="shared" si="1"/>
        <v>2048695</v>
      </c>
      <c r="H13" s="3">
        <f t="shared" si="1"/>
        <v>128460.8</v>
      </c>
      <c r="I13" s="3"/>
      <c r="J13" s="13"/>
    </row>
    <row r="14" spans="1:10" ht="17.25" customHeight="1" x14ac:dyDescent="0.3">
      <c r="A14" s="29"/>
      <c r="B14" s="35"/>
      <c r="C14" s="49"/>
      <c r="D14" s="18">
        <v>2021</v>
      </c>
      <c r="E14" s="3">
        <f t="shared" si="0"/>
        <v>1923973.7999999998</v>
      </c>
      <c r="F14" s="3">
        <f t="shared" si="1"/>
        <v>211860.9</v>
      </c>
      <c r="G14" s="3">
        <f t="shared" si="1"/>
        <v>1629183.9</v>
      </c>
      <c r="H14" s="3">
        <f t="shared" si="1"/>
        <v>82929</v>
      </c>
      <c r="I14" s="3"/>
      <c r="J14" s="13"/>
    </row>
    <row r="15" spans="1:10" ht="19.5" customHeight="1" x14ac:dyDescent="0.3">
      <c r="A15" s="29"/>
      <c r="B15" s="35"/>
      <c r="C15" s="49"/>
      <c r="D15" s="18">
        <v>2022</v>
      </c>
      <c r="E15" s="3">
        <f t="shared" si="0"/>
        <v>2330948.2999999998</v>
      </c>
      <c r="F15" s="3">
        <f t="shared" si="1"/>
        <v>0</v>
      </c>
      <c r="G15" s="3">
        <f t="shared" si="1"/>
        <v>2188348.2999999998</v>
      </c>
      <c r="H15" s="3">
        <f t="shared" si="1"/>
        <v>142600</v>
      </c>
      <c r="I15" s="3"/>
      <c r="J15" s="13"/>
    </row>
    <row r="16" spans="1:10" ht="21" customHeight="1" x14ac:dyDescent="0.3">
      <c r="A16" s="29"/>
      <c r="B16" s="35"/>
      <c r="C16" s="49"/>
      <c r="D16" s="18">
        <v>2023</v>
      </c>
      <c r="E16" s="3">
        <f t="shared" si="0"/>
        <v>2358608.1</v>
      </c>
      <c r="F16" s="3">
        <f t="shared" si="1"/>
        <v>0</v>
      </c>
      <c r="G16" s="3">
        <f t="shared" si="1"/>
        <v>2216008.1</v>
      </c>
      <c r="H16" s="3">
        <f t="shared" si="1"/>
        <v>142600</v>
      </c>
      <c r="I16" s="3"/>
      <c r="J16" s="13"/>
    </row>
    <row r="17" spans="1:11" ht="18" customHeight="1" x14ac:dyDescent="0.3">
      <c r="A17" s="29"/>
      <c r="B17" s="36"/>
      <c r="C17" s="49"/>
      <c r="D17" s="18">
        <v>2024</v>
      </c>
      <c r="E17" s="3">
        <f t="shared" si="0"/>
        <v>2358608.1</v>
      </c>
      <c r="F17" s="3">
        <f t="shared" si="1"/>
        <v>0</v>
      </c>
      <c r="G17" s="3">
        <f t="shared" si="1"/>
        <v>2216008.1</v>
      </c>
      <c r="H17" s="3">
        <f t="shared" si="1"/>
        <v>142600</v>
      </c>
      <c r="I17" s="3"/>
      <c r="J17" s="13"/>
    </row>
    <row r="18" spans="1:11" ht="17.25" customHeight="1" x14ac:dyDescent="0.3">
      <c r="A18" s="13"/>
      <c r="B18" s="19" t="s">
        <v>6</v>
      </c>
      <c r="C18" s="14"/>
      <c r="D18" s="18" t="s">
        <v>28</v>
      </c>
      <c r="E18" s="3">
        <f>SUM(E25,E53,E81)</f>
        <v>14014564.300000001</v>
      </c>
      <c r="F18" s="3">
        <f>F25+F53+F81</f>
        <v>659710.1</v>
      </c>
      <c r="G18" s="3">
        <f>SUM(G25,G53,G81)</f>
        <v>12471814.6</v>
      </c>
      <c r="H18" s="3">
        <f>SUM(H25,H53,H81)</f>
        <v>883039.6</v>
      </c>
      <c r="I18" s="15"/>
      <c r="J18" s="13"/>
    </row>
    <row r="19" spans="1:11" ht="16.5" customHeight="1" x14ac:dyDescent="0.3">
      <c r="A19" s="29" t="s">
        <v>9</v>
      </c>
      <c r="B19" s="34" t="s">
        <v>7</v>
      </c>
      <c r="C19" s="48" t="s">
        <v>10</v>
      </c>
      <c r="D19" s="4">
        <v>2019</v>
      </c>
      <c r="E19" s="5">
        <f t="shared" ref="E19:E24" si="2">F19+G19+H19+I19</f>
        <v>159204</v>
      </c>
      <c r="F19" s="5">
        <f t="shared" ref="F19:G24" si="3">F26+F33+F40</f>
        <v>114500.3</v>
      </c>
      <c r="G19" s="5">
        <f>G26+G33+G40</f>
        <v>44703.7</v>
      </c>
      <c r="H19" s="5"/>
      <c r="I19" s="5"/>
      <c r="J19" s="13"/>
      <c r="K19" s="25">
        <f t="shared" ref="K19:K25" si="4">E40+E68+E103</f>
        <v>477741.4</v>
      </c>
    </row>
    <row r="20" spans="1:11" ht="15.75" customHeight="1" x14ac:dyDescent="0.3">
      <c r="A20" s="29"/>
      <c r="B20" s="35"/>
      <c r="C20" s="48"/>
      <c r="D20" s="4">
        <v>2020</v>
      </c>
      <c r="E20" s="5">
        <f t="shared" si="2"/>
        <v>49003.7</v>
      </c>
      <c r="F20" s="5">
        <f t="shared" si="3"/>
        <v>7619.2000000000007</v>
      </c>
      <c r="G20" s="5">
        <f t="shared" si="3"/>
        <v>41384.5</v>
      </c>
      <c r="H20" s="5"/>
      <c r="I20" s="5"/>
      <c r="J20" s="13"/>
      <c r="K20" s="25">
        <f t="shared" si="4"/>
        <v>346497.3</v>
      </c>
    </row>
    <row r="21" spans="1:11" ht="15" customHeight="1" x14ac:dyDescent="0.3">
      <c r="A21" s="29"/>
      <c r="B21" s="35"/>
      <c r="C21" s="48"/>
      <c r="D21" s="4">
        <v>2021</v>
      </c>
      <c r="E21" s="5">
        <f t="shared" si="2"/>
        <v>44851.799999999996</v>
      </c>
      <c r="F21" s="5">
        <f t="shared" si="3"/>
        <v>4904.3999999999996</v>
      </c>
      <c r="G21" s="5">
        <f t="shared" si="3"/>
        <v>39947.399999999994</v>
      </c>
      <c r="H21" s="5"/>
      <c r="I21" s="5"/>
      <c r="J21" s="13"/>
      <c r="K21" s="25">
        <f t="shared" si="4"/>
        <v>472940.4</v>
      </c>
    </row>
    <row r="22" spans="1:11" ht="15" customHeight="1" x14ac:dyDescent="0.3">
      <c r="A22" s="29"/>
      <c r="B22" s="35"/>
      <c r="C22" s="48"/>
      <c r="D22" s="4">
        <v>2022</v>
      </c>
      <c r="E22" s="5">
        <f t="shared" si="2"/>
        <v>37531.800000000003</v>
      </c>
      <c r="F22" s="5">
        <f t="shared" si="3"/>
        <v>0</v>
      </c>
      <c r="G22" s="5">
        <f t="shared" si="3"/>
        <v>37531.800000000003</v>
      </c>
      <c r="H22" s="5"/>
      <c r="I22" s="5"/>
      <c r="J22" s="13"/>
      <c r="K22" s="25">
        <f t="shared" si="4"/>
        <v>184389.90000000002</v>
      </c>
    </row>
    <row r="23" spans="1:11" ht="15" customHeight="1" x14ac:dyDescent="0.3">
      <c r="A23" s="29"/>
      <c r="B23" s="35"/>
      <c r="C23" s="48"/>
      <c r="D23" s="4">
        <v>2023</v>
      </c>
      <c r="E23" s="5">
        <f t="shared" si="2"/>
        <v>37531.800000000003</v>
      </c>
      <c r="F23" s="5">
        <f t="shared" si="3"/>
        <v>0</v>
      </c>
      <c r="G23" s="5">
        <f t="shared" si="3"/>
        <v>37531.800000000003</v>
      </c>
      <c r="H23" s="5"/>
      <c r="I23" s="5"/>
      <c r="J23" s="13"/>
      <c r="K23" s="25">
        <f t="shared" si="4"/>
        <v>212049.7</v>
      </c>
    </row>
    <row r="24" spans="1:11" ht="15" customHeight="1" x14ac:dyDescent="0.3">
      <c r="A24" s="29"/>
      <c r="B24" s="36"/>
      <c r="C24" s="48"/>
      <c r="D24" s="4">
        <v>2024</v>
      </c>
      <c r="E24" s="5">
        <f t="shared" si="2"/>
        <v>37531.800000000003</v>
      </c>
      <c r="F24" s="5">
        <f t="shared" si="3"/>
        <v>0</v>
      </c>
      <c r="G24" s="5">
        <f t="shared" si="3"/>
        <v>37531.800000000003</v>
      </c>
      <c r="H24" s="5"/>
      <c r="I24" s="5"/>
      <c r="J24" s="13"/>
      <c r="K24" s="25">
        <f t="shared" si="4"/>
        <v>212049.7</v>
      </c>
    </row>
    <row r="25" spans="1:11" ht="16.5" customHeight="1" x14ac:dyDescent="0.3">
      <c r="A25" s="4"/>
      <c r="B25" s="4" t="s">
        <v>8</v>
      </c>
      <c r="C25" s="13"/>
      <c r="D25" s="4" t="s">
        <v>29</v>
      </c>
      <c r="E25" s="5">
        <f>SUM(E19:E24)</f>
        <v>365654.89999999997</v>
      </c>
      <c r="F25" s="7">
        <f>SUM(F19:F24)</f>
        <v>127023.9</v>
      </c>
      <c r="G25" s="5">
        <f>SUM(G19:G24)</f>
        <v>238631</v>
      </c>
      <c r="H25" s="5"/>
      <c r="I25" s="5"/>
      <c r="J25" s="13"/>
      <c r="K25" s="25">
        <f t="shared" si="4"/>
        <v>1905668.4000000001</v>
      </c>
    </row>
    <row r="26" spans="1:11" ht="15" customHeight="1" x14ac:dyDescent="0.3">
      <c r="A26" s="29" t="s">
        <v>11</v>
      </c>
      <c r="B26" s="34" t="s">
        <v>30</v>
      </c>
      <c r="C26" s="33" t="s">
        <v>10</v>
      </c>
      <c r="D26" s="18">
        <v>2019</v>
      </c>
      <c r="E26" s="26">
        <f>G26+F26</f>
        <v>111841.1</v>
      </c>
      <c r="F26" s="23">
        <v>100000</v>
      </c>
      <c r="G26" s="23">
        <f>12115.1-274</f>
        <v>11841.1</v>
      </c>
      <c r="H26" s="5"/>
      <c r="I26" s="5"/>
      <c r="J26" s="13"/>
    </row>
    <row r="27" spans="1:11" ht="15" customHeight="1" x14ac:dyDescent="0.3">
      <c r="A27" s="29"/>
      <c r="B27" s="35"/>
      <c r="C27" s="33"/>
      <c r="D27" s="18">
        <v>2020</v>
      </c>
      <c r="E27" s="7">
        <f t="shared" ref="E27:E31" si="5">G27</f>
        <v>11941.1</v>
      </c>
      <c r="F27" s="5"/>
      <c r="G27" s="22">
        <f>12115.1-274+100</f>
        <v>11941.1</v>
      </c>
      <c r="H27" s="5"/>
      <c r="I27" s="5"/>
      <c r="J27" s="13"/>
    </row>
    <row r="28" spans="1:11" ht="15" customHeight="1" x14ac:dyDescent="0.3">
      <c r="A28" s="29"/>
      <c r="B28" s="35"/>
      <c r="C28" s="33"/>
      <c r="D28" s="18">
        <v>2021</v>
      </c>
      <c r="E28" s="7">
        <f t="shared" si="5"/>
        <v>11841.1</v>
      </c>
      <c r="F28" s="5"/>
      <c r="G28" s="5">
        <f t="shared" ref="G28:G30" si="6">12115.1-274</f>
        <v>11841.1</v>
      </c>
      <c r="H28" s="5"/>
      <c r="I28" s="5"/>
      <c r="J28" s="13"/>
    </row>
    <row r="29" spans="1:11" ht="15" customHeight="1" x14ac:dyDescent="0.3">
      <c r="A29" s="29"/>
      <c r="B29" s="35"/>
      <c r="C29" s="33"/>
      <c r="D29" s="18">
        <v>2022</v>
      </c>
      <c r="E29" s="7">
        <f t="shared" si="5"/>
        <v>11841.1</v>
      </c>
      <c r="F29" s="5"/>
      <c r="G29" s="5">
        <f>12115.1-274</f>
        <v>11841.1</v>
      </c>
      <c r="H29" s="5"/>
      <c r="I29" s="5"/>
      <c r="J29" s="13"/>
    </row>
    <row r="30" spans="1:11" ht="15" customHeight="1" x14ac:dyDescent="0.3">
      <c r="A30" s="29"/>
      <c r="B30" s="35"/>
      <c r="C30" s="33"/>
      <c r="D30" s="18">
        <v>2023</v>
      </c>
      <c r="E30" s="7">
        <f t="shared" si="5"/>
        <v>11841.1</v>
      </c>
      <c r="F30" s="5"/>
      <c r="G30" s="5">
        <f t="shared" si="6"/>
        <v>11841.1</v>
      </c>
      <c r="H30" s="5"/>
      <c r="I30" s="5"/>
      <c r="J30" s="13"/>
    </row>
    <row r="31" spans="1:11" ht="15" customHeight="1" x14ac:dyDescent="0.3">
      <c r="A31" s="29"/>
      <c r="B31" s="35"/>
      <c r="C31" s="33"/>
      <c r="D31" s="18">
        <v>2024</v>
      </c>
      <c r="E31" s="7">
        <f t="shared" si="5"/>
        <v>11841.1</v>
      </c>
      <c r="F31" s="5"/>
      <c r="G31" s="5">
        <f>12115.1-274</f>
        <v>11841.1</v>
      </c>
      <c r="H31" s="5"/>
      <c r="I31" s="5"/>
      <c r="J31" s="13"/>
    </row>
    <row r="32" spans="1:11" ht="17.25" customHeight="1" x14ac:dyDescent="0.3">
      <c r="A32" s="29"/>
      <c r="B32" s="36"/>
      <c r="C32" s="33"/>
      <c r="D32" s="18" t="s">
        <v>27</v>
      </c>
      <c r="E32" s="5">
        <f>SUM(E26:E31)</f>
        <v>171146.60000000003</v>
      </c>
      <c r="F32" s="5"/>
      <c r="G32" s="5">
        <f>SUM(G26:G31)</f>
        <v>71146.600000000006</v>
      </c>
      <c r="H32" s="5"/>
      <c r="I32" s="5"/>
      <c r="J32" s="13"/>
    </row>
    <row r="33" spans="1:10" ht="15" customHeight="1" x14ac:dyDescent="0.3">
      <c r="A33" s="29" t="s">
        <v>12</v>
      </c>
      <c r="B33" s="34" t="s">
        <v>31</v>
      </c>
      <c r="C33" s="33" t="s">
        <v>10</v>
      </c>
      <c r="D33" s="18">
        <v>2019</v>
      </c>
      <c r="E33" s="7">
        <f t="shared" ref="E33:E34" si="7">SUM(F33:I33)</f>
        <v>4700</v>
      </c>
      <c r="F33" s="5"/>
      <c r="G33" s="5">
        <v>4700</v>
      </c>
      <c r="H33" s="5"/>
      <c r="I33" s="5"/>
      <c r="J33" s="13"/>
    </row>
    <row r="34" spans="1:10" x14ac:dyDescent="0.3">
      <c r="A34" s="29"/>
      <c r="B34" s="35"/>
      <c r="C34" s="33"/>
      <c r="D34" s="18">
        <v>2020</v>
      </c>
      <c r="E34" s="7">
        <f t="shared" si="7"/>
        <v>4700</v>
      </c>
      <c r="F34" s="5"/>
      <c r="G34" s="27">
        <v>4700</v>
      </c>
      <c r="H34" s="5"/>
      <c r="I34" s="5"/>
      <c r="J34" s="13"/>
    </row>
    <row r="35" spans="1:10" x14ac:dyDescent="0.3">
      <c r="A35" s="29"/>
      <c r="B35" s="35"/>
      <c r="C35" s="33"/>
      <c r="D35" s="18">
        <v>2021</v>
      </c>
      <c r="E35" s="7">
        <f t="shared" ref="E35:E38" si="8">SUM(F35:I35)</f>
        <v>4700</v>
      </c>
      <c r="F35" s="5"/>
      <c r="G35" s="5">
        <v>4700</v>
      </c>
      <c r="H35" s="5"/>
      <c r="I35" s="5"/>
      <c r="J35" s="13"/>
    </row>
    <row r="36" spans="1:10" x14ac:dyDescent="0.3">
      <c r="A36" s="29"/>
      <c r="B36" s="35"/>
      <c r="C36" s="33"/>
      <c r="D36" s="18">
        <v>2022</v>
      </c>
      <c r="E36" s="7">
        <f t="shared" si="8"/>
        <v>4700</v>
      </c>
      <c r="F36" s="5"/>
      <c r="G36" s="5">
        <v>4700</v>
      </c>
      <c r="H36" s="5"/>
      <c r="I36" s="5"/>
      <c r="J36" s="13"/>
    </row>
    <row r="37" spans="1:10" x14ac:dyDescent="0.3">
      <c r="A37" s="29"/>
      <c r="B37" s="35"/>
      <c r="C37" s="33"/>
      <c r="D37" s="18">
        <v>2023</v>
      </c>
      <c r="E37" s="7">
        <f t="shared" si="8"/>
        <v>4700</v>
      </c>
      <c r="F37" s="5"/>
      <c r="G37" s="5">
        <v>4700</v>
      </c>
      <c r="H37" s="5"/>
      <c r="I37" s="5"/>
      <c r="J37" s="13"/>
    </row>
    <row r="38" spans="1:10" x14ac:dyDescent="0.3">
      <c r="A38" s="29"/>
      <c r="B38" s="35"/>
      <c r="C38" s="33"/>
      <c r="D38" s="18">
        <v>2024</v>
      </c>
      <c r="E38" s="7">
        <f t="shared" si="8"/>
        <v>4700</v>
      </c>
      <c r="F38" s="5"/>
      <c r="G38" s="5">
        <v>4700</v>
      </c>
      <c r="H38" s="5"/>
      <c r="I38" s="5"/>
      <c r="J38" s="13"/>
    </row>
    <row r="39" spans="1:10" x14ac:dyDescent="0.3">
      <c r="A39" s="29"/>
      <c r="B39" s="36"/>
      <c r="C39" s="33"/>
      <c r="D39" s="18" t="s">
        <v>28</v>
      </c>
      <c r="E39" s="5">
        <f>SUM(E33:E38)</f>
        <v>28200</v>
      </c>
      <c r="F39" s="5"/>
      <c r="G39" s="5">
        <f>SUM(G33:G38)</f>
        <v>28200</v>
      </c>
      <c r="H39" s="5"/>
      <c r="I39" s="5"/>
      <c r="J39" s="13"/>
    </row>
    <row r="40" spans="1:10" ht="18" customHeight="1" x14ac:dyDescent="0.3">
      <c r="A40" s="39" t="s">
        <v>37</v>
      </c>
      <c r="B40" s="40" t="s">
        <v>49</v>
      </c>
      <c r="C40" s="43" t="s">
        <v>10</v>
      </c>
      <c r="D40" s="20">
        <v>2019</v>
      </c>
      <c r="E40" s="10">
        <f>G40+F40</f>
        <v>42662.9</v>
      </c>
      <c r="F40" s="10">
        <f>39500.3-25000</f>
        <v>14500.300000000003</v>
      </c>
      <c r="G40" s="24">
        <v>28162.6</v>
      </c>
      <c r="H40" s="8"/>
      <c r="I40" s="8"/>
      <c r="J40" s="13"/>
    </row>
    <row r="41" spans="1:10" x14ac:dyDescent="0.3">
      <c r="A41" s="39"/>
      <c r="B41" s="41"/>
      <c r="C41" s="43"/>
      <c r="D41" s="20">
        <v>2020</v>
      </c>
      <c r="E41" s="10">
        <f t="shared" ref="E41:E45" si="9">G41+F41</f>
        <v>32362.600000000002</v>
      </c>
      <c r="F41" s="10">
        <f>32619.2-25000</f>
        <v>7619.2000000000007</v>
      </c>
      <c r="G41" s="10">
        <v>24743.4</v>
      </c>
      <c r="H41" s="8"/>
      <c r="I41" s="8"/>
      <c r="J41" s="13"/>
    </row>
    <row r="42" spans="1:10" x14ac:dyDescent="0.3">
      <c r="A42" s="39"/>
      <c r="B42" s="41"/>
      <c r="C42" s="43"/>
      <c r="D42" s="20">
        <v>2021</v>
      </c>
      <c r="E42" s="10">
        <f t="shared" si="9"/>
        <v>28310.699999999997</v>
      </c>
      <c r="F42" s="10">
        <f>14618.8-9714.4</f>
        <v>4904.3999999999996</v>
      </c>
      <c r="G42" s="10">
        <v>23406.3</v>
      </c>
      <c r="H42" s="8"/>
      <c r="I42" s="8"/>
      <c r="J42" s="13"/>
    </row>
    <row r="43" spans="1:10" x14ac:dyDescent="0.3">
      <c r="A43" s="39"/>
      <c r="B43" s="41"/>
      <c r="C43" s="43"/>
      <c r="D43" s="20">
        <v>2022</v>
      </c>
      <c r="E43" s="10">
        <f t="shared" si="9"/>
        <v>20990.7</v>
      </c>
      <c r="F43" s="10"/>
      <c r="G43" s="10">
        <v>20990.7</v>
      </c>
      <c r="H43" s="8"/>
      <c r="I43" s="8"/>
      <c r="J43" s="13"/>
    </row>
    <row r="44" spans="1:10" x14ac:dyDescent="0.3">
      <c r="A44" s="39"/>
      <c r="B44" s="41"/>
      <c r="C44" s="43"/>
      <c r="D44" s="20">
        <v>2023</v>
      </c>
      <c r="E44" s="10">
        <f t="shared" si="9"/>
        <v>20990.7</v>
      </c>
      <c r="F44" s="10"/>
      <c r="G44" s="10">
        <v>20990.7</v>
      </c>
      <c r="H44" s="8"/>
      <c r="I44" s="8"/>
      <c r="J44" s="13"/>
    </row>
    <row r="45" spans="1:10" x14ac:dyDescent="0.3">
      <c r="A45" s="39"/>
      <c r="B45" s="41"/>
      <c r="C45" s="43"/>
      <c r="D45" s="20">
        <v>2024</v>
      </c>
      <c r="E45" s="10">
        <f t="shared" si="9"/>
        <v>20990.7</v>
      </c>
      <c r="F45" s="10"/>
      <c r="G45" s="10">
        <v>20990.7</v>
      </c>
      <c r="H45" s="8"/>
      <c r="I45" s="8"/>
      <c r="J45" s="13"/>
    </row>
    <row r="46" spans="1:10" x14ac:dyDescent="0.3">
      <c r="A46" s="39"/>
      <c r="B46" s="42"/>
      <c r="C46" s="43"/>
      <c r="D46" s="20" t="s">
        <v>28</v>
      </c>
      <c r="E46" s="5">
        <f>SUM(E40:E45)</f>
        <v>166308.30000000002</v>
      </c>
      <c r="F46" s="7">
        <f>SUM(F40:F45)</f>
        <v>27023.9</v>
      </c>
      <c r="G46" s="10">
        <f>SUM(G40:G45)</f>
        <v>139284.4</v>
      </c>
      <c r="H46" s="8"/>
      <c r="I46" s="8"/>
      <c r="J46" s="13"/>
    </row>
    <row r="47" spans="1:10" ht="15.75" customHeight="1" x14ac:dyDescent="0.3">
      <c r="A47" s="29" t="s">
        <v>13</v>
      </c>
      <c r="B47" s="34" t="s">
        <v>14</v>
      </c>
      <c r="C47" s="33" t="s">
        <v>10</v>
      </c>
      <c r="D47" s="18">
        <v>2019</v>
      </c>
      <c r="E47" s="7">
        <f>SUM(F47:I47)</f>
        <v>613853.69999999995</v>
      </c>
      <c r="F47" s="5">
        <f t="shared" ref="F47:G52" si="10">F54+F61+F68</f>
        <v>28114.7</v>
      </c>
      <c r="G47" s="5">
        <f t="shared" si="10"/>
        <v>585239</v>
      </c>
      <c r="H47" s="22">
        <f t="shared" ref="H47:H53" si="11">H54+H68+H61</f>
        <v>500</v>
      </c>
      <c r="I47" s="5"/>
      <c r="J47" s="5"/>
    </row>
    <row r="48" spans="1:10" ht="15.75" customHeight="1" x14ac:dyDescent="0.3">
      <c r="A48" s="29"/>
      <c r="B48" s="35"/>
      <c r="C48" s="33"/>
      <c r="D48" s="18">
        <v>2020</v>
      </c>
      <c r="E48" s="7">
        <f t="shared" ref="E48:E52" si="12">SUM(F48:I48)</f>
        <v>674432.20000000007</v>
      </c>
      <c r="F48" s="5">
        <f t="shared" si="10"/>
        <v>25000</v>
      </c>
      <c r="G48" s="5">
        <f t="shared" si="10"/>
        <v>644432.20000000007</v>
      </c>
      <c r="H48" s="22">
        <f t="shared" si="11"/>
        <v>5000</v>
      </c>
      <c r="I48" s="5"/>
      <c r="J48" s="5"/>
    </row>
    <row r="49" spans="1:10" ht="15" customHeight="1" x14ac:dyDescent="0.3">
      <c r="A49" s="29"/>
      <c r="B49" s="35"/>
      <c r="C49" s="33"/>
      <c r="D49" s="18">
        <v>2021</v>
      </c>
      <c r="E49" s="7">
        <f t="shared" si="12"/>
        <v>679490.8</v>
      </c>
      <c r="F49" s="5">
        <f t="shared" si="10"/>
        <v>9714.4</v>
      </c>
      <c r="G49" s="5">
        <f t="shared" si="10"/>
        <v>664776.4</v>
      </c>
      <c r="H49" s="22">
        <f t="shared" si="11"/>
        <v>5000</v>
      </c>
      <c r="I49" s="5"/>
      <c r="J49" s="5"/>
    </row>
    <row r="50" spans="1:10" ht="15" customHeight="1" x14ac:dyDescent="0.3">
      <c r="A50" s="29"/>
      <c r="B50" s="35"/>
      <c r="C50" s="33"/>
      <c r="D50" s="18">
        <v>2022</v>
      </c>
      <c r="E50" s="7">
        <f t="shared" si="12"/>
        <v>692651.5</v>
      </c>
      <c r="F50" s="5">
        <f t="shared" si="10"/>
        <v>0</v>
      </c>
      <c r="G50" s="5">
        <f t="shared" si="10"/>
        <v>687651.5</v>
      </c>
      <c r="H50" s="22">
        <f t="shared" si="11"/>
        <v>5000</v>
      </c>
      <c r="I50" s="5"/>
      <c r="J50" s="5"/>
    </row>
    <row r="51" spans="1:10" ht="15" customHeight="1" x14ac:dyDescent="0.3">
      <c r="A51" s="29"/>
      <c r="B51" s="35"/>
      <c r="C51" s="33"/>
      <c r="D51" s="18">
        <v>2023</v>
      </c>
      <c r="E51" s="7">
        <f t="shared" si="12"/>
        <v>720311.3</v>
      </c>
      <c r="F51" s="5">
        <f t="shared" si="10"/>
        <v>0</v>
      </c>
      <c r="G51" s="5">
        <f t="shared" si="10"/>
        <v>715311.3</v>
      </c>
      <c r="H51" s="22">
        <f t="shared" si="11"/>
        <v>5000</v>
      </c>
      <c r="I51" s="5"/>
      <c r="J51" s="5"/>
    </row>
    <row r="52" spans="1:10" ht="15" customHeight="1" x14ac:dyDescent="0.3">
      <c r="A52" s="29"/>
      <c r="B52" s="36"/>
      <c r="C52" s="33"/>
      <c r="D52" s="18">
        <v>2024</v>
      </c>
      <c r="E52" s="7">
        <f t="shared" si="12"/>
        <v>720311.3</v>
      </c>
      <c r="F52" s="5">
        <f t="shared" si="10"/>
        <v>0</v>
      </c>
      <c r="G52" s="5">
        <f t="shared" si="10"/>
        <v>715311.3</v>
      </c>
      <c r="H52" s="22">
        <f t="shared" si="11"/>
        <v>5000</v>
      </c>
      <c r="I52" s="5"/>
      <c r="J52" s="5"/>
    </row>
    <row r="53" spans="1:10" ht="18" customHeight="1" x14ac:dyDescent="0.3">
      <c r="A53" s="13"/>
      <c r="B53" s="4" t="s">
        <v>8</v>
      </c>
      <c r="C53" s="13"/>
      <c r="D53" s="18" t="s">
        <v>28</v>
      </c>
      <c r="E53" s="7">
        <f>SUM(E47:E52)</f>
        <v>4101050.8</v>
      </c>
      <c r="F53" s="7">
        <f>SUM(F47:F52)</f>
        <v>62829.1</v>
      </c>
      <c r="G53" s="5">
        <f>G60+G67+G74</f>
        <v>4012721.6999999993</v>
      </c>
      <c r="H53" s="22">
        <f t="shared" si="11"/>
        <v>25500</v>
      </c>
      <c r="I53" s="5"/>
      <c r="J53" s="5"/>
    </row>
    <row r="54" spans="1:10" ht="14.1" customHeight="1" x14ac:dyDescent="0.3">
      <c r="A54" s="29" t="s">
        <v>15</v>
      </c>
      <c r="B54" s="30" t="s">
        <v>32</v>
      </c>
      <c r="C54" s="33" t="s">
        <v>10</v>
      </c>
      <c r="D54" s="18">
        <v>2019</v>
      </c>
      <c r="E54" s="7">
        <f t="shared" ref="E54:E59" si="13">G54</f>
        <v>508290.6</v>
      </c>
      <c r="F54" s="5"/>
      <c r="G54" s="27">
        <f>508290.6-4911.3-4500+9411.3</f>
        <v>508290.6</v>
      </c>
      <c r="H54" s="22"/>
      <c r="I54" s="5"/>
      <c r="J54" s="5"/>
    </row>
    <row r="55" spans="1:10" ht="14.1" customHeight="1" x14ac:dyDescent="0.3">
      <c r="A55" s="29"/>
      <c r="B55" s="31"/>
      <c r="C55" s="33"/>
      <c r="D55" s="18">
        <v>2020</v>
      </c>
      <c r="E55" s="7">
        <f t="shared" si="13"/>
        <v>502565.9</v>
      </c>
      <c r="F55" s="5"/>
      <c r="G55" s="5">
        <f>511977.2-4911.3-4500</f>
        <v>502565.9</v>
      </c>
      <c r="H55" s="5"/>
      <c r="I55" s="5"/>
      <c r="J55" s="5"/>
    </row>
    <row r="56" spans="1:10" ht="14.1" customHeight="1" x14ac:dyDescent="0.3">
      <c r="A56" s="29"/>
      <c r="B56" s="31"/>
      <c r="C56" s="33"/>
      <c r="D56" s="18">
        <v>2021</v>
      </c>
      <c r="E56" s="7">
        <f t="shared" si="13"/>
        <v>502778.9</v>
      </c>
      <c r="F56" s="5"/>
      <c r="G56" s="5">
        <f>512190.2-4911.3-4500</f>
        <v>502778.9</v>
      </c>
      <c r="H56" s="5"/>
      <c r="I56" s="5"/>
      <c r="J56" s="5"/>
    </row>
    <row r="57" spans="1:10" ht="14.1" customHeight="1" x14ac:dyDescent="0.3">
      <c r="A57" s="29"/>
      <c r="B57" s="31"/>
      <c r="C57" s="33"/>
      <c r="D57" s="18">
        <v>2022</v>
      </c>
      <c r="E57" s="7">
        <f t="shared" si="13"/>
        <v>502778.9</v>
      </c>
      <c r="F57" s="5"/>
      <c r="G57" s="5">
        <v>502778.9</v>
      </c>
      <c r="H57" s="5"/>
      <c r="I57" s="5"/>
      <c r="J57" s="5"/>
    </row>
    <row r="58" spans="1:10" ht="14.1" customHeight="1" x14ac:dyDescent="0.3">
      <c r="A58" s="29"/>
      <c r="B58" s="31"/>
      <c r="C58" s="33"/>
      <c r="D58" s="18">
        <v>2023</v>
      </c>
      <c r="E58" s="7">
        <f t="shared" si="13"/>
        <v>502778.9</v>
      </c>
      <c r="F58" s="5"/>
      <c r="G58" s="5">
        <v>502778.9</v>
      </c>
      <c r="H58" s="5"/>
      <c r="I58" s="5"/>
      <c r="J58" s="5"/>
    </row>
    <row r="59" spans="1:10" ht="14.1" customHeight="1" x14ac:dyDescent="0.3">
      <c r="A59" s="29"/>
      <c r="B59" s="31"/>
      <c r="C59" s="33"/>
      <c r="D59" s="18">
        <v>2024</v>
      </c>
      <c r="E59" s="7">
        <f t="shared" si="13"/>
        <v>502778.9</v>
      </c>
      <c r="F59" s="5"/>
      <c r="G59" s="5">
        <v>502778.9</v>
      </c>
      <c r="H59" s="5"/>
      <c r="I59" s="5"/>
      <c r="J59" s="5"/>
    </row>
    <row r="60" spans="1:10" x14ac:dyDescent="0.3">
      <c r="A60" s="29"/>
      <c r="B60" s="32"/>
      <c r="C60" s="33"/>
      <c r="D60" s="18" t="s">
        <v>28</v>
      </c>
      <c r="E60" s="7">
        <f>SUM(F60:I60)</f>
        <v>3021972.0999999996</v>
      </c>
      <c r="F60" s="5"/>
      <c r="G60" s="5">
        <f>SUM(G54:G59)</f>
        <v>3021972.0999999996</v>
      </c>
      <c r="H60" s="5"/>
      <c r="I60" s="5"/>
      <c r="J60" s="5"/>
    </row>
    <row r="61" spans="1:10" ht="21" customHeight="1" x14ac:dyDescent="0.3">
      <c r="A61" s="29" t="s">
        <v>16</v>
      </c>
      <c r="B61" s="55" t="s">
        <v>38</v>
      </c>
      <c r="C61" s="33" t="s">
        <v>10</v>
      </c>
      <c r="D61" s="18">
        <v>2019</v>
      </c>
      <c r="E61" s="5">
        <v>26473.4</v>
      </c>
      <c r="F61" s="5"/>
      <c r="G61" s="27">
        <v>26473.4</v>
      </c>
      <c r="H61" s="5"/>
      <c r="I61" s="5"/>
      <c r="J61" s="5"/>
    </row>
    <row r="62" spans="1:10" x14ac:dyDescent="0.3">
      <c r="A62" s="29"/>
      <c r="B62" s="56"/>
      <c r="C62" s="33"/>
      <c r="D62" s="18">
        <v>2020</v>
      </c>
      <c r="E62" s="5">
        <v>26473.4</v>
      </c>
      <c r="F62" s="5"/>
      <c r="G62" s="5">
        <v>26473.4</v>
      </c>
      <c r="H62" s="5"/>
      <c r="I62" s="5"/>
      <c r="J62" s="5"/>
    </row>
    <row r="63" spans="1:10" x14ac:dyDescent="0.3">
      <c r="A63" s="29"/>
      <c r="B63" s="56"/>
      <c r="C63" s="33"/>
      <c r="D63" s="18">
        <v>2021</v>
      </c>
      <c r="E63" s="5">
        <v>26473.4</v>
      </c>
      <c r="F63" s="5"/>
      <c r="G63" s="5">
        <v>26473.4</v>
      </c>
      <c r="H63" s="5"/>
      <c r="I63" s="5"/>
      <c r="J63" s="5"/>
    </row>
    <row r="64" spans="1:10" x14ac:dyDescent="0.3">
      <c r="A64" s="29"/>
      <c r="B64" s="56"/>
      <c r="C64" s="33"/>
      <c r="D64" s="18">
        <v>2022</v>
      </c>
      <c r="E64" s="5">
        <v>26473.4</v>
      </c>
      <c r="F64" s="5"/>
      <c r="G64" s="5">
        <v>26473.4</v>
      </c>
      <c r="H64" s="5"/>
      <c r="I64" s="5"/>
      <c r="J64" s="5"/>
    </row>
    <row r="65" spans="1:10" x14ac:dyDescent="0.3">
      <c r="A65" s="29"/>
      <c r="B65" s="56"/>
      <c r="C65" s="33"/>
      <c r="D65" s="18">
        <v>2023</v>
      </c>
      <c r="E65" s="5">
        <v>26473.4</v>
      </c>
      <c r="F65" s="5"/>
      <c r="G65" s="5">
        <v>26473.4</v>
      </c>
      <c r="H65" s="5"/>
      <c r="I65" s="5"/>
      <c r="J65" s="5"/>
    </row>
    <row r="66" spans="1:10" x14ac:dyDescent="0.3">
      <c r="A66" s="29"/>
      <c r="B66" s="56"/>
      <c r="C66" s="33"/>
      <c r="D66" s="18">
        <v>2024</v>
      </c>
      <c r="E66" s="5">
        <v>26473.4</v>
      </c>
      <c r="F66" s="5"/>
      <c r="G66" s="5">
        <v>26473.4</v>
      </c>
      <c r="H66" s="5"/>
      <c r="I66" s="5"/>
      <c r="J66" s="5"/>
    </row>
    <row r="67" spans="1:10" x14ac:dyDescent="0.3">
      <c r="A67" s="29"/>
      <c r="B67" s="57"/>
      <c r="C67" s="33"/>
      <c r="D67" s="18" t="s">
        <v>28</v>
      </c>
      <c r="E67" s="7">
        <f>SUM(F67:I67)</f>
        <v>158840.4</v>
      </c>
      <c r="F67" s="5"/>
      <c r="G67" s="5">
        <f>SUM(G61:G66)</f>
        <v>158840.4</v>
      </c>
      <c r="H67" s="5"/>
      <c r="I67" s="5"/>
      <c r="J67" s="5"/>
    </row>
    <row r="68" spans="1:10" ht="14.25" customHeight="1" x14ac:dyDescent="0.3">
      <c r="A68" s="39" t="s">
        <v>39</v>
      </c>
      <c r="B68" s="40" t="s">
        <v>50</v>
      </c>
      <c r="C68" s="43" t="s">
        <v>10</v>
      </c>
      <c r="D68" s="20">
        <v>2019</v>
      </c>
      <c r="E68" s="9">
        <f>H68+G68+F68</f>
        <v>79089.7</v>
      </c>
      <c r="F68" s="10">
        <f>3114.7+25000</f>
        <v>28114.7</v>
      </c>
      <c r="G68" s="28">
        <v>50475</v>
      </c>
      <c r="H68" s="10">
        <v>500</v>
      </c>
      <c r="I68" s="10"/>
      <c r="J68" s="5"/>
    </row>
    <row r="69" spans="1:10" ht="14.25" customHeight="1" x14ac:dyDescent="0.3">
      <c r="A69" s="39"/>
      <c r="B69" s="41"/>
      <c r="C69" s="43"/>
      <c r="D69" s="20">
        <v>2020</v>
      </c>
      <c r="E69" s="9">
        <f t="shared" ref="E69:E73" si="14">H69+G69+F69</f>
        <v>145392.9</v>
      </c>
      <c r="F69" s="10">
        <v>25000</v>
      </c>
      <c r="G69" s="10">
        <v>115392.9</v>
      </c>
      <c r="H69" s="10">
        <v>5000</v>
      </c>
      <c r="I69" s="10"/>
      <c r="J69" s="5"/>
    </row>
    <row r="70" spans="1:10" ht="14.25" customHeight="1" x14ac:dyDescent="0.3">
      <c r="A70" s="39"/>
      <c r="B70" s="41"/>
      <c r="C70" s="43"/>
      <c r="D70" s="20">
        <v>2021</v>
      </c>
      <c r="E70" s="9">
        <f t="shared" si="14"/>
        <v>150238.5</v>
      </c>
      <c r="F70" s="10">
        <v>9714.4</v>
      </c>
      <c r="G70" s="10">
        <v>135524.1</v>
      </c>
      <c r="H70" s="10">
        <v>5000</v>
      </c>
      <c r="I70" s="10"/>
      <c r="J70" s="5"/>
    </row>
    <row r="71" spans="1:10" ht="14.25" customHeight="1" x14ac:dyDescent="0.3">
      <c r="A71" s="39"/>
      <c r="B71" s="41"/>
      <c r="C71" s="43"/>
      <c r="D71" s="20">
        <v>2022</v>
      </c>
      <c r="E71" s="9">
        <f t="shared" si="14"/>
        <v>163399.20000000001</v>
      </c>
      <c r="F71" s="10"/>
      <c r="G71" s="10">
        <v>158399.20000000001</v>
      </c>
      <c r="H71" s="10">
        <v>5000</v>
      </c>
      <c r="I71" s="10"/>
      <c r="J71" s="5"/>
    </row>
    <row r="72" spans="1:10" ht="14.25" customHeight="1" x14ac:dyDescent="0.3">
      <c r="A72" s="39"/>
      <c r="B72" s="41"/>
      <c r="C72" s="43"/>
      <c r="D72" s="20">
        <v>2023</v>
      </c>
      <c r="E72" s="9">
        <f t="shared" si="14"/>
        <v>191059</v>
      </c>
      <c r="F72" s="10"/>
      <c r="G72" s="10">
        <v>186059</v>
      </c>
      <c r="H72" s="10">
        <v>5000</v>
      </c>
      <c r="I72" s="10"/>
      <c r="J72" s="5"/>
    </row>
    <row r="73" spans="1:10" ht="14.25" customHeight="1" x14ac:dyDescent="0.3">
      <c r="A73" s="39"/>
      <c r="B73" s="41"/>
      <c r="C73" s="43"/>
      <c r="D73" s="20">
        <v>2024</v>
      </c>
      <c r="E73" s="9">
        <f t="shared" si="14"/>
        <v>191059</v>
      </c>
      <c r="F73" s="10"/>
      <c r="G73" s="10">
        <v>186059</v>
      </c>
      <c r="H73" s="10">
        <v>5000</v>
      </c>
      <c r="I73" s="10"/>
      <c r="J73" s="5"/>
    </row>
    <row r="74" spans="1:10" x14ac:dyDescent="0.3">
      <c r="A74" s="39"/>
      <c r="B74" s="42"/>
      <c r="C74" s="43"/>
      <c r="D74" s="20" t="s">
        <v>28</v>
      </c>
      <c r="E74" s="9">
        <f>SUM(E68:E73)</f>
        <v>920238.3</v>
      </c>
      <c r="F74" s="9">
        <f>SUM(F68:F73)</f>
        <v>62829.1</v>
      </c>
      <c r="G74" s="9">
        <f>SUM(G68:G73)</f>
        <v>831909.2</v>
      </c>
      <c r="H74" s="9">
        <f>SUM(H68:H73)</f>
        <v>25500</v>
      </c>
      <c r="I74" s="10"/>
      <c r="J74" s="5"/>
    </row>
    <row r="75" spans="1:10" ht="15.75" customHeight="1" x14ac:dyDescent="0.3">
      <c r="A75" s="29" t="s">
        <v>17</v>
      </c>
      <c r="B75" s="34" t="s">
        <v>33</v>
      </c>
      <c r="C75" s="37" t="s">
        <v>35</v>
      </c>
      <c r="D75" s="18">
        <v>2019</v>
      </c>
      <c r="E75" s="7">
        <f t="shared" ref="E75:E80" si="15">I75+H75+G75+F75</f>
        <v>1946536.3</v>
      </c>
      <c r="F75" s="7">
        <f t="shared" ref="F75:G80" si="16">F82+F89+F96+F103</f>
        <v>159558</v>
      </c>
      <c r="G75" s="7">
        <f t="shared" si="16"/>
        <v>1543628.5</v>
      </c>
      <c r="H75" s="7">
        <f>H82+H89+H96+H103</f>
        <v>243349.8</v>
      </c>
      <c r="I75" s="5"/>
      <c r="J75" s="13"/>
    </row>
    <row r="76" spans="1:10" ht="15" customHeight="1" x14ac:dyDescent="0.3">
      <c r="A76" s="29"/>
      <c r="B76" s="35"/>
      <c r="C76" s="37"/>
      <c r="D76" s="18">
        <v>2020</v>
      </c>
      <c r="E76" s="7">
        <f t="shared" si="15"/>
        <v>1599396.1</v>
      </c>
      <c r="F76" s="7">
        <f t="shared" si="16"/>
        <v>113057</v>
      </c>
      <c r="G76" s="7">
        <f t="shared" ref="G76:H76" si="17">G83+G90+G97+G104</f>
        <v>1362878.3</v>
      </c>
      <c r="H76" s="7">
        <f t="shared" si="17"/>
        <v>123460.8</v>
      </c>
      <c r="I76" s="5"/>
      <c r="J76" s="13"/>
    </row>
    <row r="77" spans="1:10" ht="15" customHeight="1" x14ac:dyDescent="0.3">
      <c r="A77" s="29"/>
      <c r="B77" s="35"/>
      <c r="C77" s="37"/>
      <c r="D77" s="18">
        <v>2021</v>
      </c>
      <c r="E77" s="7">
        <f t="shared" si="15"/>
        <v>1199631.2</v>
      </c>
      <c r="F77" s="7">
        <f t="shared" si="16"/>
        <v>197242.1</v>
      </c>
      <c r="G77" s="7">
        <f t="shared" ref="G77:H77" si="18">G84+G91+G98+G105</f>
        <v>924460.1</v>
      </c>
      <c r="H77" s="7">
        <f t="shared" si="18"/>
        <v>77929</v>
      </c>
      <c r="I77" s="5"/>
      <c r="J77" s="13"/>
    </row>
    <row r="78" spans="1:10" ht="15" customHeight="1" x14ac:dyDescent="0.3">
      <c r="A78" s="29"/>
      <c r="B78" s="35"/>
      <c r="C78" s="37"/>
      <c r="D78" s="18">
        <v>2022</v>
      </c>
      <c r="E78" s="7">
        <f t="shared" si="15"/>
        <v>1600765</v>
      </c>
      <c r="F78" s="7">
        <f t="shared" si="16"/>
        <v>0</v>
      </c>
      <c r="G78" s="7">
        <f t="shared" ref="G78:H78" si="19">G85+G92+G99+G106</f>
        <v>1463165</v>
      </c>
      <c r="H78" s="7">
        <f t="shared" si="19"/>
        <v>137600</v>
      </c>
      <c r="I78" s="5"/>
      <c r="J78" s="13"/>
    </row>
    <row r="79" spans="1:10" ht="15" customHeight="1" x14ac:dyDescent="0.3">
      <c r="A79" s="29"/>
      <c r="B79" s="35"/>
      <c r="C79" s="37"/>
      <c r="D79" s="18">
        <v>2023</v>
      </c>
      <c r="E79" s="7">
        <f t="shared" si="15"/>
        <v>1600765</v>
      </c>
      <c r="F79" s="7">
        <f t="shared" si="16"/>
        <v>0</v>
      </c>
      <c r="G79" s="7">
        <f t="shared" ref="G79:H79" si="20">G86+G93+G100+G107</f>
        <v>1463165</v>
      </c>
      <c r="H79" s="7">
        <f t="shared" si="20"/>
        <v>137600</v>
      </c>
      <c r="I79" s="5"/>
      <c r="J79" s="13"/>
    </row>
    <row r="80" spans="1:10" ht="15" customHeight="1" x14ac:dyDescent="0.3">
      <c r="A80" s="29"/>
      <c r="B80" s="36"/>
      <c r="C80" s="37"/>
      <c r="D80" s="18">
        <v>2024</v>
      </c>
      <c r="E80" s="7">
        <f t="shared" si="15"/>
        <v>1600765</v>
      </c>
      <c r="F80" s="7">
        <f t="shared" si="16"/>
        <v>0</v>
      </c>
      <c r="G80" s="7">
        <f t="shared" ref="G80:H80" si="21">G87+G94+G101+G108</f>
        <v>1463165</v>
      </c>
      <c r="H80" s="7">
        <f t="shared" si="21"/>
        <v>137600</v>
      </c>
      <c r="I80" s="5"/>
      <c r="J80" s="13"/>
    </row>
    <row r="81" spans="1:12" ht="17.25" customHeight="1" x14ac:dyDescent="0.3">
      <c r="A81" s="13"/>
      <c r="B81" s="13" t="s">
        <v>8</v>
      </c>
      <c r="C81" s="16"/>
      <c r="D81" s="13" t="s">
        <v>28</v>
      </c>
      <c r="E81" s="7">
        <f>SUM(E75:E80)</f>
        <v>9547858.6000000015</v>
      </c>
      <c r="F81" s="7">
        <f>SUM(F75:F80)</f>
        <v>469857.1</v>
      </c>
      <c r="G81" s="7">
        <f>SUM(G75:G80)</f>
        <v>8220461.9000000004</v>
      </c>
      <c r="H81" s="7">
        <f>SUM(H75:H80)</f>
        <v>857539.6</v>
      </c>
      <c r="I81" s="7"/>
      <c r="J81" s="13"/>
    </row>
    <row r="82" spans="1:12" ht="13.5" customHeight="1" x14ac:dyDescent="0.3">
      <c r="A82" s="29" t="s">
        <v>0</v>
      </c>
      <c r="B82" s="34" t="s">
        <v>18</v>
      </c>
      <c r="C82" s="37" t="s">
        <v>36</v>
      </c>
      <c r="D82" s="18">
        <v>2019</v>
      </c>
      <c r="E82" s="7">
        <f t="shared" ref="E82:E102" si="22">SUM(F82:I82)</f>
        <v>1110261.6000000001</v>
      </c>
      <c r="F82" s="7"/>
      <c r="G82" s="7">
        <v>907293.3</v>
      </c>
      <c r="H82" s="7">
        <v>202968.3</v>
      </c>
      <c r="I82" s="5"/>
      <c r="J82" s="13"/>
    </row>
    <row r="83" spans="1:12" ht="13.5" customHeight="1" x14ac:dyDescent="0.3">
      <c r="A83" s="29"/>
      <c r="B83" s="35"/>
      <c r="C83" s="37"/>
      <c r="D83" s="18">
        <v>2020</v>
      </c>
      <c r="E83" s="7">
        <f t="shared" si="22"/>
        <v>937654.3</v>
      </c>
      <c r="F83" s="7"/>
      <c r="G83" s="7">
        <v>814193.5</v>
      </c>
      <c r="H83" s="7">
        <v>123460.8</v>
      </c>
      <c r="I83" s="5"/>
      <c r="J83" s="13"/>
    </row>
    <row r="84" spans="1:12" ht="13.5" customHeight="1" x14ac:dyDescent="0.3">
      <c r="A84" s="29"/>
      <c r="B84" s="35"/>
      <c r="C84" s="37"/>
      <c r="D84" s="18">
        <v>2021</v>
      </c>
      <c r="E84" s="7">
        <f t="shared" si="22"/>
        <v>303240</v>
      </c>
      <c r="F84" s="7"/>
      <c r="G84" s="7">
        <v>225311</v>
      </c>
      <c r="H84" s="7">
        <v>77929</v>
      </c>
      <c r="I84" s="5"/>
      <c r="J84" s="13"/>
    </row>
    <row r="85" spans="1:12" ht="13.5" customHeight="1" x14ac:dyDescent="0.3">
      <c r="A85" s="29"/>
      <c r="B85" s="35"/>
      <c r="C85" s="37"/>
      <c r="D85" s="18">
        <v>2022</v>
      </c>
      <c r="E85" s="7">
        <f t="shared" si="22"/>
        <v>977665</v>
      </c>
      <c r="F85" s="7"/>
      <c r="G85" s="7">
        <v>852665</v>
      </c>
      <c r="H85" s="7">
        <v>125000</v>
      </c>
      <c r="I85" s="5"/>
      <c r="J85" s="13"/>
    </row>
    <row r="86" spans="1:12" ht="13.5" customHeight="1" x14ac:dyDescent="0.3">
      <c r="A86" s="29"/>
      <c r="B86" s="35"/>
      <c r="C86" s="37"/>
      <c r="D86" s="18">
        <v>2023</v>
      </c>
      <c r="E86" s="7">
        <f t="shared" si="22"/>
        <v>977665</v>
      </c>
      <c r="F86" s="7"/>
      <c r="G86" s="7">
        <v>852665</v>
      </c>
      <c r="H86" s="7">
        <v>125000</v>
      </c>
      <c r="I86" s="5"/>
      <c r="J86" s="13"/>
    </row>
    <row r="87" spans="1:12" ht="13.5" customHeight="1" x14ac:dyDescent="0.3">
      <c r="A87" s="29"/>
      <c r="B87" s="35"/>
      <c r="C87" s="37"/>
      <c r="D87" s="18">
        <v>2024</v>
      </c>
      <c r="E87" s="7">
        <f t="shared" si="22"/>
        <v>977665</v>
      </c>
      <c r="F87" s="7"/>
      <c r="G87" s="7">
        <v>852665</v>
      </c>
      <c r="H87" s="7">
        <v>125000</v>
      </c>
      <c r="I87" s="5"/>
      <c r="J87" s="13"/>
    </row>
    <row r="88" spans="1:12" ht="14.25" customHeight="1" x14ac:dyDescent="0.3">
      <c r="A88" s="29"/>
      <c r="B88" s="36"/>
      <c r="C88" s="37"/>
      <c r="D88" s="18" t="s">
        <v>28</v>
      </c>
      <c r="E88" s="7">
        <f t="shared" si="22"/>
        <v>5284150.8999999994</v>
      </c>
      <c r="F88" s="7"/>
      <c r="G88" s="7">
        <f t="shared" ref="G88:H88" si="23">SUM(G82:G87)</f>
        <v>4504792.8</v>
      </c>
      <c r="H88" s="7">
        <f t="shared" si="23"/>
        <v>779358.1</v>
      </c>
      <c r="I88" s="5"/>
      <c r="J88" s="13"/>
      <c r="L88" s="6"/>
    </row>
    <row r="89" spans="1:12" ht="13.5" customHeight="1" x14ac:dyDescent="0.3">
      <c r="A89" s="29" t="s">
        <v>1</v>
      </c>
      <c r="B89" s="34" t="s">
        <v>19</v>
      </c>
      <c r="C89" s="38" t="s">
        <v>25</v>
      </c>
      <c r="D89" s="18">
        <v>2019</v>
      </c>
      <c r="E89" s="7">
        <f t="shared" si="22"/>
        <v>263716.7</v>
      </c>
      <c r="F89" s="7"/>
      <c r="G89" s="7">
        <v>252335.2</v>
      </c>
      <c r="H89" s="7">
        <v>11381.5</v>
      </c>
      <c r="I89" s="5"/>
      <c r="J89" s="13"/>
    </row>
    <row r="90" spans="1:12" ht="13.5" customHeight="1" x14ac:dyDescent="0.3">
      <c r="A90" s="29"/>
      <c r="B90" s="35"/>
      <c r="C90" s="38"/>
      <c r="D90" s="18">
        <v>2020</v>
      </c>
      <c r="E90" s="7">
        <f t="shared" si="22"/>
        <v>0</v>
      </c>
      <c r="F90" s="7"/>
      <c r="G90" s="7">
        <v>0</v>
      </c>
      <c r="H90" s="7">
        <v>0</v>
      </c>
      <c r="I90" s="5"/>
      <c r="J90" s="13"/>
    </row>
    <row r="91" spans="1:12" ht="13.5" customHeight="1" x14ac:dyDescent="0.3">
      <c r="A91" s="29"/>
      <c r="B91" s="35"/>
      <c r="C91" s="38"/>
      <c r="D91" s="18">
        <v>2021</v>
      </c>
      <c r="E91" s="7">
        <f t="shared" si="22"/>
        <v>0</v>
      </c>
      <c r="F91" s="7"/>
      <c r="G91" s="7">
        <v>0</v>
      </c>
      <c r="H91" s="7">
        <v>0</v>
      </c>
      <c r="I91" s="5"/>
      <c r="J91" s="13"/>
    </row>
    <row r="92" spans="1:12" ht="13.5" customHeight="1" x14ac:dyDescent="0.3">
      <c r="A92" s="29"/>
      <c r="B92" s="35"/>
      <c r="C92" s="38"/>
      <c r="D92" s="18">
        <v>2022</v>
      </c>
      <c r="E92" s="7">
        <f t="shared" si="22"/>
        <v>161100</v>
      </c>
      <c r="F92" s="7"/>
      <c r="G92" s="7">
        <v>148500</v>
      </c>
      <c r="H92" s="7">
        <v>12600</v>
      </c>
      <c r="I92" s="5"/>
      <c r="J92" s="13"/>
    </row>
    <row r="93" spans="1:12" ht="13.5" customHeight="1" x14ac:dyDescent="0.3">
      <c r="A93" s="29"/>
      <c r="B93" s="35"/>
      <c r="C93" s="38"/>
      <c r="D93" s="18">
        <v>2023</v>
      </c>
      <c r="E93" s="7">
        <f t="shared" si="22"/>
        <v>161100</v>
      </c>
      <c r="F93" s="7"/>
      <c r="G93" s="7">
        <v>148500</v>
      </c>
      <c r="H93" s="7">
        <v>12600</v>
      </c>
      <c r="I93" s="5"/>
      <c r="J93" s="13"/>
    </row>
    <row r="94" spans="1:12" ht="13.5" customHeight="1" x14ac:dyDescent="0.3">
      <c r="A94" s="29"/>
      <c r="B94" s="35"/>
      <c r="C94" s="38"/>
      <c r="D94" s="18">
        <v>2024</v>
      </c>
      <c r="E94" s="7">
        <f t="shared" si="22"/>
        <v>161100</v>
      </c>
      <c r="F94" s="7"/>
      <c r="G94" s="7">
        <v>148500</v>
      </c>
      <c r="H94" s="7">
        <v>12600</v>
      </c>
      <c r="I94" s="5"/>
      <c r="J94" s="13"/>
    </row>
    <row r="95" spans="1:12" ht="13.5" customHeight="1" x14ac:dyDescent="0.3">
      <c r="A95" s="29"/>
      <c r="B95" s="36"/>
      <c r="C95" s="38"/>
      <c r="D95" s="18" t="s">
        <v>28</v>
      </c>
      <c r="E95" s="7">
        <f t="shared" si="22"/>
        <v>747016.7</v>
      </c>
      <c r="F95" s="7"/>
      <c r="G95" s="7">
        <f>SUM(G89:G94)</f>
        <v>697835.2</v>
      </c>
      <c r="H95" s="7">
        <f>SUM(H89:H94)</f>
        <v>49181.5</v>
      </c>
      <c r="I95" s="5"/>
      <c r="J95" s="13"/>
    </row>
    <row r="96" spans="1:12" ht="12.75" customHeight="1" x14ac:dyDescent="0.3">
      <c r="A96" s="29" t="s">
        <v>34</v>
      </c>
      <c r="B96" s="34" t="s">
        <v>20</v>
      </c>
      <c r="C96" s="37" t="s">
        <v>25</v>
      </c>
      <c r="D96" s="18">
        <v>2019</v>
      </c>
      <c r="E96" s="11">
        <f t="shared" si="22"/>
        <v>216569.2</v>
      </c>
      <c r="F96" s="11"/>
      <c r="G96" s="12">
        <v>216569.2</v>
      </c>
      <c r="H96" s="11"/>
      <c r="I96" s="3"/>
      <c r="J96" s="13"/>
    </row>
    <row r="97" spans="1:10" ht="12.75" customHeight="1" x14ac:dyDescent="0.3">
      <c r="A97" s="29"/>
      <c r="B97" s="35"/>
      <c r="C97" s="37"/>
      <c r="D97" s="18">
        <v>2020</v>
      </c>
      <c r="E97" s="11">
        <f t="shared" si="22"/>
        <v>493000</v>
      </c>
      <c r="F97" s="11"/>
      <c r="G97" s="12">
        <v>493000</v>
      </c>
      <c r="H97" s="11"/>
      <c r="I97" s="3"/>
      <c r="J97" s="13"/>
    </row>
    <row r="98" spans="1:10" ht="12.75" customHeight="1" x14ac:dyDescent="0.3">
      <c r="A98" s="29"/>
      <c r="B98" s="35"/>
      <c r="C98" s="37"/>
      <c r="D98" s="18">
        <v>2021</v>
      </c>
      <c r="E98" s="11">
        <f t="shared" si="22"/>
        <v>602000</v>
      </c>
      <c r="F98" s="11"/>
      <c r="G98" s="11">
        <v>602000</v>
      </c>
      <c r="H98" s="11"/>
      <c r="I98" s="3"/>
      <c r="J98" s="13"/>
    </row>
    <row r="99" spans="1:10" ht="12.75" customHeight="1" x14ac:dyDescent="0.3">
      <c r="A99" s="29"/>
      <c r="B99" s="35"/>
      <c r="C99" s="37"/>
      <c r="D99" s="18">
        <v>2022</v>
      </c>
      <c r="E99" s="11">
        <f t="shared" si="22"/>
        <v>462000</v>
      </c>
      <c r="F99" s="11"/>
      <c r="G99" s="11">
        <v>462000</v>
      </c>
      <c r="H99" s="11"/>
      <c r="I99" s="3"/>
      <c r="J99" s="13"/>
    </row>
    <row r="100" spans="1:10" ht="12.75" customHeight="1" x14ac:dyDescent="0.3">
      <c r="A100" s="29"/>
      <c r="B100" s="35"/>
      <c r="C100" s="37"/>
      <c r="D100" s="18">
        <v>2023</v>
      </c>
      <c r="E100" s="11">
        <f t="shared" si="22"/>
        <v>462000</v>
      </c>
      <c r="F100" s="11"/>
      <c r="G100" s="11">
        <v>462000</v>
      </c>
      <c r="H100" s="11"/>
      <c r="I100" s="3"/>
      <c r="J100" s="13"/>
    </row>
    <row r="101" spans="1:10" ht="12.75" customHeight="1" x14ac:dyDescent="0.3">
      <c r="A101" s="29"/>
      <c r="B101" s="35"/>
      <c r="C101" s="37"/>
      <c r="D101" s="18">
        <v>2024</v>
      </c>
      <c r="E101" s="11">
        <f t="shared" si="22"/>
        <v>462000</v>
      </c>
      <c r="F101" s="11"/>
      <c r="G101" s="11">
        <v>462000</v>
      </c>
      <c r="H101" s="11"/>
      <c r="I101" s="3"/>
      <c r="J101" s="13"/>
    </row>
    <row r="102" spans="1:10" ht="12.75" customHeight="1" x14ac:dyDescent="0.3">
      <c r="A102" s="29"/>
      <c r="B102" s="36"/>
      <c r="C102" s="37"/>
      <c r="D102" s="18" t="s">
        <v>28</v>
      </c>
      <c r="E102" s="11">
        <f t="shared" si="22"/>
        <v>2697569.2</v>
      </c>
      <c r="F102" s="11"/>
      <c r="G102" s="11">
        <f t="shared" ref="G102" si="24">SUM(G96:G101)</f>
        <v>2697569.2</v>
      </c>
      <c r="H102" s="17"/>
      <c r="I102" s="3"/>
      <c r="J102" s="13"/>
    </row>
    <row r="103" spans="1:10" ht="12.75" customHeight="1" x14ac:dyDescent="0.3">
      <c r="A103" s="29" t="s">
        <v>40</v>
      </c>
      <c r="B103" s="52" t="s">
        <v>51</v>
      </c>
      <c r="C103" s="37" t="s">
        <v>42</v>
      </c>
      <c r="D103" s="18">
        <v>2019</v>
      </c>
      <c r="E103" s="13">
        <f>SUM(F103:H103)</f>
        <v>355988.8</v>
      </c>
      <c r="F103" s="13">
        <v>159558</v>
      </c>
      <c r="G103" s="13">
        <v>167430.79999999999</v>
      </c>
      <c r="H103" s="13">
        <v>29000</v>
      </c>
      <c r="I103" s="13"/>
      <c r="J103" s="13"/>
    </row>
    <row r="104" spans="1:10" x14ac:dyDescent="0.3">
      <c r="A104" s="29"/>
      <c r="B104" s="53"/>
      <c r="C104" s="37"/>
      <c r="D104" s="18">
        <v>2020</v>
      </c>
      <c r="E104" s="13">
        <f t="shared" ref="E104:E108" si="25">SUM(F104:H104)</f>
        <v>168741.8</v>
      </c>
      <c r="F104" s="13">
        <v>113057</v>
      </c>
      <c r="G104" s="13">
        <v>55684.800000000003</v>
      </c>
      <c r="H104" s="13"/>
      <c r="I104" s="13"/>
      <c r="J104" s="13"/>
    </row>
    <row r="105" spans="1:10" x14ac:dyDescent="0.3">
      <c r="A105" s="29"/>
      <c r="B105" s="53"/>
      <c r="C105" s="37"/>
      <c r="D105" s="18">
        <v>2021</v>
      </c>
      <c r="E105" s="13">
        <f t="shared" si="25"/>
        <v>294391.2</v>
      </c>
      <c r="F105" s="13">
        <v>197242.1</v>
      </c>
      <c r="G105" s="13">
        <v>97149.1</v>
      </c>
      <c r="H105" s="13"/>
      <c r="I105" s="13"/>
      <c r="J105" s="13"/>
    </row>
    <row r="106" spans="1:10" x14ac:dyDescent="0.3">
      <c r="A106" s="29"/>
      <c r="B106" s="53"/>
      <c r="C106" s="37"/>
      <c r="D106" s="18">
        <v>2022</v>
      </c>
      <c r="E106" s="13">
        <f t="shared" si="25"/>
        <v>0</v>
      </c>
      <c r="F106" s="13"/>
      <c r="G106" s="13">
        <v>0</v>
      </c>
      <c r="H106" s="13"/>
      <c r="I106" s="13"/>
      <c r="J106" s="13"/>
    </row>
    <row r="107" spans="1:10" x14ac:dyDescent="0.3">
      <c r="A107" s="29"/>
      <c r="B107" s="53"/>
      <c r="C107" s="37"/>
      <c r="D107" s="18">
        <v>2023</v>
      </c>
      <c r="E107" s="13">
        <f t="shared" si="25"/>
        <v>0</v>
      </c>
      <c r="F107" s="13"/>
      <c r="G107" s="13">
        <v>0</v>
      </c>
      <c r="H107" s="13"/>
      <c r="I107" s="13"/>
      <c r="J107" s="13"/>
    </row>
    <row r="108" spans="1:10" x14ac:dyDescent="0.3">
      <c r="A108" s="29"/>
      <c r="B108" s="53"/>
      <c r="C108" s="37"/>
      <c r="D108" s="18">
        <v>2024</v>
      </c>
      <c r="E108" s="13">
        <f t="shared" si="25"/>
        <v>0</v>
      </c>
      <c r="F108" s="13"/>
      <c r="G108" s="13">
        <v>0</v>
      </c>
      <c r="H108" s="13"/>
      <c r="I108" s="13"/>
      <c r="J108" s="13"/>
    </row>
    <row r="109" spans="1:10" x14ac:dyDescent="0.3">
      <c r="A109" s="29"/>
      <c r="B109" s="54"/>
      <c r="C109" s="37"/>
      <c r="D109" s="18" t="s">
        <v>28</v>
      </c>
      <c r="E109" s="13">
        <f>SUM(E103:E108)</f>
        <v>819121.8</v>
      </c>
      <c r="F109" s="13">
        <f t="shared" ref="F109:H109" si="26">SUM(F103:F108)</f>
        <v>469857.1</v>
      </c>
      <c r="G109" s="13">
        <f t="shared" si="26"/>
        <v>320264.69999999995</v>
      </c>
      <c r="H109" s="13">
        <f t="shared" si="26"/>
        <v>29000</v>
      </c>
      <c r="I109" s="13"/>
      <c r="J109" s="13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10" x14ac:dyDescent="0.3">
      <c r="D111" s="1"/>
    </row>
    <row r="112" spans="1:10" x14ac:dyDescent="0.3">
      <c r="D112" s="1"/>
    </row>
  </sheetData>
  <mergeCells count="51">
    <mergeCell ref="B12:B17"/>
    <mergeCell ref="C9:C10"/>
    <mergeCell ref="B103:B109"/>
    <mergeCell ref="A103:A109"/>
    <mergeCell ref="C103:C109"/>
    <mergeCell ref="B61:B67"/>
    <mergeCell ref="A61:A67"/>
    <mergeCell ref="C61:C67"/>
    <mergeCell ref="A82:A88"/>
    <mergeCell ref="B82:B88"/>
    <mergeCell ref="C82:C88"/>
    <mergeCell ref="A75:A80"/>
    <mergeCell ref="B75:B80"/>
    <mergeCell ref="C75:C80"/>
    <mergeCell ref="A47:A52"/>
    <mergeCell ref="B47:B52"/>
    <mergeCell ref="G2:I2"/>
    <mergeCell ref="A5:I5"/>
    <mergeCell ref="A6:I6"/>
    <mergeCell ref="A7:I7"/>
    <mergeCell ref="A26:A32"/>
    <mergeCell ref="B26:B32"/>
    <mergeCell ref="C26:C32"/>
    <mergeCell ref="A19:A24"/>
    <mergeCell ref="B19:B24"/>
    <mergeCell ref="C19:C24"/>
    <mergeCell ref="D9:D10"/>
    <mergeCell ref="E9:I9"/>
    <mergeCell ref="A12:A17"/>
    <mergeCell ref="A9:A10"/>
    <mergeCell ref="C12:C17"/>
    <mergeCell ref="B9:B10"/>
    <mergeCell ref="C47:C52"/>
    <mergeCell ref="A33:A39"/>
    <mergeCell ref="B33:B39"/>
    <mergeCell ref="C33:C39"/>
    <mergeCell ref="A40:A46"/>
    <mergeCell ref="B40:B46"/>
    <mergeCell ref="C40:C46"/>
    <mergeCell ref="A54:A60"/>
    <mergeCell ref="B54:B60"/>
    <mergeCell ref="C54:C60"/>
    <mergeCell ref="A96:A102"/>
    <mergeCell ref="B96:B102"/>
    <mergeCell ref="C96:C102"/>
    <mergeCell ref="A89:A95"/>
    <mergeCell ref="B89:B95"/>
    <mergeCell ref="C89:C95"/>
    <mergeCell ref="A68:A74"/>
    <mergeCell ref="B68:B74"/>
    <mergeCell ref="C68:C74"/>
  </mergeCells>
  <printOptions horizontalCentered="1"/>
  <pageMargins left="0.31496062992125984" right="0.31496062992125984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7.2.</vt:lpstr>
      <vt:lpstr>'7.2.'!Область_печати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</dc:creator>
  <cp:lastModifiedBy>Людмила Дмитриевна Сасова</cp:lastModifiedBy>
  <cp:lastPrinted>2019-06-04T07:52:50Z</cp:lastPrinted>
  <dcterms:created xsi:type="dcterms:W3CDTF">2016-02-04T09:21:55Z</dcterms:created>
  <dcterms:modified xsi:type="dcterms:W3CDTF">2019-06-04T07:52:52Z</dcterms:modified>
</cp:coreProperties>
</file>