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320" windowHeight="78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Лист1!$A$3:$O$106</definedName>
    <definedName name="_xlnm.Print_Area" localSheetId="0">Лист1!$A:$O</definedName>
  </definedNames>
  <calcPr calcId="145621"/>
</workbook>
</file>

<file path=xl/calcChain.xml><?xml version="1.0" encoding="utf-8"?>
<calcChain xmlns="http://schemas.openxmlformats.org/spreadsheetml/2006/main">
  <c r="K104" i="1" l="1"/>
  <c r="I86" i="1" l="1"/>
  <c r="I40" i="1" l="1"/>
  <c r="J103" i="1" l="1"/>
  <c r="K103" i="1"/>
  <c r="I37" i="1"/>
  <c r="I38" i="1"/>
  <c r="I39" i="1"/>
  <c r="I36" i="1"/>
  <c r="I8" i="1" l="1"/>
  <c r="I9" i="1"/>
  <c r="I7" i="1"/>
  <c r="I34" i="1" l="1"/>
  <c r="I47" i="1" l="1"/>
  <c r="I35" i="1" l="1"/>
  <c r="K105" i="1" l="1"/>
  <c r="I63" i="1" l="1"/>
  <c r="K83" i="1" l="1"/>
  <c r="I80" i="1"/>
  <c r="K13" i="1"/>
  <c r="K102" i="1" s="1"/>
  <c r="I30" i="1"/>
  <c r="M101" i="1"/>
  <c r="L102" i="1"/>
  <c r="M102" i="1"/>
  <c r="L83" i="1"/>
  <c r="M83" i="1"/>
  <c r="I78" i="1"/>
  <c r="M87" i="1"/>
  <c r="I27" i="1" l="1"/>
  <c r="I28" i="1"/>
  <c r="I29" i="1"/>
  <c r="I26" i="1"/>
  <c r="I69" i="1"/>
  <c r="K91" i="1" l="1"/>
  <c r="I91" i="1" s="1"/>
  <c r="M104" i="1" l="1"/>
  <c r="J104" i="1"/>
  <c r="L104" i="1"/>
  <c r="I82" i="1"/>
  <c r="I89" i="1"/>
  <c r="I90" i="1"/>
  <c r="I88" i="1"/>
  <c r="I64" i="1"/>
  <c r="I16" i="1"/>
  <c r="I15" i="1"/>
  <c r="I104" i="1" l="1"/>
  <c r="K68" i="1"/>
  <c r="K70" i="1" s="1"/>
  <c r="K51" i="1"/>
  <c r="K52" i="1" s="1"/>
  <c r="L87" i="1" l="1"/>
  <c r="K87" i="1"/>
  <c r="J87" i="1"/>
  <c r="I85" i="1"/>
  <c r="I84" i="1"/>
  <c r="I24" i="1"/>
  <c r="I23" i="1"/>
  <c r="I22" i="1"/>
  <c r="K45" i="1"/>
  <c r="K48" i="1" s="1"/>
  <c r="I46" i="1"/>
  <c r="I96" i="1"/>
  <c r="J97" i="1"/>
  <c r="L97" i="1"/>
  <c r="M97" i="1"/>
  <c r="K98" i="1"/>
  <c r="I74" i="1"/>
  <c r="K57" i="1"/>
  <c r="I56" i="1"/>
  <c r="J102" i="1"/>
  <c r="L101" i="1"/>
  <c r="J101" i="1"/>
  <c r="I55" i="1"/>
  <c r="K101" i="1" l="1"/>
  <c r="I101" i="1" s="1"/>
  <c r="I87" i="1"/>
  <c r="I102" i="1"/>
  <c r="I19" i="1"/>
  <c r="I20" i="1"/>
  <c r="I18" i="1"/>
  <c r="K77" i="1"/>
  <c r="K73" i="1"/>
  <c r="M73" i="1"/>
  <c r="L73" i="1"/>
  <c r="J73" i="1"/>
  <c r="I72" i="1"/>
  <c r="I71" i="1"/>
  <c r="I53" i="1"/>
  <c r="J57" i="1"/>
  <c r="L57" i="1"/>
  <c r="M57" i="1"/>
  <c r="M77" i="1"/>
  <c r="L77" i="1"/>
  <c r="J77" i="1"/>
  <c r="I76" i="1"/>
  <c r="I75" i="1"/>
  <c r="I62" i="1"/>
  <c r="L100" i="1"/>
  <c r="M100" i="1"/>
  <c r="J100" i="1"/>
  <c r="L103" i="1"/>
  <c r="M103" i="1"/>
  <c r="I81" i="1"/>
  <c r="I45" i="1"/>
  <c r="I14" i="1"/>
  <c r="I77" i="1" l="1"/>
  <c r="I73" i="1"/>
  <c r="I103" i="1"/>
  <c r="I51" i="1"/>
  <c r="K59" i="1"/>
  <c r="K65" i="1" s="1"/>
  <c r="I50" i="1"/>
  <c r="K94" i="1"/>
  <c r="K97" i="1" s="1"/>
  <c r="I97" i="1" s="1"/>
  <c r="L99" i="1"/>
  <c r="M99" i="1"/>
  <c r="J99" i="1"/>
  <c r="L98" i="1"/>
  <c r="M98" i="1"/>
  <c r="J98" i="1"/>
  <c r="I93" i="1"/>
  <c r="I66" i="1"/>
  <c r="I58" i="1"/>
  <c r="I49" i="1"/>
  <c r="L48" i="1"/>
  <c r="M48" i="1"/>
  <c r="J48" i="1"/>
  <c r="I42" i="1"/>
  <c r="I43" i="1"/>
  <c r="I13" i="1"/>
  <c r="I12" i="1"/>
  <c r="I11" i="1"/>
  <c r="I48" i="1" l="1"/>
  <c r="M106" i="1"/>
  <c r="L106" i="1"/>
  <c r="I98" i="1"/>
  <c r="J106" i="1"/>
  <c r="K99" i="1"/>
  <c r="K100" i="1"/>
  <c r="L105" i="1"/>
  <c r="J83" i="1"/>
  <c r="J105" i="1" s="1"/>
  <c r="L70" i="1"/>
  <c r="M70" i="1"/>
  <c r="J70" i="1"/>
  <c r="L65" i="1"/>
  <c r="M65" i="1"/>
  <c r="J65" i="1"/>
  <c r="L52" i="1"/>
  <c r="M52" i="1"/>
  <c r="J52" i="1"/>
  <c r="I99" i="1" l="1"/>
  <c r="K106" i="1"/>
  <c r="I106" i="1" s="1"/>
  <c r="I105" i="1"/>
  <c r="I65" i="1"/>
  <c r="I95" i="1"/>
  <c r="I54" i="1"/>
  <c r="I57" i="1" s="1"/>
  <c r="I59" i="1"/>
  <c r="I60" i="1"/>
  <c r="I61" i="1"/>
  <c r="I67" i="1"/>
  <c r="I68" i="1"/>
  <c r="I70" i="1"/>
  <c r="I79" i="1"/>
  <c r="I83" i="1"/>
  <c r="I44" i="1"/>
  <c r="I52" i="1"/>
  <c r="I100" i="1"/>
</calcChain>
</file>

<file path=xl/sharedStrings.xml><?xml version="1.0" encoding="utf-8"?>
<sst xmlns="http://schemas.openxmlformats.org/spreadsheetml/2006/main" count="241" uniqueCount="140">
  <si>
    <t>№ п/п</t>
  </si>
  <si>
    <t xml:space="preserve">Информация о состоянии проектно-сметной документации (ПСД) (N заключения/стадия разработки)
</t>
  </si>
  <si>
    <t>В ценах, утвержденных в ПСД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</si>
  <si>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</si>
  <si>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</si>
  <si>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</si>
  <si>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</si>
  <si>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</si>
  <si>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</si>
  <si>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</si>
  <si>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ГРБС</t>
  </si>
  <si>
    <t>Строительство детской поликлиники в г. Всеволожске на 600 посещений в смену</t>
  </si>
  <si>
    <t>Строительство поликлиники на 380 посещений в смену в г. Гатчина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</si>
  <si>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</si>
  <si>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Комитет по строительству Ленинградской области</t>
  </si>
  <si>
    <t>Сметная стоимость (тыс.руб.)</t>
  </si>
  <si>
    <t>Комитет по здравоохранению  Ленинградской области</t>
  </si>
  <si>
    <t xml:space="preserve">ГКУ «Управление строительства Ленинградской области» </t>
  </si>
  <si>
    <t>2015-2017</t>
  </si>
  <si>
    <t>Планируемые источники финансирования (тыс. рублей)</t>
  </si>
  <si>
    <t>Разработка проектно-сметной документации в 2017 году</t>
  </si>
  <si>
    <t>Концессионер</t>
  </si>
  <si>
    <t>в ценах года начала строительства</t>
  </si>
  <si>
    <t>ГК "Ростех"</t>
  </si>
  <si>
    <t>Итого</t>
  </si>
  <si>
    <t>Заключение экспертизы по проекту
№ 47-1-4-0137-15  от 31.08.15 г,  по сметам №47-1-7-0428-15 от 27.10.15 г</t>
  </si>
  <si>
    <t>Заключение экспертизы по проекту
№ 47-1-4-0101-15  от 02.07.15 г, по сметам №47-1-7-0384-15 от 04.09.15г</t>
  </si>
  <si>
    <t>Заключение экспертизы по проекту
№ 47-1-4-0250-14  от 28.11.14 г,  по сметам №47-1-8-0352-14 от 28.11.14г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</si>
  <si>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</si>
  <si>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</si>
  <si>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2014-2017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</si>
  <si>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</si>
  <si>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</si>
  <si>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>Реконструкция корпуса №10 онкологического диспансера, пос. Кузьмоловский Всеволожского района</t>
  </si>
  <si>
    <t>В том числе 2016 год:</t>
  </si>
  <si>
    <t>Приобретение жилых помещений под размещение медицинского центра в Лодейнопольском районе</t>
  </si>
  <si>
    <t xml:space="preserve"> Приобретение объектов недвижимого имущества для нужд здравоохранения Ленинградской области</t>
  </si>
  <si>
    <t>Строительство поликлиники в г. Мга Кировского района на 150 пос. в смену</t>
  </si>
  <si>
    <t>Строительство поликлиники на 380 пос. в смену в д. Новое Девяткино, в том числе проектные работы</t>
  </si>
  <si>
    <t>Перечень объектов строительство и реконструкция которых предусмотрены в рамках государственной программы Ленинградской области "Развитие здравоохранения в Ленинградской области"</t>
  </si>
  <si>
    <t>139845,25 (июнь 2011)</t>
  </si>
  <si>
    <t>74908,76 (1 кв.2007)</t>
  </si>
  <si>
    <t>Заключение экспертизы по проекту
№ 47-1-5-0389-09  от 09.11.2009г., № 47-1-4-4-0249-13  от 05.11.2013г.(изменения), по сметам № 47-1-7-0770-13 от 28.11.13г</t>
  </si>
  <si>
    <t>Заключение экспертизы по проекту
№ 47-1-4-0395-11  от 30.08.2011 г, по сметам № 47-1-7-0157-11 от 21.09.11г</t>
  </si>
  <si>
    <t>Заключение экспертизы по проекту
№ 47-1-5-0563-08 от 30.12.2008г., № 47-1-1-4-0372-12  от 17.09.2012г.(изменения), по сметам № 47-1-7-0116-13 от 27.02.13г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</si>
  <si>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</si>
  <si>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</si>
  <si>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</si>
  <si>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</si>
  <si>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</si>
  <si>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</si>
  <si>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</si>
  <si>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</si>
  <si>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</si>
  <si>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</si>
  <si>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347378,23 (4 кв. 2012)</t>
  </si>
  <si>
    <t>2014-2015</t>
  </si>
  <si>
    <t>Заключение экспертизы по проекту
№ 47-1-4-0029-14  от 31.01.14 г,  по сметам №47-1-7-0904-16 от 29.12.2016 г</t>
  </si>
  <si>
    <t>Заключение экспертизы по проекту
№ 47-1-4-0291-16 от 29.12.16 г,  по сметам №47-1-7-0904-16 от 29.12.2016 г.</t>
  </si>
  <si>
    <t>Разработка проектно-сметной документации в 2016-2017 годах</t>
  </si>
  <si>
    <t>*С учетом неосвоенных средств за предыдущие годы</t>
  </si>
  <si>
    <t>2017*</t>
  </si>
  <si>
    <t>В том числе 2017 год:</t>
  </si>
  <si>
    <t>Строительство и ввод в эксплуатацию перинатального центра в г. Гатчина на 130 коек. Закупка реанимобилей для перевозки взрослых и новорожденных.</t>
  </si>
  <si>
    <t>2018-2019</t>
  </si>
  <si>
    <t>Приобретение 2 модульных фельдшерско-акушерских пунктов - п. Березовик, д. Еремина Гора Тихвинский район</t>
  </si>
  <si>
    <t>12</t>
  </si>
  <si>
    <t>Подпрограмма "Организация территориальной модели здравоохранения Ленинградской области"</t>
  </si>
  <si>
    <t>2014-2021</t>
  </si>
  <si>
    <t>2017-2021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</si>
  <si>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</si>
  <si>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Заключение экспертизы по проекту
№ 47-1-1-3-0192-16 от 01.09.2016г.</t>
  </si>
  <si>
    <t>2016-2021</t>
  </si>
  <si>
    <t>В том числе 2018 год:</t>
  </si>
  <si>
    <t>2015-2020</t>
  </si>
  <si>
    <t>Приобретение 2 модульных фельдшерско-акушерских пунктов - д. Пеники, д. Иннолово, Ломоносовский район</t>
  </si>
  <si>
    <t>1.11</t>
  </si>
  <si>
    <t>Нераспределенные средства</t>
  </si>
  <si>
    <t>Приобретение модульного фельдшерско-акушерского пункта - д. Углово Всеволожский район</t>
  </si>
  <si>
    <t>2015-2018</t>
  </si>
  <si>
    <t>Приобретение модульного фельдшерско-акушерского пункта - д. Бор Бокситогорский район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</si>
  <si>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</si>
  <si>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</si>
  <si>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модульного фельдшерско-акушерского пункта - п. Токари Подпорожский район</t>
  </si>
  <si>
    <t>Приобретение модульного фельдшерско-акушерского пункта - п. Коробицыно Выборгский район</t>
  </si>
  <si>
    <t>Сроки строительства (реконструкции) (годы)</t>
  </si>
  <si>
    <t>Приобретение 2 помещений под размещение медицинских учреждений в г. Кудрово во Всеволожском районе</t>
  </si>
  <si>
    <t>2019-2021</t>
  </si>
  <si>
    <t>Проектная мощность</t>
  </si>
  <si>
    <t>50 коек</t>
  </si>
  <si>
    <t xml:space="preserve"> 600 посещений в смену</t>
  </si>
  <si>
    <t>850 посещений в смену</t>
  </si>
  <si>
    <t>380 посещений в смену</t>
  </si>
  <si>
    <t xml:space="preserve"> 380 посещений в смену</t>
  </si>
  <si>
    <t>150 посещений в смену</t>
  </si>
  <si>
    <t xml:space="preserve"> 200 коек</t>
  </si>
  <si>
    <t>110 посещений в смену</t>
  </si>
  <si>
    <t>600 посещений в смену</t>
  </si>
  <si>
    <t>130 коек</t>
  </si>
  <si>
    <t>20 посещений в смену</t>
  </si>
  <si>
    <t>по 150 посещений в смену</t>
  </si>
  <si>
    <t>56 коек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</si>
  <si>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</si>
  <si>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</si>
  <si>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</si>
  <si>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</si>
  <si>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</si>
  <si>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</si>
  <si>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</si>
  <si>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</si>
  <si>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</si>
  <si>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</si>
  <si>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</si>
  <si>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</si>
  <si>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</si>
  <si>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</si>
  <si>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</si>
  <si>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</si>
  <si>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</si>
  <si>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</si>
  <si>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</si>
  <si>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</si>
  <si>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</si>
  <si>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</si>
  <si>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</si>
  <si>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</si>
  <si>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</si>
  <si>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</si>
  <si>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</si>
  <si>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4.16</t>
  </si>
  <si>
    <t>4.17</t>
  </si>
  <si>
    <t>4.18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</si>
  <si>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</si>
  <si>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</si>
  <si>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</si>
  <si>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</si>
  <si>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</si>
  <si>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2014-2019</t>
  </si>
  <si>
    <t>Строительство объекта "Поликлиника в г. Кудрово Всеволожского района"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</si>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</sst>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view="pageBreakPreview" topLeftCell="A82" zoomScale="70" zoomScaleNormal="85" zoomScaleSheetLayoutView="70" workbookViewId="0">
      <selection activeCell="B88" sqref="B88:B91"/>
    </sheetView>
  </sheetViews>
  <sheetFormatPr defaultColWidth="9.140625" defaultRowHeight="15" x14ac:dyDescent="0.25"/>
  <cols>
    <col min="1" max="1" width="6" style="12" customWidth="1"/>
    <col min="2" max="2" width="32.85546875" style="12" customWidth="1"/>
    <col min="3" max="3" width="18.85546875" style="12" customWidth="1"/>
    <col min="4" max="4" width="17.140625" style="12" customWidth="1"/>
    <col min="5" max="5" width="30.85546875" style="12" customWidth="1"/>
    <col min="6" max="6" width="15.28515625" style="12" customWidth="1"/>
    <col min="7" max="7" width="14.5703125" style="12" customWidth="1"/>
    <col min="8" max="8" width="12.42578125" style="12" customWidth="1"/>
    <col min="9" max="9" width="17" style="12" customWidth="1"/>
    <col min="10" max="10" width="14.28515625" style="12" customWidth="1"/>
    <col min="11" max="11" width="17.5703125" style="12" customWidth="1"/>
    <col min="12" max="12" width="14.7109375" style="12" customWidth="1"/>
    <col min="13" max="13" width="16.42578125" style="12" customWidth="1"/>
    <col min="14" max="14" width="20.140625" style="12" customWidth="1"/>
    <col min="15" max="15" width="18" style="12" customWidth="1"/>
    <col min="16" max="16" width="9.140625" style="1"/>
    <col min="17" max="16384" width="9.140625" style="2"/>
  </cols>
  <sheetData>
    <row r="1" spans="1:16" ht="28.5" customHeight="1" x14ac:dyDescent="0.25">
      <c r="A1" s="145" t="s">
        <v>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79"/>
    </row>
    <row r="2" spans="1:16" ht="40.5" customHeight="1" x14ac:dyDescent="0.25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6" x14ac:dyDescent="0.25">
      <c r="A3" s="134" t="s">
        <v>0</v>
      </c>
      <c r="B3" s="90" t="s">
        <v>107</v>
      </c>
      <c r="C3" s="134" t="s">
        <v>88</v>
      </c>
      <c r="D3" s="134" t="s">
        <v>85</v>
      </c>
      <c r="E3" s="134" t="s">
        <v>1</v>
      </c>
      <c r="F3" s="134" t="s">
        <v>15</v>
      </c>
      <c r="G3" s="134"/>
      <c r="H3" s="134" t="s">
        <v>3</v>
      </c>
      <c r="I3" s="134" t="s">
        <v>19</v>
      </c>
      <c r="J3" s="134"/>
      <c r="K3" s="134"/>
      <c r="L3" s="134"/>
      <c r="M3" s="134"/>
      <c r="N3" s="134" t="s">
        <v>9</v>
      </c>
      <c r="O3" s="134" t="s">
        <v>10</v>
      </c>
    </row>
    <row r="4" spans="1:16" ht="60.75" customHeight="1" x14ac:dyDescent="0.25">
      <c r="A4" s="134"/>
      <c r="B4" s="90"/>
      <c r="C4" s="134"/>
      <c r="D4" s="134"/>
      <c r="E4" s="134"/>
      <c r="F4" s="3" t="s">
        <v>2</v>
      </c>
      <c r="G4" s="4" t="s">
        <v>22</v>
      </c>
      <c r="H4" s="134"/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134"/>
      <c r="O4" s="134"/>
    </row>
    <row r="5" spans="1:16" x14ac:dyDescent="0.25">
      <c r="A5" s="3">
        <v>1</v>
      </c>
      <c r="B5" s="3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7">
        <v>14</v>
      </c>
      <c r="O5" s="67">
        <v>15</v>
      </c>
    </row>
    <row r="6" spans="1:16" ht="15.75" x14ac:dyDescent="0.25">
      <c r="A6" s="89" t="s">
        <v>136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6" ht="60" x14ac:dyDescent="0.25">
      <c r="A7" s="83" t="s">
        <v>109</v>
      </c>
      <c r="B7" s="82" t="s">
        <v>126</v>
      </c>
      <c r="C7" s="82" t="s">
        <v>99</v>
      </c>
      <c r="D7" s="81">
        <v>2019</v>
      </c>
      <c r="E7" s="81"/>
      <c r="F7" s="81"/>
      <c r="G7" s="81"/>
      <c r="H7" s="81">
        <v>2019</v>
      </c>
      <c r="I7" s="84">
        <f t="shared" ref="I7" si="0">SUM(J7:M7)</f>
        <v>9000</v>
      </c>
      <c r="J7" s="84">
        <v>9000</v>
      </c>
      <c r="K7" s="84"/>
      <c r="L7" s="81"/>
      <c r="M7" s="81"/>
      <c r="N7" s="82" t="s">
        <v>16</v>
      </c>
      <c r="O7" s="82" t="s">
        <v>16</v>
      </c>
      <c r="P7" s="82"/>
    </row>
    <row r="8" spans="1:16" ht="60" x14ac:dyDescent="0.25">
      <c r="A8" s="83" t="s">
        <v>45</v>
      </c>
      <c r="B8" s="82" t="s">
        <v>127</v>
      </c>
      <c r="C8" s="82" t="s">
        <v>99</v>
      </c>
      <c r="D8" s="81">
        <v>2019</v>
      </c>
      <c r="E8" s="81"/>
      <c r="F8" s="81"/>
      <c r="G8" s="81"/>
      <c r="H8" s="81">
        <v>2019</v>
      </c>
      <c r="I8" s="84">
        <f t="shared" ref="I8:I9" si="1">SUM(J8:M8)</f>
        <v>9000</v>
      </c>
      <c r="J8" s="84">
        <v>9000</v>
      </c>
      <c r="K8" s="84"/>
      <c r="L8" s="81"/>
      <c r="M8" s="81"/>
      <c r="N8" s="82" t="s">
        <v>16</v>
      </c>
      <c r="O8" s="82" t="s">
        <v>16</v>
      </c>
      <c r="P8" s="85"/>
    </row>
    <row r="9" spans="1:16" ht="60" x14ac:dyDescent="0.25">
      <c r="A9" s="83" t="s">
        <v>46</v>
      </c>
      <c r="B9" s="82" t="s">
        <v>125</v>
      </c>
      <c r="C9" s="82" t="s">
        <v>99</v>
      </c>
      <c r="D9" s="81">
        <v>2019</v>
      </c>
      <c r="E9" s="81"/>
      <c r="F9" s="81"/>
      <c r="G9" s="81"/>
      <c r="H9" s="81">
        <v>2019</v>
      </c>
      <c r="I9" s="84">
        <f t="shared" si="1"/>
        <v>8714.7000000000007</v>
      </c>
      <c r="J9" s="84">
        <v>8714.7000000000007</v>
      </c>
      <c r="K9" s="84"/>
      <c r="L9" s="81"/>
      <c r="M9" s="81"/>
      <c r="N9" s="82" t="s">
        <v>16</v>
      </c>
      <c r="O9" s="82" t="s">
        <v>16</v>
      </c>
    </row>
    <row r="10" spans="1:16" ht="15.75" x14ac:dyDescent="0.25">
      <c r="A10" s="89" t="s">
        <v>67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6" x14ac:dyDescent="0.25">
      <c r="A11" s="135" t="s">
        <v>47</v>
      </c>
      <c r="B11" s="90" t="s">
        <v>36</v>
      </c>
      <c r="C11" s="97"/>
      <c r="D11" s="97" t="s">
        <v>72</v>
      </c>
      <c r="E11" s="139"/>
      <c r="F11" s="140"/>
      <c r="G11" s="140"/>
      <c r="H11" s="13">
        <v>2016</v>
      </c>
      <c r="I11" s="14">
        <f>SUM(J11:M11)</f>
        <v>28867.8</v>
      </c>
      <c r="J11" s="14"/>
      <c r="K11" s="14">
        <v>28867.8</v>
      </c>
      <c r="L11" s="14"/>
      <c r="M11" s="14"/>
      <c r="N11" s="90" t="s">
        <v>16</v>
      </c>
      <c r="O11" s="90" t="s">
        <v>16</v>
      </c>
    </row>
    <row r="12" spans="1:16" x14ac:dyDescent="0.25">
      <c r="A12" s="135"/>
      <c r="B12" s="90"/>
      <c r="C12" s="98"/>
      <c r="D12" s="98"/>
      <c r="E12" s="139"/>
      <c r="F12" s="140"/>
      <c r="G12" s="140"/>
      <c r="H12" s="13">
        <v>2017</v>
      </c>
      <c r="I12" s="14">
        <f t="shared" ref="I12:I43" si="2">SUM(J12:M12)</f>
        <v>40000</v>
      </c>
      <c r="J12" s="14"/>
      <c r="K12" s="14">
        <v>40000</v>
      </c>
      <c r="L12" s="14"/>
      <c r="M12" s="14"/>
      <c r="N12" s="90"/>
      <c r="O12" s="90"/>
    </row>
    <row r="13" spans="1:16" x14ac:dyDescent="0.25">
      <c r="A13" s="135"/>
      <c r="B13" s="90"/>
      <c r="C13" s="98"/>
      <c r="D13" s="98"/>
      <c r="E13" s="139"/>
      <c r="F13" s="140"/>
      <c r="G13" s="140"/>
      <c r="H13" s="13">
        <v>2018</v>
      </c>
      <c r="I13" s="14">
        <f t="shared" si="2"/>
        <v>66000</v>
      </c>
      <c r="J13" s="14"/>
      <c r="K13" s="14">
        <f>K26+K27+K28+K29+K30</f>
        <v>66000</v>
      </c>
      <c r="L13" s="14"/>
      <c r="M13" s="14"/>
      <c r="N13" s="90"/>
      <c r="O13" s="90"/>
    </row>
    <row r="14" spans="1:16" x14ac:dyDescent="0.25">
      <c r="A14" s="135"/>
      <c r="B14" s="90"/>
      <c r="C14" s="98"/>
      <c r="D14" s="98"/>
      <c r="E14" s="139"/>
      <c r="F14" s="140"/>
      <c r="G14" s="140"/>
      <c r="H14" s="19">
        <v>2019</v>
      </c>
      <c r="I14" s="18">
        <f t="shared" si="2"/>
        <v>111865.3</v>
      </c>
      <c r="J14" s="18"/>
      <c r="K14" s="18">
        <v>111865.3</v>
      </c>
      <c r="L14" s="18"/>
      <c r="M14" s="18"/>
      <c r="N14" s="90"/>
      <c r="O14" s="90"/>
    </row>
    <row r="15" spans="1:16" x14ac:dyDescent="0.25">
      <c r="A15" s="135"/>
      <c r="B15" s="90"/>
      <c r="C15" s="98"/>
      <c r="D15" s="98"/>
      <c r="E15" s="139"/>
      <c r="F15" s="140"/>
      <c r="G15" s="140"/>
      <c r="H15" s="50">
        <v>2020</v>
      </c>
      <c r="I15" s="51">
        <f t="shared" si="2"/>
        <v>88000</v>
      </c>
      <c r="J15" s="51"/>
      <c r="K15" s="51">
        <v>88000</v>
      </c>
      <c r="L15" s="51"/>
      <c r="M15" s="51"/>
      <c r="N15" s="90"/>
      <c r="O15" s="90"/>
    </row>
    <row r="16" spans="1:16" x14ac:dyDescent="0.25">
      <c r="A16" s="135"/>
      <c r="B16" s="90"/>
      <c r="C16" s="99"/>
      <c r="D16" s="98"/>
      <c r="E16" s="139"/>
      <c r="F16" s="140"/>
      <c r="G16" s="140"/>
      <c r="H16" s="50">
        <v>2021</v>
      </c>
      <c r="I16" s="51">
        <f t="shared" si="2"/>
        <v>88000</v>
      </c>
      <c r="J16" s="51"/>
      <c r="K16" s="51">
        <v>88000</v>
      </c>
      <c r="L16" s="51"/>
      <c r="M16" s="51"/>
      <c r="N16" s="90"/>
      <c r="O16" s="90"/>
    </row>
    <row r="17" spans="1:15" x14ac:dyDescent="0.25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60" x14ac:dyDescent="0.25">
      <c r="A18" s="30" t="s">
        <v>110</v>
      </c>
      <c r="B18" s="64" t="s">
        <v>78</v>
      </c>
      <c r="C18" s="68" t="s">
        <v>99</v>
      </c>
      <c r="D18" s="25">
        <v>2016</v>
      </c>
      <c r="E18" s="23"/>
      <c r="F18" s="24"/>
      <c r="G18" s="24"/>
      <c r="H18" s="25">
        <v>2016</v>
      </c>
      <c r="I18" s="24">
        <f>SUM(J18:M18)</f>
        <v>10000</v>
      </c>
      <c r="J18" s="24"/>
      <c r="K18" s="24">
        <v>10000</v>
      </c>
      <c r="L18" s="24"/>
      <c r="M18" s="16"/>
      <c r="N18" s="22" t="s">
        <v>16</v>
      </c>
      <c r="O18" s="22" t="s">
        <v>16</v>
      </c>
    </row>
    <row r="19" spans="1:15" ht="60" x14ac:dyDescent="0.25">
      <c r="A19" s="30" t="s">
        <v>111</v>
      </c>
      <c r="B19" s="65" t="s">
        <v>84</v>
      </c>
      <c r="C19" s="68" t="s">
        <v>99</v>
      </c>
      <c r="D19" s="25">
        <v>2016</v>
      </c>
      <c r="E19" s="23"/>
      <c r="F19" s="24"/>
      <c r="G19" s="24"/>
      <c r="H19" s="25">
        <v>2016</v>
      </c>
      <c r="I19" s="24">
        <f t="shared" ref="I19:I20" si="3">SUM(J19:M19)</f>
        <v>10000</v>
      </c>
      <c r="J19" s="16"/>
      <c r="K19" s="24">
        <v>10000</v>
      </c>
      <c r="L19" s="16"/>
      <c r="M19" s="16"/>
      <c r="N19" s="22" t="s">
        <v>16</v>
      </c>
      <c r="O19" s="22" t="s">
        <v>16</v>
      </c>
    </row>
    <row r="20" spans="1:15" ht="60" x14ac:dyDescent="0.25">
      <c r="A20" s="30" t="s">
        <v>112</v>
      </c>
      <c r="B20" s="22" t="s">
        <v>35</v>
      </c>
      <c r="C20" s="68" t="s">
        <v>99</v>
      </c>
      <c r="D20" s="25">
        <v>2016</v>
      </c>
      <c r="E20" s="23"/>
      <c r="F20" s="24"/>
      <c r="G20" s="24"/>
      <c r="H20" s="25">
        <v>2016</v>
      </c>
      <c r="I20" s="24">
        <f t="shared" si="3"/>
        <v>8867</v>
      </c>
      <c r="J20" s="24"/>
      <c r="K20" s="24">
        <v>8867</v>
      </c>
      <c r="L20" s="16"/>
      <c r="M20" s="16"/>
      <c r="N20" s="22" t="s">
        <v>16</v>
      </c>
      <c r="O20" s="22" t="s">
        <v>16</v>
      </c>
    </row>
    <row r="21" spans="1:15" x14ac:dyDescent="0.25">
      <c r="A21" s="94" t="s">
        <v>62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60" x14ac:dyDescent="0.25">
      <c r="A22" s="66" t="s">
        <v>113</v>
      </c>
      <c r="B22" s="45" t="s">
        <v>65</v>
      </c>
      <c r="C22" s="68" t="s">
        <v>99</v>
      </c>
      <c r="D22" s="44">
        <v>2017</v>
      </c>
      <c r="E22" s="46"/>
      <c r="F22" s="47"/>
      <c r="G22" s="47"/>
      <c r="H22" s="44">
        <v>2017</v>
      </c>
      <c r="I22" s="47">
        <f>SUM(J22:M22)</f>
        <v>20000</v>
      </c>
      <c r="J22" s="47"/>
      <c r="K22" s="47">
        <v>20000</v>
      </c>
      <c r="L22" s="47"/>
      <c r="M22" s="16"/>
      <c r="N22" s="45" t="s">
        <v>16</v>
      </c>
      <c r="O22" s="45" t="s">
        <v>16</v>
      </c>
    </row>
    <row r="23" spans="1:15" ht="60" x14ac:dyDescent="0.25">
      <c r="A23" s="66" t="s">
        <v>114</v>
      </c>
      <c r="B23" s="65" t="s">
        <v>80</v>
      </c>
      <c r="C23" s="68" t="s">
        <v>99</v>
      </c>
      <c r="D23" s="44">
        <v>2017</v>
      </c>
      <c r="E23" s="46"/>
      <c r="F23" s="47"/>
      <c r="G23" s="47"/>
      <c r="H23" s="44">
        <v>2017</v>
      </c>
      <c r="I23" s="47">
        <f>SUM(J23:M23)</f>
        <v>10000</v>
      </c>
      <c r="J23" s="47"/>
      <c r="K23" s="47">
        <v>10000</v>
      </c>
      <c r="L23" s="47"/>
      <c r="M23" s="16"/>
      <c r="N23" s="45" t="s">
        <v>16</v>
      </c>
      <c r="O23" s="45" t="s">
        <v>16</v>
      </c>
    </row>
    <row r="24" spans="1:15" ht="60" x14ac:dyDescent="0.25">
      <c r="A24" s="66" t="s">
        <v>115</v>
      </c>
      <c r="B24" s="65" t="s">
        <v>83</v>
      </c>
      <c r="C24" s="68" t="s">
        <v>99</v>
      </c>
      <c r="D24" s="44">
        <v>2017</v>
      </c>
      <c r="E24" s="46"/>
      <c r="F24" s="47"/>
      <c r="G24" s="47"/>
      <c r="H24" s="44">
        <v>2017</v>
      </c>
      <c r="I24" s="47">
        <f t="shared" ref="I24:I30" si="4">SUM(J24:M24)</f>
        <v>10000</v>
      </c>
      <c r="J24" s="16"/>
      <c r="K24" s="47">
        <v>10000</v>
      </c>
      <c r="L24" s="16"/>
      <c r="M24" s="16"/>
      <c r="N24" s="45" t="s">
        <v>16</v>
      </c>
      <c r="O24" s="45" t="s">
        <v>16</v>
      </c>
    </row>
    <row r="25" spans="1:15" x14ac:dyDescent="0.25">
      <c r="A25" s="94" t="s">
        <v>73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60" x14ac:dyDescent="0.25">
      <c r="A26" s="66" t="s">
        <v>116</v>
      </c>
      <c r="B26" s="58" t="s">
        <v>75</v>
      </c>
      <c r="C26" s="68" t="s">
        <v>99</v>
      </c>
      <c r="D26" s="59">
        <v>2018</v>
      </c>
      <c r="E26" s="59"/>
      <c r="F26" s="59"/>
      <c r="G26" s="59"/>
      <c r="H26" s="59">
        <v>2018</v>
      </c>
      <c r="I26" s="60">
        <f t="shared" si="4"/>
        <v>20000</v>
      </c>
      <c r="J26" s="59"/>
      <c r="K26" s="60">
        <v>20000</v>
      </c>
      <c r="L26" s="59"/>
      <c r="M26" s="59"/>
      <c r="N26" s="65" t="s">
        <v>16</v>
      </c>
      <c r="O26" s="65" t="s">
        <v>16</v>
      </c>
    </row>
    <row r="27" spans="1:15" ht="60" x14ac:dyDescent="0.25">
      <c r="A27" s="66" t="s">
        <v>117</v>
      </c>
      <c r="B27" s="65" t="s">
        <v>82</v>
      </c>
      <c r="C27" s="68" t="s">
        <v>99</v>
      </c>
      <c r="D27" s="59">
        <v>2018</v>
      </c>
      <c r="E27" s="59"/>
      <c r="F27" s="59"/>
      <c r="G27" s="59"/>
      <c r="H27" s="59">
        <v>2018</v>
      </c>
      <c r="I27" s="60">
        <f t="shared" si="4"/>
        <v>10000</v>
      </c>
      <c r="J27" s="59"/>
      <c r="K27" s="60">
        <v>10000</v>
      </c>
      <c r="L27" s="59"/>
      <c r="M27" s="59"/>
      <c r="N27" s="65" t="s">
        <v>16</v>
      </c>
      <c r="O27" s="65" t="s">
        <v>16</v>
      </c>
    </row>
    <row r="28" spans="1:15" ht="60" x14ac:dyDescent="0.25">
      <c r="A28" s="66" t="s">
        <v>118</v>
      </c>
      <c r="B28" s="65" t="s">
        <v>81</v>
      </c>
      <c r="C28" s="68" t="s">
        <v>99</v>
      </c>
      <c r="D28" s="59">
        <v>2018</v>
      </c>
      <c r="E28" s="59"/>
      <c r="F28" s="59"/>
      <c r="G28" s="59"/>
      <c r="H28" s="59">
        <v>2018</v>
      </c>
      <c r="I28" s="60">
        <f t="shared" si="4"/>
        <v>8000</v>
      </c>
      <c r="J28" s="59"/>
      <c r="K28" s="60">
        <v>8000</v>
      </c>
      <c r="L28" s="59"/>
      <c r="M28" s="59"/>
      <c r="N28" s="65" t="s">
        <v>16</v>
      </c>
      <c r="O28" s="65" t="s">
        <v>16</v>
      </c>
    </row>
    <row r="29" spans="1:15" ht="60" x14ac:dyDescent="0.25">
      <c r="A29" s="78" t="s">
        <v>119</v>
      </c>
      <c r="B29" s="76" t="s">
        <v>86</v>
      </c>
      <c r="C29" s="76" t="s">
        <v>100</v>
      </c>
      <c r="D29" s="76">
        <v>2018</v>
      </c>
      <c r="E29" s="76"/>
      <c r="F29" s="76"/>
      <c r="G29" s="76"/>
      <c r="H29" s="76">
        <v>2018</v>
      </c>
      <c r="I29" s="77">
        <f t="shared" si="4"/>
        <v>28000</v>
      </c>
      <c r="J29" s="76"/>
      <c r="K29" s="77">
        <v>28000</v>
      </c>
      <c r="L29" s="76"/>
      <c r="M29" s="76"/>
      <c r="N29" s="76" t="s">
        <v>16</v>
      </c>
      <c r="O29" s="76" t="s">
        <v>16</v>
      </c>
    </row>
    <row r="30" spans="1:15" ht="60" x14ac:dyDescent="0.25">
      <c r="A30" s="78" t="s">
        <v>76</v>
      </c>
      <c r="B30" s="76" t="s">
        <v>77</v>
      </c>
      <c r="C30" s="76"/>
      <c r="D30" s="76">
        <v>2018</v>
      </c>
      <c r="E30" s="76"/>
      <c r="F30" s="76"/>
      <c r="G30" s="76"/>
      <c r="H30" s="76">
        <v>2018</v>
      </c>
      <c r="I30" s="77">
        <f t="shared" si="4"/>
        <v>0</v>
      </c>
      <c r="J30" s="76"/>
      <c r="K30" s="77">
        <v>0</v>
      </c>
      <c r="L30" s="76"/>
      <c r="M30" s="76"/>
      <c r="N30" s="76" t="s">
        <v>16</v>
      </c>
      <c r="O30" s="76" t="s">
        <v>16</v>
      </c>
    </row>
    <row r="31" spans="1:15" x14ac:dyDescent="0.25">
      <c r="A31" s="90" t="s">
        <v>103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60" x14ac:dyDescent="0.25">
      <c r="A32" s="78" t="s">
        <v>120</v>
      </c>
      <c r="B32" s="76" t="s">
        <v>102</v>
      </c>
      <c r="C32" s="76" t="s">
        <v>99</v>
      </c>
      <c r="D32" s="76">
        <v>2019</v>
      </c>
      <c r="E32" s="76"/>
      <c r="F32" s="76"/>
      <c r="G32" s="76"/>
      <c r="H32" s="76">
        <v>2019</v>
      </c>
      <c r="I32" s="77">
        <v>15080</v>
      </c>
      <c r="J32" s="76"/>
      <c r="K32" s="77">
        <v>15080</v>
      </c>
      <c r="L32" s="76"/>
      <c r="M32" s="76"/>
      <c r="N32" s="76" t="s">
        <v>16</v>
      </c>
      <c r="O32" s="76" t="s">
        <v>16</v>
      </c>
    </row>
    <row r="33" spans="1:15" ht="60" x14ac:dyDescent="0.25">
      <c r="A33" s="72" t="s">
        <v>121</v>
      </c>
      <c r="B33" s="70" t="s">
        <v>104</v>
      </c>
      <c r="C33" s="70" t="s">
        <v>99</v>
      </c>
      <c r="D33" s="71">
        <v>2019</v>
      </c>
      <c r="E33" s="71"/>
      <c r="F33" s="71"/>
      <c r="G33" s="71"/>
      <c r="H33" s="71">
        <v>2019</v>
      </c>
      <c r="I33" s="73">
        <v>11430</v>
      </c>
      <c r="J33" s="71"/>
      <c r="K33" s="73">
        <v>11430</v>
      </c>
      <c r="L33" s="71"/>
      <c r="M33" s="71"/>
      <c r="N33" s="70" t="s">
        <v>16</v>
      </c>
      <c r="O33" s="70" t="s">
        <v>16</v>
      </c>
    </row>
    <row r="34" spans="1:15" ht="60" x14ac:dyDescent="0.25">
      <c r="A34" s="72" t="s">
        <v>122</v>
      </c>
      <c r="B34" s="70" t="s">
        <v>105</v>
      </c>
      <c r="C34" s="70" t="s">
        <v>99</v>
      </c>
      <c r="D34" s="71">
        <v>2019</v>
      </c>
      <c r="E34" s="71"/>
      <c r="F34" s="71"/>
      <c r="G34" s="71"/>
      <c r="H34" s="80">
        <v>2019</v>
      </c>
      <c r="I34" s="73">
        <f>SUM(J34:M34)</f>
        <v>8323.25</v>
      </c>
      <c r="J34" s="71"/>
      <c r="K34" s="73">
        <v>8323.25</v>
      </c>
      <c r="L34" s="71"/>
      <c r="M34" s="71"/>
      <c r="N34" s="70" t="s">
        <v>16</v>
      </c>
      <c r="O34" s="70" t="s">
        <v>16</v>
      </c>
    </row>
    <row r="35" spans="1:15" ht="60" x14ac:dyDescent="0.25">
      <c r="A35" s="72" t="s">
        <v>123</v>
      </c>
      <c r="B35" s="70" t="s">
        <v>106</v>
      </c>
      <c r="C35" s="70" t="s">
        <v>100</v>
      </c>
      <c r="D35" s="71">
        <v>2019</v>
      </c>
      <c r="E35" s="71"/>
      <c r="F35" s="71"/>
      <c r="G35" s="71"/>
      <c r="H35" s="80">
        <v>2019</v>
      </c>
      <c r="I35" s="73">
        <f t="shared" ref="I35" si="5">SUM(J35:M35)</f>
        <v>19360</v>
      </c>
      <c r="J35" s="71"/>
      <c r="K35" s="73">
        <v>19360</v>
      </c>
      <c r="L35" s="71"/>
      <c r="M35" s="71"/>
      <c r="N35" s="70" t="s">
        <v>16</v>
      </c>
      <c r="O35" s="70" t="s">
        <v>16</v>
      </c>
    </row>
    <row r="36" spans="1:15" ht="60" x14ac:dyDescent="0.25">
      <c r="A36" s="83" t="s">
        <v>124</v>
      </c>
      <c r="B36" s="82" t="s">
        <v>128</v>
      </c>
      <c r="C36" s="82" t="s">
        <v>99</v>
      </c>
      <c r="D36" s="81">
        <v>2019</v>
      </c>
      <c r="E36" s="81"/>
      <c r="F36" s="81"/>
      <c r="G36" s="81"/>
      <c r="H36" s="81">
        <v>2019</v>
      </c>
      <c r="I36" s="84">
        <f t="shared" ref="I36" si="6">SUM(J36:M36)</f>
        <v>10000</v>
      </c>
      <c r="J36" s="81"/>
      <c r="K36" s="84">
        <v>10000</v>
      </c>
      <c r="L36" s="81"/>
      <c r="M36" s="81"/>
      <c r="N36" s="82" t="s">
        <v>16</v>
      </c>
      <c r="O36" s="82" t="s">
        <v>16</v>
      </c>
    </row>
    <row r="37" spans="1:15" ht="60" x14ac:dyDescent="0.25">
      <c r="A37" s="83" t="s">
        <v>129</v>
      </c>
      <c r="B37" s="82" t="s">
        <v>132</v>
      </c>
      <c r="C37" s="82" t="s">
        <v>99</v>
      </c>
      <c r="D37" s="81">
        <v>2019</v>
      </c>
      <c r="E37" s="81"/>
      <c r="F37" s="81"/>
      <c r="G37" s="81"/>
      <c r="H37" s="81">
        <v>2019</v>
      </c>
      <c r="I37" s="84">
        <f t="shared" ref="I37:I40" si="7">SUM(J37:M37)</f>
        <v>10000</v>
      </c>
      <c r="J37" s="81"/>
      <c r="K37" s="84">
        <v>10000</v>
      </c>
      <c r="L37" s="81"/>
      <c r="M37" s="81"/>
      <c r="N37" s="82" t="s">
        <v>16</v>
      </c>
      <c r="O37" s="82" t="s">
        <v>16</v>
      </c>
    </row>
    <row r="38" spans="1:15" ht="60" x14ac:dyDescent="0.25">
      <c r="A38" s="83" t="s">
        <v>130</v>
      </c>
      <c r="B38" s="82" t="s">
        <v>133</v>
      </c>
      <c r="C38" s="82" t="s">
        <v>99</v>
      </c>
      <c r="D38" s="81">
        <v>2019</v>
      </c>
      <c r="E38" s="81"/>
      <c r="F38" s="81"/>
      <c r="G38" s="81"/>
      <c r="H38" s="81">
        <v>2019</v>
      </c>
      <c r="I38" s="84">
        <f t="shared" si="7"/>
        <v>10000</v>
      </c>
      <c r="J38" s="81"/>
      <c r="K38" s="84">
        <v>10000</v>
      </c>
      <c r="L38" s="81"/>
      <c r="M38" s="81"/>
      <c r="N38" s="82" t="s">
        <v>16</v>
      </c>
      <c r="O38" s="82" t="s">
        <v>16</v>
      </c>
    </row>
    <row r="39" spans="1:15" ht="60" x14ac:dyDescent="0.25">
      <c r="A39" s="83" t="s">
        <v>131</v>
      </c>
      <c r="B39" s="82" t="s">
        <v>134</v>
      </c>
      <c r="C39" s="82" t="s">
        <v>99</v>
      </c>
      <c r="D39" s="81">
        <v>2019</v>
      </c>
      <c r="E39" s="81"/>
      <c r="F39" s="81"/>
      <c r="G39" s="81"/>
      <c r="H39" s="81">
        <v>2019</v>
      </c>
      <c r="I39" s="84">
        <f t="shared" si="7"/>
        <v>10000</v>
      </c>
      <c r="J39" s="81"/>
      <c r="K39" s="84">
        <v>10000</v>
      </c>
      <c r="L39" s="81"/>
      <c r="M39" s="81"/>
      <c r="N39" s="82" t="s">
        <v>16</v>
      </c>
      <c r="O39" s="82" t="s">
        <v>16</v>
      </c>
    </row>
    <row r="40" spans="1:15" x14ac:dyDescent="0.25">
      <c r="A40" s="88"/>
      <c r="B40" s="86" t="s">
        <v>77</v>
      </c>
      <c r="C40" s="86"/>
      <c r="D40" s="86"/>
      <c r="E40" s="86"/>
      <c r="F40" s="86"/>
      <c r="G40" s="86"/>
      <c r="H40" s="86">
        <v>2019</v>
      </c>
      <c r="I40" s="87">
        <f t="shared" si="7"/>
        <v>17672.05</v>
      </c>
      <c r="J40" s="86"/>
      <c r="K40" s="87">
        <v>17672.05</v>
      </c>
      <c r="L40" s="86"/>
      <c r="M40" s="86"/>
      <c r="N40" s="86"/>
      <c r="O40" s="86"/>
    </row>
    <row r="41" spans="1:15" x14ac:dyDescent="0.2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ht="17.25" customHeight="1" x14ac:dyDescent="0.25">
      <c r="A42" s="103" t="s">
        <v>45</v>
      </c>
      <c r="B42" s="115" t="s">
        <v>29</v>
      </c>
      <c r="C42" s="115" t="s">
        <v>89</v>
      </c>
      <c r="D42" s="97" t="s">
        <v>137</v>
      </c>
      <c r="E42" s="100" t="s">
        <v>58</v>
      </c>
      <c r="F42" s="91">
        <v>243176.19</v>
      </c>
      <c r="G42" s="91">
        <v>291570.67</v>
      </c>
      <c r="H42" s="13">
        <v>2014</v>
      </c>
      <c r="I42" s="14">
        <f t="shared" si="2"/>
        <v>10000</v>
      </c>
      <c r="J42" s="16"/>
      <c r="K42" s="14">
        <v>10000</v>
      </c>
      <c r="L42" s="16"/>
      <c r="M42" s="16"/>
      <c r="N42" s="97" t="s">
        <v>17</v>
      </c>
      <c r="O42" s="97" t="s">
        <v>14</v>
      </c>
    </row>
    <row r="43" spans="1:15" ht="16.5" customHeight="1" x14ac:dyDescent="0.25">
      <c r="A43" s="104"/>
      <c r="B43" s="116"/>
      <c r="C43" s="116"/>
      <c r="D43" s="98"/>
      <c r="E43" s="101"/>
      <c r="F43" s="92"/>
      <c r="G43" s="92"/>
      <c r="H43" s="13">
        <v>2015</v>
      </c>
      <c r="I43" s="14">
        <f t="shared" si="2"/>
        <v>146243</v>
      </c>
      <c r="J43" s="16"/>
      <c r="K43" s="14">
        <v>146243</v>
      </c>
      <c r="L43" s="16"/>
      <c r="M43" s="16"/>
      <c r="N43" s="98"/>
      <c r="O43" s="98"/>
    </row>
    <row r="44" spans="1:15" ht="15" customHeight="1" x14ac:dyDescent="0.25">
      <c r="A44" s="104"/>
      <c r="B44" s="116"/>
      <c r="C44" s="116"/>
      <c r="D44" s="98"/>
      <c r="E44" s="101"/>
      <c r="F44" s="92"/>
      <c r="G44" s="92"/>
      <c r="H44" s="13">
        <v>2016</v>
      </c>
      <c r="I44" s="14">
        <f>SUM(J44:M44)</f>
        <v>41308</v>
      </c>
      <c r="J44" s="14"/>
      <c r="K44" s="14">
        <v>41308</v>
      </c>
      <c r="L44" s="14"/>
      <c r="M44" s="14"/>
      <c r="N44" s="98"/>
      <c r="O44" s="98"/>
    </row>
    <row r="45" spans="1:15" ht="15" customHeight="1" x14ac:dyDescent="0.25">
      <c r="A45" s="104"/>
      <c r="B45" s="116"/>
      <c r="C45" s="116"/>
      <c r="D45" s="98"/>
      <c r="E45" s="101"/>
      <c r="F45" s="92"/>
      <c r="G45" s="92"/>
      <c r="H45" s="19">
        <v>2017</v>
      </c>
      <c r="I45" s="18">
        <f>SUM(J45:M45)</f>
        <v>127991.05</v>
      </c>
      <c r="J45" s="18"/>
      <c r="K45" s="18">
        <f>161365.85-33374.8</f>
        <v>127991.05</v>
      </c>
      <c r="L45" s="18"/>
      <c r="M45" s="18"/>
      <c r="N45" s="98"/>
      <c r="O45" s="98"/>
    </row>
    <row r="46" spans="1:15" ht="15" customHeight="1" x14ac:dyDescent="0.25">
      <c r="A46" s="104"/>
      <c r="B46" s="116"/>
      <c r="C46" s="116"/>
      <c r="D46" s="98"/>
      <c r="E46" s="101"/>
      <c r="F46" s="92"/>
      <c r="G46" s="92"/>
      <c r="H46" s="41">
        <v>2018</v>
      </c>
      <c r="I46" s="42">
        <f>SUM(J46:M46)</f>
        <v>85247</v>
      </c>
      <c r="J46" s="42"/>
      <c r="K46" s="42">
        <v>85247</v>
      </c>
      <c r="L46" s="42"/>
      <c r="M46" s="42"/>
      <c r="N46" s="98"/>
      <c r="O46" s="98"/>
    </row>
    <row r="47" spans="1:15" ht="15" customHeight="1" x14ac:dyDescent="0.25">
      <c r="A47" s="104"/>
      <c r="B47" s="116"/>
      <c r="C47" s="116"/>
      <c r="D47" s="98"/>
      <c r="E47" s="101"/>
      <c r="F47" s="92"/>
      <c r="G47" s="92"/>
      <c r="H47" s="74">
        <v>2019</v>
      </c>
      <c r="I47" s="75">
        <f>SUM(J47:M47)</f>
        <v>7</v>
      </c>
      <c r="J47" s="75"/>
      <c r="K47" s="75">
        <v>7</v>
      </c>
      <c r="L47" s="75"/>
      <c r="M47" s="75"/>
      <c r="N47" s="98"/>
      <c r="O47" s="98"/>
    </row>
    <row r="48" spans="1:15" ht="18" customHeight="1" x14ac:dyDescent="0.25">
      <c r="A48" s="105"/>
      <c r="B48" s="117"/>
      <c r="C48" s="117"/>
      <c r="D48" s="99"/>
      <c r="E48" s="102"/>
      <c r="F48" s="93"/>
      <c r="G48" s="93"/>
      <c r="H48" s="15" t="s">
        <v>137</v>
      </c>
      <c r="I48" s="16">
        <f t="shared" ref="I48:I83" si="8">SUM(J48:M48)</f>
        <v>410796.05</v>
      </c>
      <c r="J48" s="16">
        <f>SUM(J42:J44)</f>
        <v>0</v>
      </c>
      <c r="K48" s="16">
        <f>SUM(K42:K47)</f>
        <v>410796.05</v>
      </c>
      <c r="L48" s="16">
        <f>SUM(L42:L44)</f>
        <v>0</v>
      </c>
      <c r="M48" s="16">
        <f>SUM(M42:M44)</f>
        <v>0</v>
      </c>
      <c r="N48" s="99"/>
      <c r="O48" s="99"/>
    </row>
    <row r="49" spans="1:15" ht="18" customHeight="1" x14ac:dyDescent="0.25">
      <c r="A49" s="103" t="s">
        <v>46</v>
      </c>
      <c r="B49" s="97" t="s">
        <v>11</v>
      </c>
      <c r="C49" s="97" t="s">
        <v>90</v>
      </c>
      <c r="D49" s="97" t="s">
        <v>18</v>
      </c>
      <c r="E49" s="100" t="s">
        <v>57</v>
      </c>
      <c r="F49" s="91">
        <v>439719.69</v>
      </c>
      <c r="G49" s="91">
        <v>487209.42</v>
      </c>
      <c r="H49" s="43">
        <v>2015</v>
      </c>
      <c r="I49" s="14">
        <f t="shared" si="8"/>
        <v>100000</v>
      </c>
      <c r="J49" s="16"/>
      <c r="K49" s="14">
        <v>100000</v>
      </c>
      <c r="L49" s="16"/>
      <c r="M49" s="16"/>
      <c r="N49" s="97" t="s">
        <v>17</v>
      </c>
      <c r="O49" s="97" t="s">
        <v>14</v>
      </c>
    </row>
    <row r="50" spans="1:15" ht="15" customHeight="1" x14ac:dyDescent="0.25">
      <c r="A50" s="104"/>
      <c r="B50" s="98"/>
      <c r="C50" s="98"/>
      <c r="D50" s="98"/>
      <c r="E50" s="101"/>
      <c r="F50" s="92"/>
      <c r="G50" s="92"/>
      <c r="H50" s="43">
        <v>2016</v>
      </c>
      <c r="I50" s="14">
        <f>SUM(J50:M50)</f>
        <v>274500</v>
      </c>
      <c r="J50" s="14"/>
      <c r="K50" s="14">
        <v>274500</v>
      </c>
      <c r="L50" s="14"/>
      <c r="M50" s="14"/>
      <c r="N50" s="98"/>
      <c r="O50" s="98"/>
    </row>
    <row r="51" spans="1:15" x14ac:dyDescent="0.25">
      <c r="A51" s="104"/>
      <c r="B51" s="98"/>
      <c r="C51" s="98"/>
      <c r="D51" s="98"/>
      <c r="E51" s="101"/>
      <c r="F51" s="92"/>
      <c r="G51" s="92"/>
      <c r="H51" s="43" t="s">
        <v>61</v>
      </c>
      <c r="I51" s="14">
        <f>K51</f>
        <v>261153.84999999998</v>
      </c>
      <c r="J51" s="14"/>
      <c r="K51" s="14">
        <f>243970.85+30500-13317</f>
        <v>261153.84999999998</v>
      </c>
      <c r="L51" s="14"/>
      <c r="M51" s="14"/>
      <c r="N51" s="98"/>
      <c r="O51" s="98"/>
    </row>
    <row r="52" spans="1:15" ht="17.25" customHeight="1" x14ac:dyDescent="0.25">
      <c r="A52" s="105"/>
      <c r="B52" s="99"/>
      <c r="C52" s="99"/>
      <c r="D52" s="99"/>
      <c r="E52" s="102"/>
      <c r="F52" s="93"/>
      <c r="G52" s="93"/>
      <c r="H52" s="15" t="s">
        <v>18</v>
      </c>
      <c r="I52" s="16">
        <f t="shared" si="8"/>
        <v>635653.85</v>
      </c>
      <c r="J52" s="16">
        <f>SUM(J50:J51)</f>
        <v>0</v>
      </c>
      <c r="K52" s="16">
        <f>SUM(K49:K51)</f>
        <v>635653.85</v>
      </c>
      <c r="L52" s="16">
        <f>SUM(L50:L51)</f>
        <v>0</v>
      </c>
      <c r="M52" s="16">
        <f>SUM(M50:M51)</f>
        <v>0</v>
      </c>
      <c r="N52" s="99"/>
      <c r="O52" s="99"/>
    </row>
    <row r="53" spans="1:15" ht="24" customHeight="1" x14ac:dyDescent="0.25">
      <c r="A53" s="103" t="s">
        <v>47</v>
      </c>
      <c r="B53" s="115" t="s">
        <v>32</v>
      </c>
      <c r="C53" s="115"/>
      <c r="D53" s="97" t="s">
        <v>18</v>
      </c>
      <c r="E53" s="100" t="s">
        <v>59</v>
      </c>
      <c r="F53" s="91">
        <v>46500</v>
      </c>
      <c r="G53" s="91">
        <v>46500</v>
      </c>
      <c r="H53" s="25">
        <v>2015</v>
      </c>
      <c r="I53" s="24">
        <f>J53+K53+L53+M53</f>
        <v>100</v>
      </c>
      <c r="J53" s="24"/>
      <c r="K53" s="24">
        <v>100</v>
      </c>
      <c r="L53" s="16"/>
      <c r="M53" s="16"/>
      <c r="N53" s="97" t="s">
        <v>17</v>
      </c>
      <c r="O53" s="97" t="s">
        <v>14</v>
      </c>
    </row>
    <row r="54" spans="1:15" ht="23.25" customHeight="1" x14ac:dyDescent="0.25">
      <c r="A54" s="104"/>
      <c r="B54" s="116"/>
      <c r="C54" s="116"/>
      <c r="D54" s="98"/>
      <c r="E54" s="101"/>
      <c r="F54" s="92"/>
      <c r="G54" s="92"/>
      <c r="H54" s="13">
        <v>2016</v>
      </c>
      <c r="I54" s="14">
        <f t="shared" si="8"/>
        <v>700</v>
      </c>
      <c r="J54" s="14"/>
      <c r="K54" s="14">
        <v>700</v>
      </c>
      <c r="L54" s="14"/>
      <c r="M54" s="14"/>
      <c r="N54" s="98"/>
      <c r="O54" s="98"/>
    </row>
    <row r="55" spans="1:15" ht="24" customHeight="1" x14ac:dyDescent="0.25">
      <c r="A55" s="104"/>
      <c r="B55" s="116"/>
      <c r="C55" s="116"/>
      <c r="D55" s="98"/>
      <c r="E55" s="101"/>
      <c r="F55" s="92"/>
      <c r="G55" s="92"/>
      <c r="H55" s="27">
        <v>2017</v>
      </c>
      <c r="I55" s="26">
        <f t="shared" si="8"/>
        <v>500</v>
      </c>
      <c r="J55" s="26"/>
      <c r="K55" s="26">
        <v>500</v>
      </c>
      <c r="L55" s="26"/>
      <c r="M55" s="26"/>
      <c r="N55" s="98"/>
      <c r="O55" s="98"/>
    </row>
    <row r="56" spans="1:15" ht="19.5" customHeight="1" x14ac:dyDescent="0.25">
      <c r="A56" s="104"/>
      <c r="B56" s="116"/>
      <c r="C56" s="116"/>
      <c r="D56" s="98"/>
      <c r="E56" s="101"/>
      <c r="F56" s="92"/>
      <c r="G56" s="92"/>
      <c r="H56" s="28">
        <v>2018</v>
      </c>
      <c r="I56" s="29">
        <f t="shared" si="8"/>
        <v>0</v>
      </c>
      <c r="J56" s="29"/>
      <c r="K56" s="29">
        <v>0</v>
      </c>
      <c r="L56" s="29"/>
      <c r="M56" s="29"/>
      <c r="N56" s="98"/>
      <c r="O56" s="98"/>
    </row>
    <row r="57" spans="1:15" ht="23.25" customHeight="1" x14ac:dyDescent="0.25">
      <c r="A57" s="105"/>
      <c r="B57" s="117"/>
      <c r="C57" s="117"/>
      <c r="D57" s="99"/>
      <c r="E57" s="102"/>
      <c r="F57" s="93"/>
      <c r="G57" s="93"/>
      <c r="H57" s="15" t="s">
        <v>18</v>
      </c>
      <c r="I57" s="16">
        <f>I53+I54+I55+I56</f>
        <v>1300</v>
      </c>
      <c r="J57" s="16">
        <f t="shared" ref="J57:M57" si="9">J53+J54</f>
        <v>0</v>
      </c>
      <c r="K57" s="16">
        <f>K53+K54+K55+K56</f>
        <v>1300</v>
      </c>
      <c r="L57" s="16">
        <f t="shared" si="9"/>
        <v>0</v>
      </c>
      <c r="M57" s="16">
        <f t="shared" si="9"/>
        <v>0</v>
      </c>
      <c r="N57" s="99"/>
      <c r="O57" s="99"/>
    </row>
    <row r="58" spans="1:15" ht="21" customHeight="1" x14ac:dyDescent="0.25">
      <c r="A58" s="103" t="s">
        <v>48</v>
      </c>
      <c r="B58" s="115" t="s">
        <v>108</v>
      </c>
      <c r="C58" s="115" t="s">
        <v>91</v>
      </c>
      <c r="D58" s="97" t="s">
        <v>74</v>
      </c>
      <c r="E58" s="100" t="s">
        <v>25</v>
      </c>
      <c r="F58" s="91">
        <v>3067973.24</v>
      </c>
      <c r="G58" s="91">
        <v>3282731.37</v>
      </c>
      <c r="H58" s="13">
        <v>2015</v>
      </c>
      <c r="I58" s="14">
        <f t="shared" si="8"/>
        <v>27000</v>
      </c>
      <c r="J58" s="16"/>
      <c r="K58" s="14">
        <v>27000</v>
      </c>
      <c r="L58" s="16"/>
      <c r="M58" s="16"/>
      <c r="N58" s="97" t="s">
        <v>17</v>
      </c>
      <c r="O58" s="97" t="s">
        <v>14</v>
      </c>
    </row>
    <row r="59" spans="1:15" ht="21" customHeight="1" x14ac:dyDescent="0.25">
      <c r="A59" s="104"/>
      <c r="B59" s="116"/>
      <c r="C59" s="116"/>
      <c r="D59" s="98"/>
      <c r="E59" s="101"/>
      <c r="F59" s="92"/>
      <c r="G59" s="92"/>
      <c r="H59" s="13">
        <v>2016</v>
      </c>
      <c r="I59" s="14">
        <f t="shared" si="8"/>
        <v>130000</v>
      </c>
      <c r="J59" s="14"/>
      <c r="K59" s="14">
        <f>130000</f>
        <v>130000</v>
      </c>
      <c r="L59" s="14"/>
      <c r="M59" s="14"/>
      <c r="N59" s="98"/>
      <c r="O59" s="98"/>
    </row>
    <row r="60" spans="1:15" ht="21" customHeight="1" x14ac:dyDescent="0.25">
      <c r="A60" s="104"/>
      <c r="B60" s="116"/>
      <c r="C60" s="116"/>
      <c r="D60" s="98"/>
      <c r="E60" s="101"/>
      <c r="F60" s="92"/>
      <c r="G60" s="92"/>
      <c r="H60" s="13">
        <v>2017</v>
      </c>
      <c r="I60" s="14">
        <f t="shared" si="8"/>
        <v>156350</v>
      </c>
      <c r="J60" s="14"/>
      <c r="K60" s="14">
        <v>156350</v>
      </c>
      <c r="L60" s="14"/>
      <c r="M60" s="14"/>
      <c r="N60" s="98"/>
      <c r="O60" s="98"/>
    </row>
    <row r="61" spans="1:15" ht="21" customHeight="1" x14ac:dyDescent="0.25">
      <c r="A61" s="104"/>
      <c r="B61" s="116"/>
      <c r="C61" s="116"/>
      <c r="D61" s="98"/>
      <c r="E61" s="101"/>
      <c r="F61" s="92"/>
      <c r="G61" s="92"/>
      <c r="H61" s="13">
        <v>2018</v>
      </c>
      <c r="I61" s="14">
        <f t="shared" si="8"/>
        <v>926955</v>
      </c>
      <c r="J61" s="14"/>
      <c r="K61" s="14">
        <v>926955</v>
      </c>
      <c r="L61" s="14"/>
      <c r="M61" s="14"/>
      <c r="N61" s="98"/>
      <c r="O61" s="98"/>
    </row>
    <row r="62" spans="1:15" ht="21" customHeight="1" x14ac:dyDescent="0.25">
      <c r="A62" s="104"/>
      <c r="B62" s="116"/>
      <c r="C62" s="116"/>
      <c r="D62" s="98"/>
      <c r="E62" s="101"/>
      <c r="F62" s="92"/>
      <c r="G62" s="92"/>
      <c r="H62" s="31">
        <v>2019</v>
      </c>
      <c r="I62" s="18">
        <f>SUM(J62:M62)</f>
        <v>1220262</v>
      </c>
      <c r="J62" s="18"/>
      <c r="K62" s="18">
        <v>1220262</v>
      </c>
      <c r="L62" s="18"/>
      <c r="M62" s="18"/>
      <c r="N62" s="98"/>
      <c r="O62" s="98"/>
    </row>
    <row r="63" spans="1:15" ht="21" customHeight="1" x14ac:dyDescent="0.25">
      <c r="A63" s="104"/>
      <c r="B63" s="116"/>
      <c r="C63" s="116"/>
      <c r="D63" s="98"/>
      <c r="E63" s="101"/>
      <c r="F63" s="92"/>
      <c r="G63" s="92"/>
      <c r="H63" s="50">
        <v>2020</v>
      </c>
      <c r="I63" s="51">
        <f t="shared" ref="I63:I64" si="10">SUM(J63:M63)</f>
        <v>697629</v>
      </c>
      <c r="J63" s="51"/>
      <c r="K63" s="51">
        <v>697629</v>
      </c>
      <c r="L63" s="51"/>
      <c r="M63" s="51"/>
      <c r="N63" s="98"/>
      <c r="O63" s="98"/>
    </row>
    <row r="64" spans="1:15" ht="21" customHeight="1" x14ac:dyDescent="0.25">
      <c r="A64" s="104"/>
      <c r="B64" s="116"/>
      <c r="C64" s="116"/>
      <c r="D64" s="98"/>
      <c r="E64" s="101"/>
      <c r="F64" s="92"/>
      <c r="G64" s="92"/>
      <c r="H64" s="50">
        <v>2021</v>
      </c>
      <c r="I64" s="51">
        <f t="shared" si="10"/>
        <v>0</v>
      </c>
      <c r="J64" s="51"/>
      <c r="K64" s="51">
        <v>0</v>
      </c>
      <c r="L64" s="51"/>
      <c r="M64" s="51"/>
      <c r="N64" s="98"/>
      <c r="O64" s="98"/>
    </row>
    <row r="65" spans="1:15" ht="21" customHeight="1" x14ac:dyDescent="0.25">
      <c r="A65" s="105"/>
      <c r="B65" s="117"/>
      <c r="C65" s="117"/>
      <c r="D65" s="99"/>
      <c r="E65" s="102"/>
      <c r="F65" s="93"/>
      <c r="G65" s="93"/>
      <c r="H65" s="15" t="s">
        <v>74</v>
      </c>
      <c r="I65" s="16">
        <f>SUM(J65:M65)</f>
        <v>3158196</v>
      </c>
      <c r="J65" s="16">
        <f>SUM(J59:J61)</f>
        <v>0</v>
      </c>
      <c r="K65" s="16">
        <f>SUM(K58:K64)</f>
        <v>3158196</v>
      </c>
      <c r="L65" s="16">
        <f t="shared" ref="L65:M65" si="11">SUM(L59:L61)</f>
        <v>0</v>
      </c>
      <c r="M65" s="16">
        <f t="shared" si="11"/>
        <v>0</v>
      </c>
      <c r="N65" s="99"/>
      <c r="O65" s="99"/>
    </row>
    <row r="66" spans="1:15" ht="18" customHeight="1" x14ac:dyDescent="0.25">
      <c r="A66" s="103" t="s">
        <v>49</v>
      </c>
      <c r="B66" s="97" t="s">
        <v>12</v>
      </c>
      <c r="C66" s="97" t="s">
        <v>92</v>
      </c>
      <c r="D66" s="97" t="s">
        <v>79</v>
      </c>
      <c r="E66" s="100" t="s">
        <v>26</v>
      </c>
      <c r="F66" s="91">
        <v>396137.32</v>
      </c>
      <c r="G66" s="91">
        <v>396137.32</v>
      </c>
      <c r="H66" s="31">
        <v>2015</v>
      </c>
      <c r="I66" s="14">
        <f t="shared" si="8"/>
        <v>5000</v>
      </c>
      <c r="J66" s="16"/>
      <c r="K66" s="14">
        <v>5000</v>
      </c>
      <c r="L66" s="16"/>
      <c r="M66" s="16"/>
      <c r="N66" s="97" t="s">
        <v>17</v>
      </c>
      <c r="O66" s="97" t="s">
        <v>14</v>
      </c>
    </row>
    <row r="67" spans="1:15" ht="18" customHeight="1" x14ac:dyDescent="0.25">
      <c r="A67" s="104"/>
      <c r="B67" s="98"/>
      <c r="C67" s="98"/>
      <c r="D67" s="98"/>
      <c r="E67" s="101"/>
      <c r="F67" s="92"/>
      <c r="G67" s="92"/>
      <c r="H67" s="31">
        <v>2016</v>
      </c>
      <c r="I67" s="14">
        <f t="shared" si="8"/>
        <v>87300</v>
      </c>
      <c r="J67" s="14"/>
      <c r="K67" s="14">
        <v>87300</v>
      </c>
      <c r="L67" s="14"/>
      <c r="M67" s="14"/>
      <c r="N67" s="98"/>
      <c r="O67" s="98"/>
    </row>
    <row r="68" spans="1:15" ht="18" customHeight="1" x14ac:dyDescent="0.25">
      <c r="A68" s="104"/>
      <c r="B68" s="98"/>
      <c r="C68" s="98"/>
      <c r="D68" s="98"/>
      <c r="E68" s="101"/>
      <c r="F68" s="92"/>
      <c r="G68" s="92"/>
      <c r="H68" s="31">
        <v>2017</v>
      </c>
      <c r="I68" s="14">
        <f t="shared" si="8"/>
        <v>354592</v>
      </c>
      <c r="J68" s="14"/>
      <c r="K68" s="14">
        <f>341275+13317</f>
        <v>354592</v>
      </c>
      <c r="L68" s="14"/>
      <c r="M68" s="14"/>
      <c r="N68" s="98"/>
      <c r="O68" s="98"/>
    </row>
    <row r="69" spans="1:15" ht="18" customHeight="1" x14ac:dyDescent="0.25">
      <c r="A69" s="104"/>
      <c r="B69" s="98"/>
      <c r="C69" s="98"/>
      <c r="D69" s="98"/>
      <c r="E69" s="101"/>
      <c r="F69" s="92"/>
      <c r="G69" s="92"/>
      <c r="H69" s="56">
        <v>2018</v>
      </c>
      <c r="I69" s="57">
        <f t="shared" si="8"/>
        <v>6975.18</v>
      </c>
      <c r="J69" s="57"/>
      <c r="K69" s="57">
        <v>6975.18</v>
      </c>
      <c r="L69" s="57"/>
      <c r="M69" s="57"/>
      <c r="N69" s="98"/>
      <c r="O69" s="98"/>
    </row>
    <row r="70" spans="1:15" ht="18" customHeight="1" x14ac:dyDescent="0.25">
      <c r="A70" s="105"/>
      <c r="B70" s="99"/>
      <c r="C70" s="99"/>
      <c r="D70" s="99"/>
      <c r="E70" s="102"/>
      <c r="F70" s="93"/>
      <c r="G70" s="93"/>
      <c r="H70" s="15" t="s">
        <v>79</v>
      </c>
      <c r="I70" s="16">
        <f t="shared" si="8"/>
        <v>453867.18</v>
      </c>
      <c r="J70" s="16">
        <f>SUM(J67:J68)</f>
        <v>0</v>
      </c>
      <c r="K70" s="16">
        <f>SUM(K66:K69)</f>
        <v>453867.18</v>
      </c>
      <c r="L70" s="16">
        <f>SUM(L67:L68)</f>
        <v>0</v>
      </c>
      <c r="M70" s="16">
        <f>SUM(M67:M68)</f>
        <v>0</v>
      </c>
      <c r="N70" s="99"/>
      <c r="O70" s="99"/>
    </row>
    <row r="71" spans="1:15" ht="21" customHeight="1" x14ac:dyDescent="0.25">
      <c r="A71" s="106" t="s">
        <v>50</v>
      </c>
      <c r="B71" s="109" t="s">
        <v>38</v>
      </c>
      <c r="C71" s="109" t="s">
        <v>93</v>
      </c>
      <c r="D71" s="112" t="s">
        <v>56</v>
      </c>
      <c r="E71" s="100" t="s">
        <v>42</v>
      </c>
      <c r="F71" s="97" t="s">
        <v>55</v>
      </c>
      <c r="G71" s="91">
        <v>368220.92</v>
      </c>
      <c r="H71" s="31">
        <v>2014</v>
      </c>
      <c r="I71" s="24">
        <f>J71+K71+L71+M71</f>
        <v>221393</v>
      </c>
      <c r="J71" s="24"/>
      <c r="K71" s="24">
        <v>221393</v>
      </c>
      <c r="L71" s="24"/>
      <c r="M71" s="24"/>
      <c r="N71" s="97" t="s">
        <v>17</v>
      </c>
      <c r="O71" s="97" t="s">
        <v>14</v>
      </c>
    </row>
    <row r="72" spans="1:15" ht="21" customHeight="1" x14ac:dyDescent="0.25">
      <c r="A72" s="107"/>
      <c r="B72" s="110"/>
      <c r="C72" s="110"/>
      <c r="D72" s="113"/>
      <c r="E72" s="101"/>
      <c r="F72" s="98"/>
      <c r="G72" s="92"/>
      <c r="H72" s="31">
        <v>2015</v>
      </c>
      <c r="I72" s="24">
        <f>J72+K72+L72+M72</f>
        <v>6470.86</v>
      </c>
      <c r="J72" s="24"/>
      <c r="K72" s="24">
        <v>6470.86</v>
      </c>
      <c r="L72" s="24"/>
      <c r="M72" s="24"/>
      <c r="N72" s="98"/>
      <c r="O72" s="98"/>
    </row>
    <row r="73" spans="1:15" ht="21" customHeight="1" x14ac:dyDescent="0.25">
      <c r="A73" s="108"/>
      <c r="B73" s="111"/>
      <c r="C73" s="111"/>
      <c r="D73" s="114"/>
      <c r="E73" s="102"/>
      <c r="F73" s="99"/>
      <c r="G73" s="93"/>
      <c r="H73" s="15" t="s">
        <v>56</v>
      </c>
      <c r="I73" s="16">
        <f>I71+I72</f>
        <v>227863.86</v>
      </c>
      <c r="J73" s="16">
        <f t="shared" ref="J73" si="12">J71+J72</f>
        <v>0</v>
      </c>
      <c r="K73" s="16">
        <f>K71+K72</f>
        <v>227863.86</v>
      </c>
      <c r="L73" s="16">
        <f t="shared" ref="L73" si="13">L71+L72</f>
        <v>0</v>
      </c>
      <c r="M73" s="16">
        <f t="shared" ref="M73" si="14">M71+M72</f>
        <v>0</v>
      </c>
      <c r="N73" s="99"/>
      <c r="O73" s="99"/>
    </row>
    <row r="74" spans="1:15" ht="60" x14ac:dyDescent="0.25">
      <c r="A74" s="35" t="s">
        <v>51</v>
      </c>
      <c r="B74" s="39" t="s">
        <v>33</v>
      </c>
      <c r="C74" s="69" t="s">
        <v>101</v>
      </c>
      <c r="D74" s="36">
        <v>2014</v>
      </c>
      <c r="E74" s="34" t="s">
        <v>43</v>
      </c>
      <c r="F74" s="33" t="s">
        <v>40</v>
      </c>
      <c r="G74" s="32">
        <v>158316</v>
      </c>
      <c r="H74" s="15">
        <v>2014</v>
      </c>
      <c r="I74" s="16">
        <f>J74+K74+L74+M74</f>
        <v>190775</v>
      </c>
      <c r="J74" s="16">
        <v>0</v>
      </c>
      <c r="K74" s="16">
        <v>190775</v>
      </c>
      <c r="L74" s="16">
        <v>0</v>
      </c>
      <c r="M74" s="16">
        <v>0</v>
      </c>
      <c r="N74" s="40" t="s">
        <v>17</v>
      </c>
      <c r="O74" s="40" t="s">
        <v>14</v>
      </c>
    </row>
    <row r="75" spans="1:15" ht="24.75" customHeight="1" x14ac:dyDescent="0.25">
      <c r="A75" s="104" t="s">
        <v>52</v>
      </c>
      <c r="B75" s="109" t="s">
        <v>37</v>
      </c>
      <c r="C75" s="109" t="s">
        <v>94</v>
      </c>
      <c r="D75" s="112" t="s">
        <v>56</v>
      </c>
      <c r="E75" s="100" t="s">
        <v>44</v>
      </c>
      <c r="F75" s="97" t="s">
        <v>41</v>
      </c>
      <c r="G75" s="91">
        <v>124811.24</v>
      </c>
      <c r="H75" s="31">
        <v>2014</v>
      </c>
      <c r="I75" s="24">
        <f>J75+K75+L75+M75</f>
        <v>101363</v>
      </c>
      <c r="J75" s="24"/>
      <c r="K75" s="24">
        <v>101363</v>
      </c>
      <c r="L75" s="24"/>
      <c r="M75" s="24"/>
      <c r="N75" s="97" t="s">
        <v>17</v>
      </c>
      <c r="O75" s="97" t="s">
        <v>14</v>
      </c>
    </row>
    <row r="76" spans="1:15" ht="24.75" customHeight="1" x14ac:dyDescent="0.25">
      <c r="A76" s="104"/>
      <c r="B76" s="110"/>
      <c r="C76" s="110"/>
      <c r="D76" s="113"/>
      <c r="E76" s="101"/>
      <c r="F76" s="98"/>
      <c r="G76" s="92"/>
      <c r="H76" s="31">
        <v>2015</v>
      </c>
      <c r="I76" s="24">
        <f>J76+K76+L76+M76</f>
        <v>92751</v>
      </c>
      <c r="J76" s="24"/>
      <c r="K76" s="24">
        <v>92751</v>
      </c>
      <c r="L76" s="24"/>
      <c r="M76" s="24"/>
      <c r="N76" s="98"/>
      <c r="O76" s="98"/>
    </row>
    <row r="77" spans="1:15" ht="24.75" customHeight="1" x14ac:dyDescent="0.25">
      <c r="A77" s="105"/>
      <c r="B77" s="111"/>
      <c r="C77" s="111"/>
      <c r="D77" s="114"/>
      <c r="E77" s="102"/>
      <c r="F77" s="99"/>
      <c r="G77" s="93"/>
      <c r="H77" s="15" t="s">
        <v>56</v>
      </c>
      <c r="I77" s="16">
        <f>I75+I76</f>
        <v>194114</v>
      </c>
      <c r="J77" s="16">
        <f t="shared" ref="J77:M77" si="15">J75+J76</f>
        <v>0</v>
      </c>
      <c r="K77" s="16">
        <f>K75+K76</f>
        <v>194114</v>
      </c>
      <c r="L77" s="16">
        <f t="shared" si="15"/>
        <v>0</v>
      </c>
      <c r="M77" s="16">
        <f t="shared" si="15"/>
        <v>0</v>
      </c>
      <c r="N77" s="99"/>
      <c r="O77" s="99"/>
    </row>
    <row r="78" spans="1:15" ht="24.75" customHeight="1" x14ac:dyDescent="0.25">
      <c r="A78" s="103" t="s">
        <v>53</v>
      </c>
      <c r="B78" s="115" t="s">
        <v>28</v>
      </c>
      <c r="C78" s="115" t="s">
        <v>95</v>
      </c>
      <c r="D78" s="97" t="s">
        <v>69</v>
      </c>
      <c r="E78" s="100" t="s">
        <v>20</v>
      </c>
      <c r="F78" s="91">
        <v>2164335.61</v>
      </c>
      <c r="G78" s="91">
        <v>2164336.61</v>
      </c>
      <c r="H78" s="62">
        <v>2017</v>
      </c>
      <c r="I78" s="63">
        <f t="shared" si="8"/>
        <v>71734</v>
      </c>
      <c r="J78" s="63"/>
      <c r="K78" s="63"/>
      <c r="L78" s="63"/>
      <c r="M78" s="63">
        <v>71734</v>
      </c>
      <c r="N78" s="61"/>
      <c r="O78" s="61"/>
    </row>
    <row r="79" spans="1:15" ht="21.75" customHeight="1" x14ac:dyDescent="0.25">
      <c r="A79" s="104"/>
      <c r="B79" s="116"/>
      <c r="C79" s="116"/>
      <c r="D79" s="98"/>
      <c r="E79" s="101"/>
      <c r="F79" s="92"/>
      <c r="G79" s="92"/>
      <c r="H79" s="31">
        <v>2018</v>
      </c>
      <c r="I79" s="14">
        <f t="shared" si="8"/>
        <v>564610</v>
      </c>
      <c r="J79" s="14"/>
      <c r="K79" s="14">
        <v>564610</v>
      </c>
      <c r="L79" s="14"/>
      <c r="M79" s="14"/>
      <c r="N79" s="97" t="s">
        <v>21</v>
      </c>
      <c r="O79" s="97" t="s">
        <v>16</v>
      </c>
    </row>
    <row r="80" spans="1:15" ht="21.75" customHeight="1" x14ac:dyDescent="0.25">
      <c r="A80" s="104"/>
      <c r="B80" s="116"/>
      <c r="C80" s="116"/>
      <c r="D80" s="98"/>
      <c r="E80" s="101"/>
      <c r="F80" s="92"/>
      <c r="G80" s="92"/>
      <c r="H80" s="31">
        <v>2019</v>
      </c>
      <c r="I80" s="14">
        <f>K80</f>
        <v>453638.86</v>
      </c>
      <c r="J80" s="14"/>
      <c r="K80" s="14">
        <v>453638.86</v>
      </c>
      <c r="L80" s="14"/>
      <c r="M80" s="14"/>
      <c r="N80" s="98"/>
      <c r="O80" s="98"/>
    </row>
    <row r="81" spans="1:15" ht="21.75" customHeight="1" x14ac:dyDescent="0.25">
      <c r="A81" s="104"/>
      <c r="B81" s="116"/>
      <c r="C81" s="116"/>
      <c r="D81" s="98"/>
      <c r="E81" s="101"/>
      <c r="F81" s="92"/>
      <c r="G81" s="92"/>
      <c r="H81" s="31">
        <v>2020</v>
      </c>
      <c r="I81" s="18">
        <f t="shared" si="8"/>
        <v>1192271.56</v>
      </c>
      <c r="J81" s="18"/>
      <c r="K81" s="18">
        <v>1192271.56</v>
      </c>
      <c r="L81" s="18"/>
      <c r="M81" s="18"/>
      <c r="N81" s="98"/>
      <c r="O81" s="98"/>
    </row>
    <row r="82" spans="1:15" ht="21.75" customHeight="1" x14ac:dyDescent="0.25">
      <c r="A82" s="104"/>
      <c r="B82" s="116"/>
      <c r="C82" s="116"/>
      <c r="D82" s="98"/>
      <c r="E82" s="101"/>
      <c r="F82" s="92"/>
      <c r="G82" s="92"/>
      <c r="H82" s="50">
        <v>2021</v>
      </c>
      <c r="I82" s="51">
        <f t="shared" si="8"/>
        <v>612519.57999999996</v>
      </c>
      <c r="J82" s="51"/>
      <c r="K82" s="51">
        <v>612519.57999999996</v>
      </c>
      <c r="L82" s="51"/>
      <c r="M82" s="51"/>
      <c r="N82" s="98"/>
      <c r="O82" s="98"/>
    </row>
    <row r="83" spans="1:15" ht="21.75" customHeight="1" x14ac:dyDescent="0.25">
      <c r="A83" s="105"/>
      <c r="B83" s="117"/>
      <c r="C83" s="117"/>
      <c r="D83" s="99"/>
      <c r="E83" s="102"/>
      <c r="F83" s="93"/>
      <c r="G83" s="93"/>
      <c r="H83" s="15" t="s">
        <v>69</v>
      </c>
      <c r="I83" s="16">
        <f t="shared" si="8"/>
        <v>2894774</v>
      </c>
      <c r="J83" s="16">
        <f>SUM(J79:J80)</f>
        <v>0</v>
      </c>
      <c r="K83" s="16">
        <f>K78+K79+K80+K81+K82</f>
        <v>2823040</v>
      </c>
      <c r="L83" s="16">
        <f t="shared" ref="L83" si="16">L78+L79+L80+L81+L82</f>
        <v>0</v>
      </c>
      <c r="M83" s="16">
        <f>M78+M79+M80+M81+M82</f>
        <v>71734</v>
      </c>
      <c r="N83" s="99"/>
      <c r="O83" s="99"/>
    </row>
    <row r="84" spans="1:15" ht="48.75" customHeight="1" x14ac:dyDescent="0.25">
      <c r="A84" s="104" t="s">
        <v>54</v>
      </c>
      <c r="B84" s="109" t="s">
        <v>70</v>
      </c>
      <c r="C84" s="109" t="s">
        <v>96</v>
      </c>
      <c r="D84" s="112" t="s">
        <v>64</v>
      </c>
      <c r="E84" s="100" t="s">
        <v>71</v>
      </c>
      <c r="F84" s="91">
        <v>86278.69</v>
      </c>
      <c r="G84" s="91">
        <v>93855.08</v>
      </c>
      <c r="H84" s="49">
        <v>2018</v>
      </c>
      <c r="I84" s="48">
        <f>J84+K84+L84+M84</f>
        <v>17000</v>
      </c>
      <c r="J84" s="48"/>
      <c r="K84" s="48">
        <v>17000</v>
      </c>
      <c r="L84" s="48"/>
      <c r="M84" s="48"/>
      <c r="N84" s="97" t="s">
        <v>17</v>
      </c>
      <c r="O84" s="97" t="s">
        <v>14</v>
      </c>
    </row>
    <row r="85" spans="1:15" ht="48.75" customHeight="1" x14ac:dyDescent="0.25">
      <c r="A85" s="146"/>
      <c r="B85" s="146"/>
      <c r="C85" s="110"/>
      <c r="D85" s="146"/>
      <c r="E85" s="146"/>
      <c r="F85" s="92"/>
      <c r="G85" s="146"/>
      <c r="H85" s="49">
        <v>2019</v>
      </c>
      <c r="I85" s="48">
        <f>J85+K85+L85+M85</f>
        <v>64739</v>
      </c>
      <c r="J85" s="48"/>
      <c r="K85" s="48">
        <v>64739</v>
      </c>
      <c r="L85" s="48"/>
      <c r="M85" s="48"/>
      <c r="N85" s="98"/>
      <c r="O85" s="98"/>
    </row>
    <row r="86" spans="1:15" ht="48.75" customHeight="1" x14ac:dyDescent="0.25">
      <c r="A86" s="146"/>
      <c r="B86" s="146"/>
      <c r="C86" s="110"/>
      <c r="D86" s="146"/>
      <c r="E86" s="146"/>
      <c r="F86" s="92"/>
      <c r="G86" s="146"/>
      <c r="H86" s="86">
        <v>2020</v>
      </c>
      <c r="I86" s="87">
        <f>J86+K86+L86+M86</f>
        <v>23739</v>
      </c>
      <c r="J86" s="87"/>
      <c r="K86" s="87">
        <v>23739</v>
      </c>
      <c r="L86" s="87"/>
      <c r="M86" s="87"/>
      <c r="N86" s="98"/>
      <c r="O86" s="98"/>
    </row>
    <row r="87" spans="1:15" ht="48.75" customHeight="1" x14ac:dyDescent="0.25">
      <c r="A87" s="147"/>
      <c r="B87" s="147"/>
      <c r="C87" s="111"/>
      <c r="D87" s="147"/>
      <c r="E87" s="147"/>
      <c r="F87" s="92"/>
      <c r="G87" s="147"/>
      <c r="H87" s="15" t="s">
        <v>139</v>
      </c>
      <c r="I87" s="16">
        <f>I84+I85</f>
        <v>81739</v>
      </c>
      <c r="J87" s="16">
        <f t="shared" ref="J87" si="17">J84+J85</f>
        <v>0</v>
      </c>
      <c r="K87" s="16">
        <f>K84+K85</f>
        <v>81739</v>
      </c>
      <c r="L87" s="16">
        <f t="shared" ref="L87:M87" si="18">L84+L85</f>
        <v>0</v>
      </c>
      <c r="M87" s="16">
        <f t="shared" si="18"/>
        <v>0</v>
      </c>
      <c r="N87" s="99"/>
      <c r="O87" s="99"/>
    </row>
    <row r="88" spans="1:15" ht="18" customHeight="1" x14ac:dyDescent="0.25">
      <c r="A88" s="103" t="s">
        <v>66</v>
      </c>
      <c r="B88" s="142" t="s">
        <v>138</v>
      </c>
      <c r="C88" s="109" t="s">
        <v>97</v>
      </c>
      <c r="D88" s="112" t="s">
        <v>87</v>
      </c>
      <c r="E88" s="100"/>
      <c r="F88" s="97"/>
      <c r="G88" s="91"/>
      <c r="H88" s="50">
        <v>2019</v>
      </c>
      <c r="I88" s="51">
        <f>J88+K88+L88+M88</f>
        <v>40000</v>
      </c>
      <c r="J88" s="16"/>
      <c r="K88" s="55">
        <v>40000</v>
      </c>
      <c r="L88" s="16"/>
      <c r="M88" s="16"/>
      <c r="N88" s="97" t="s">
        <v>17</v>
      </c>
      <c r="O88" s="97" t="s">
        <v>14</v>
      </c>
    </row>
    <row r="89" spans="1:15" ht="18" customHeight="1" x14ac:dyDescent="0.25">
      <c r="A89" s="104"/>
      <c r="B89" s="143"/>
      <c r="C89" s="110"/>
      <c r="D89" s="113"/>
      <c r="E89" s="101"/>
      <c r="F89" s="98"/>
      <c r="G89" s="92"/>
      <c r="H89" s="50">
        <v>2020</v>
      </c>
      <c r="I89" s="51">
        <f t="shared" ref="I89:I90" si="19">J89+K89+L89+M89</f>
        <v>250000</v>
      </c>
      <c r="J89" s="16"/>
      <c r="K89" s="55">
        <v>250000</v>
      </c>
      <c r="L89" s="16"/>
      <c r="M89" s="16"/>
      <c r="N89" s="98"/>
      <c r="O89" s="98"/>
    </row>
    <row r="90" spans="1:15" ht="18" customHeight="1" x14ac:dyDescent="0.25">
      <c r="A90" s="104"/>
      <c r="B90" s="143"/>
      <c r="C90" s="110"/>
      <c r="D90" s="113"/>
      <c r="E90" s="101"/>
      <c r="F90" s="98"/>
      <c r="G90" s="92"/>
      <c r="H90" s="50">
        <v>2021</v>
      </c>
      <c r="I90" s="51">
        <f t="shared" si="19"/>
        <v>352945</v>
      </c>
      <c r="J90" s="16"/>
      <c r="K90" s="55">
        <v>352945</v>
      </c>
      <c r="L90" s="16"/>
      <c r="M90" s="16"/>
      <c r="N90" s="98"/>
      <c r="O90" s="98"/>
    </row>
    <row r="91" spans="1:15" ht="18" customHeight="1" x14ac:dyDescent="0.25">
      <c r="A91" s="105"/>
      <c r="B91" s="144"/>
      <c r="C91" s="111"/>
      <c r="D91" s="114"/>
      <c r="E91" s="102"/>
      <c r="F91" s="99"/>
      <c r="G91" s="93"/>
      <c r="H91" s="15" t="s">
        <v>87</v>
      </c>
      <c r="I91" s="16">
        <f>J91+K91+L91+M91</f>
        <v>642945</v>
      </c>
      <c r="J91" s="16"/>
      <c r="K91" s="16">
        <f>K88+K89+K90</f>
        <v>642945</v>
      </c>
      <c r="L91" s="16"/>
      <c r="M91" s="16"/>
      <c r="N91" s="99"/>
      <c r="O91" s="99"/>
    </row>
    <row r="92" spans="1:15" ht="19.5" customHeight="1" x14ac:dyDescent="0.25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1:15" ht="16.5" customHeight="1" x14ac:dyDescent="0.25">
      <c r="A93" s="130" t="s">
        <v>135</v>
      </c>
      <c r="B93" s="97" t="s">
        <v>63</v>
      </c>
      <c r="C93" s="97" t="s">
        <v>98</v>
      </c>
      <c r="D93" s="97" t="s">
        <v>30</v>
      </c>
      <c r="E93" s="100" t="s">
        <v>27</v>
      </c>
      <c r="F93" s="121">
        <v>2459485.08</v>
      </c>
      <c r="G93" s="121">
        <v>2459485.08</v>
      </c>
      <c r="H93" s="13">
        <v>2014</v>
      </c>
      <c r="I93" s="14">
        <f t="shared" ref="I93:I96" si="20">SUM(J93:M93)</f>
        <v>1327300.1599999999</v>
      </c>
      <c r="J93" s="14"/>
      <c r="K93" s="14">
        <v>133547.16</v>
      </c>
      <c r="L93" s="14"/>
      <c r="M93" s="14">
        <v>1193753</v>
      </c>
      <c r="N93" s="97" t="s">
        <v>23</v>
      </c>
      <c r="O93" s="97" t="s">
        <v>14</v>
      </c>
    </row>
    <row r="94" spans="1:15" ht="16.5" customHeight="1" x14ac:dyDescent="0.25">
      <c r="A94" s="131"/>
      <c r="B94" s="98"/>
      <c r="C94" s="98"/>
      <c r="D94" s="98"/>
      <c r="E94" s="101"/>
      <c r="F94" s="122"/>
      <c r="G94" s="122"/>
      <c r="H94" s="13">
        <v>2015</v>
      </c>
      <c r="I94" s="17">
        <v>87110.9</v>
      </c>
      <c r="J94" s="17"/>
      <c r="K94" s="17">
        <f>I94</f>
        <v>87110.9</v>
      </c>
      <c r="L94" s="14"/>
      <c r="M94" s="14"/>
      <c r="N94" s="98"/>
      <c r="O94" s="98"/>
    </row>
    <row r="95" spans="1:15" ht="18" customHeight="1" x14ac:dyDescent="0.25">
      <c r="A95" s="131"/>
      <c r="B95" s="98"/>
      <c r="C95" s="98"/>
      <c r="D95" s="98"/>
      <c r="E95" s="101"/>
      <c r="F95" s="122"/>
      <c r="G95" s="122"/>
      <c r="H95" s="13">
        <v>2016</v>
      </c>
      <c r="I95" s="14">
        <f t="shared" si="20"/>
        <v>21662.61</v>
      </c>
      <c r="J95" s="14"/>
      <c r="K95" s="14">
        <v>21662.61</v>
      </c>
      <c r="L95" s="14"/>
      <c r="M95" s="14"/>
      <c r="N95" s="98"/>
      <c r="O95" s="98"/>
    </row>
    <row r="96" spans="1:15" ht="18" customHeight="1" x14ac:dyDescent="0.25">
      <c r="A96" s="131"/>
      <c r="B96" s="98"/>
      <c r="C96" s="98"/>
      <c r="D96" s="98"/>
      <c r="E96" s="101"/>
      <c r="F96" s="122"/>
      <c r="G96" s="122"/>
      <c r="H96" s="37">
        <v>2017</v>
      </c>
      <c r="I96" s="38">
        <f t="shared" si="20"/>
        <v>1050911.3899999999</v>
      </c>
      <c r="J96" s="38"/>
      <c r="K96" s="38">
        <v>1050911.3899999999</v>
      </c>
      <c r="L96" s="38"/>
      <c r="M96" s="38"/>
      <c r="N96" s="98"/>
      <c r="O96" s="98"/>
    </row>
    <row r="97" spans="1:15" ht="17.25" customHeight="1" x14ac:dyDescent="0.25">
      <c r="A97" s="132"/>
      <c r="B97" s="99"/>
      <c r="C97" s="99"/>
      <c r="D97" s="99"/>
      <c r="E97" s="102"/>
      <c r="F97" s="123"/>
      <c r="G97" s="123"/>
      <c r="H97" s="15" t="s">
        <v>30</v>
      </c>
      <c r="I97" s="16">
        <f>SUM(J97:M97)</f>
        <v>2486985.0599999996</v>
      </c>
      <c r="J97" s="16">
        <f>SUM(J93:J96)</f>
        <v>0</v>
      </c>
      <c r="K97" s="16">
        <f>SUM(K93:K96)</f>
        <v>1293232.0599999998</v>
      </c>
      <c r="L97" s="16">
        <f t="shared" ref="L97:M97" si="21">SUM(L93:L96)</f>
        <v>0</v>
      </c>
      <c r="M97" s="16">
        <f t="shared" si="21"/>
        <v>1193753</v>
      </c>
      <c r="N97" s="99"/>
      <c r="O97" s="99"/>
    </row>
    <row r="98" spans="1:15" ht="18" customHeight="1" x14ac:dyDescent="0.25">
      <c r="A98" s="120"/>
      <c r="B98" s="124" t="s">
        <v>24</v>
      </c>
      <c r="C98" s="124"/>
      <c r="D98" s="127" t="s">
        <v>68</v>
      </c>
      <c r="E98" s="7"/>
      <c r="F98" s="8"/>
      <c r="G98" s="8"/>
      <c r="H98" s="9">
        <v>2014</v>
      </c>
      <c r="I98" s="5">
        <f>SUM(J98:M98)</f>
        <v>1850831.1600000001</v>
      </c>
      <c r="J98" s="5">
        <f>SUM(J42,J93)</f>
        <v>0</v>
      </c>
      <c r="K98" s="5">
        <f>K42+K71+K75+K93+K74</f>
        <v>657078.16</v>
      </c>
      <c r="L98" s="5">
        <f>SUM(L42,L93)</f>
        <v>0</v>
      </c>
      <c r="M98" s="5">
        <f>SUM(M42,M93)</f>
        <v>1193753</v>
      </c>
      <c r="N98" s="3"/>
      <c r="O98" s="3"/>
    </row>
    <row r="99" spans="1:15" ht="15" customHeight="1" x14ac:dyDescent="0.25">
      <c r="A99" s="120"/>
      <c r="B99" s="125"/>
      <c r="C99" s="125"/>
      <c r="D99" s="128"/>
      <c r="E99" s="7"/>
      <c r="F99" s="8"/>
      <c r="G99" s="8"/>
      <c r="H99" s="9">
        <v>2015</v>
      </c>
      <c r="I99" s="5">
        <f t="shared" ref="I99:I105" si="22">SUM(J99:M99)</f>
        <v>464675.76</v>
      </c>
      <c r="J99" s="5">
        <f>SUM(J43,J49,J58,J94,J66)</f>
        <v>0</v>
      </c>
      <c r="K99" s="5">
        <f>K43+K49+K53+K58+K66+K72+K76+K94</f>
        <v>464675.76</v>
      </c>
      <c r="L99" s="5">
        <f>SUM(L43,L49,L58,L94,L66)</f>
        <v>0</v>
      </c>
      <c r="M99" s="5">
        <f>SUM(M43,M49,M58,M94,M66)</f>
        <v>0</v>
      </c>
      <c r="N99" s="3"/>
      <c r="O99" s="3"/>
    </row>
    <row r="100" spans="1:15" ht="15.75" customHeight="1" x14ac:dyDescent="0.25">
      <c r="A100" s="120"/>
      <c r="B100" s="125"/>
      <c r="C100" s="125"/>
      <c r="D100" s="128"/>
      <c r="E100" s="3"/>
      <c r="F100" s="3"/>
      <c r="G100" s="3"/>
      <c r="H100" s="9">
        <v>2016</v>
      </c>
      <c r="I100" s="5">
        <f t="shared" si="22"/>
        <v>584338.41</v>
      </c>
      <c r="J100" s="10">
        <f>J11+J44+J50+J54+J59+J67+J95</f>
        <v>0</v>
      </c>
      <c r="K100" s="10">
        <f>K11+K44+K50+K54+K59+K67+K95</f>
        <v>584338.41</v>
      </c>
      <c r="L100" s="10">
        <f>L11+L44+L50+L54+L59+L67+L95</f>
        <v>0</v>
      </c>
      <c r="M100" s="10">
        <f>M11+M44+M50+M54+M59+M67+M95</f>
        <v>0</v>
      </c>
      <c r="N100" s="3"/>
      <c r="O100" s="3"/>
    </row>
    <row r="101" spans="1:15" ht="15.75" customHeight="1" x14ac:dyDescent="0.25">
      <c r="A101" s="120"/>
      <c r="B101" s="125"/>
      <c r="C101" s="125"/>
      <c r="D101" s="128"/>
      <c r="E101" s="3"/>
      <c r="F101" s="3"/>
      <c r="G101" s="3"/>
      <c r="H101" s="9">
        <v>2017</v>
      </c>
      <c r="I101" s="5">
        <f>SUM(J101:M101)</f>
        <v>2063232.2899999998</v>
      </c>
      <c r="J101" s="10">
        <f>J12+J45+J51+J60+J68+J55+J79</f>
        <v>0</v>
      </c>
      <c r="K101" s="10">
        <f>K12+K45+K51+K60+K68+K55+K96</f>
        <v>1991498.2899999998</v>
      </c>
      <c r="L101" s="10">
        <f>L12+L45+L51+L60+L68+L55+L79</f>
        <v>0</v>
      </c>
      <c r="M101" s="10">
        <f>M78</f>
        <v>71734</v>
      </c>
      <c r="N101" s="3"/>
      <c r="O101" s="3"/>
    </row>
    <row r="102" spans="1:15" ht="15.75" customHeight="1" x14ac:dyDescent="0.25">
      <c r="A102" s="120"/>
      <c r="B102" s="125"/>
      <c r="C102" s="125"/>
      <c r="D102" s="128"/>
      <c r="E102" s="3"/>
      <c r="F102" s="3"/>
      <c r="G102" s="3"/>
      <c r="H102" s="9">
        <v>2018</v>
      </c>
      <c r="I102" s="5">
        <f>SUM(J102:M102)</f>
        <v>1666787.18</v>
      </c>
      <c r="J102" s="10">
        <f>J13+J61+J80</f>
        <v>0</v>
      </c>
      <c r="K102" s="10">
        <f>K13+K61+K56+K46+K79+K84+K69</f>
        <v>1666787.18</v>
      </c>
      <c r="L102" s="10">
        <f>L13+L61+L56+L46+L79+L84+L88+L69</f>
        <v>0</v>
      </c>
      <c r="M102" s="10">
        <f>M13+M61+M56+M46+M79+M84+M88+M69</f>
        <v>0</v>
      </c>
      <c r="N102" s="3"/>
      <c r="O102" s="3"/>
    </row>
    <row r="103" spans="1:15" ht="15.75" customHeight="1" x14ac:dyDescent="0.25">
      <c r="A103" s="120"/>
      <c r="B103" s="125"/>
      <c r="C103" s="125"/>
      <c r="D103" s="128"/>
      <c r="E103" s="20"/>
      <c r="F103" s="20"/>
      <c r="G103" s="20"/>
      <c r="H103" s="21">
        <v>2019</v>
      </c>
      <c r="I103" s="5">
        <f t="shared" si="22"/>
        <v>1917226.86</v>
      </c>
      <c r="J103" s="10">
        <f>J14+J62+J81+J7+J8+J9</f>
        <v>26714.7</v>
      </c>
      <c r="K103" s="10">
        <f>K14+K62+K80+K85+K88+K47</f>
        <v>1890512.1600000001</v>
      </c>
      <c r="L103" s="10">
        <f>L14+L62+L81</f>
        <v>0</v>
      </c>
      <c r="M103" s="10">
        <f>M14+M62+M81</f>
        <v>0</v>
      </c>
      <c r="N103" s="20"/>
      <c r="O103" s="20"/>
    </row>
    <row r="104" spans="1:15" ht="15.75" customHeight="1" x14ac:dyDescent="0.25">
      <c r="A104" s="120"/>
      <c r="B104" s="125"/>
      <c r="C104" s="125"/>
      <c r="D104" s="128"/>
      <c r="E104" s="53"/>
      <c r="F104" s="53"/>
      <c r="G104" s="53"/>
      <c r="H104" s="54">
        <v>2020</v>
      </c>
      <c r="I104" s="5">
        <f>SUM(J104:M104)</f>
        <v>2251639.56</v>
      </c>
      <c r="J104" s="10">
        <f>J15+J63+J82</f>
        <v>0</v>
      </c>
      <c r="K104" s="10">
        <f>K15+K63+K81+K86+K89</f>
        <v>2251639.56</v>
      </c>
      <c r="L104" s="10">
        <f>L15+L63+L82</f>
        <v>0</v>
      </c>
      <c r="M104" s="10">
        <f>M15+M63+M82</f>
        <v>0</v>
      </c>
      <c r="N104" s="53"/>
      <c r="O104" s="53"/>
    </row>
    <row r="105" spans="1:15" ht="15.75" customHeight="1" x14ac:dyDescent="0.25">
      <c r="A105" s="120"/>
      <c r="B105" s="125"/>
      <c r="C105" s="125"/>
      <c r="D105" s="128"/>
      <c r="E105" s="53"/>
      <c r="F105" s="53"/>
      <c r="G105" s="53"/>
      <c r="H105" s="54">
        <v>2021</v>
      </c>
      <c r="I105" s="5">
        <f t="shared" si="22"/>
        <v>1053464.58</v>
      </c>
      <c r="J105" s="10">
        <f>J16+J64+J83</f>
        <v>0</v>
      </c>
      <c r="K105" s="10">
        <f>K16+K64+K82+K90</f>
        <v>1053464.58</v>
      </c>
      <c r="L105" s="10">
        <f>L16+L64+L83</f>
        <v>0</v>
      </c>
      <c r="M105" s="10">
        <v>0</v>
      </c>
      <c r="N105" s="53"/>
      <c r="O105" s="53"/>
    </row>
    <row r="106" spans="1:15" ht="15.75" customHeight="1" x14ac:dyDescent="0.25">
      <c r="A106" s="120"/>
      <c r="B106" s="126"/>
      <c r="C106" s="126"/>
      <c r="D106" s="129"/>
      <c r="E106" s="3"/>
      <c r="F106" s="3"/>
      <c r="G106" s="3"/>
      <c r="H106" s="52" t="s">
        <v>68</v>
      </c>
      <c r="I106" s="6">
        <f>SUM(J106:M106)</f>
        <v>11852195.799999999</v>
      </c>
      <c r="J106" s="11">
        <f>SUM(J98:J103)</f>
        <v>26714.7</v>
      </c>
      <c r="K106" s="11">
        <f>SUM(K98:K105)</f>
        <v>10559994.1</v>
      </c>
      <c r="L106" s="11">
        <f t="shared" ref="L106" si="23">SUM(L98:L103)</f>
        <v>0</v>
      </c>
      <c r="M106" s="11">
        <f>SUM(M98:M105)</f>
        <v>1265487</v>
      </c>
      <c r="N106" s="3"/>
      <c r="O106" s="3"/>
    </row>
    <row r="107" spans="1:15" ht="22.5" customHeight="1" x14ac:dyDescent="0.2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ht="24.75" customHeight="1" x14ac:dyDescent="0.25">
      <c r="A108" s="118" t="s">
        <v>60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ht="18.75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</sheetData>
  <mergeCells count="135">
    <mergeCell ref="A1:O1"/>
    <mergeCell ref="G78:G83"/>
    <mergeCell ref="A78:A83"/>
    <mergeCell ref="N88:N91"/>
    <mergeCell ref="O88:O91"/>
    <mergeCell ref="A88:A91"/>
    <mergeCell ref="D53:D57"/>
    <mergeCell ref="E88:E91"/>
    <mergeCell ref="F88:F91"/>
    <mergeCell ref="G88:G91"/>
    <mergeCell ref="A66:A70"/>
    <mergeCell ref="B66:B70"/>
    <mergeCell ref="A84:A87"/>
    <mergeCell ref="B84:B87"/>
    <mergeCell ref="D84:D87"/>
    <mergeCell ref="O84:O87"/>
    <mergeCell ref="E84:E87"/>
    <mergeCell ref="F84:F87"/>
    <mergeCell ref="G84:G87"/>
    <mergeCell ref="N84:N87"/>
    <mergeCell ref="D75:D77"/>
    <mergeCell ref="G71:G73"/>
    <mergeCell ref="A10:O10"/>
    <mergeCell ref="E58:E65"/>
    <mergeCell ref="A109:O109"/>
    <mergeCell ref="B11:B16"/>
    <mergeCell ref="D11:D16"/>
    <mergeCell ref="N42:N48"/>
    <mergeCell ref="A42:A48"/>
    <mergeCell ref="A49:A52"/>
    <mergeCell ref="B49:B52"/>
    <mergeCell ref="D49:D52"/>
    <mergeCell ref="B42:B48"/>
    <mergeCell ref="D42:D48"/>
    <mergeCell ref="A92:O92"/>
    <mergeCell ref="O11:O16"/>
    <mergeCell ref="G11:G16"/>
    <mergeCell ref="E66:E70"/>
    <mergeCell ref="O58:O65"/>
    <mergeCell ref="O42:O48"/>
    <mergeCell ref="O49:O52"/>
    <mergeCell ref="B58:B65"/>
    <mergeCell ref="D58:D65"/>
    <mergeCell ref="B78:B83"/>
    <mergeCell ref="D78:D83"/>
    <mergeCell ref="B88:B91"/>
    <mergeCell ref="D88:D91"/>
    <mergeCell ref="B75:B77"/>
    <mergeCell ref="O66:O70"/>
    <mergeCell ref="F58:F65"/>
    <mergeCell ref="E42:E48"/>
    <mergeCell ref="E49:E52"/>
    <mergeCell ref="F49:F52"/>
    <mergeCell ref="G49:G52"/>
    <mergeCell ref="N49:N52"/>
    <mergeCell ref="N11:N16"/>
    <mergeCell ref="A11:A16"/>
    <mergeCell ref="N58:N65"/>
    <mergeCell ref="G58:G65"/>
    <mergeCell ref="C11:C16"/>
    <mergeCell ref="C42:C48"/>
    <mergeCell ref="C49:C52"/>
    <mergeCell ref="C53:C57"/>
    <mergeCell ref="A17:O17"/>
    <mergeCell ref="B53:B57"/>
    <mergeCell ref="A21:O21"/>
    <mergeCell ref="A41:O41"/>
    <mergeCell ref="A53:A57"/>
    <mergeCell ref="O53:O57"/>
    <mergeCell ref="N53:N57"/>
    <mergeCell ref="E11:E16"/>
    <mergeCell ref="F11:F16"/>
    <mergeCell ref="F75:F77"/>
    <mergeCell ref="G75:G77"/>
    <mergeCell ref="A75:A77"/>
    <mergeCell ref="N79:N83"/>
    <mergeCell ref="O79:O83"/>
    <mergeCell ref="C84:C87"/>
    <mergeCell ref="C88:C91"/>
    <mergeCell ref="N75:N77"/>
    <mergeCell ref="E75:E77"/>
    <mergeCell ref="E78:E83"/>
    <mergeCell ref="F78:F83"/>
    <mergeCell ref="C75:C77"/>
    <mergeCell ref="C78:C83"/>
    <mergeCell ref="A2:O2"/>
    <mergeCell ref="A3:A4"/>
    <mergeCell ref="B3:B4"/>
    <mergeCell ref="D3:D4"/>
    <mergeCell ref="E3:E4"/>
    <mergeCell ref="F3:G3"/>
    <mergeCell ref="I3:M3"/>
    <mergeCell ref="N3:N4"/>
    <mergeCell ref="O3:O4"/>
    <mergeCell ref="H3:H4"/>
    <mergeCell ref="C3:C4"/>
    <mergeCell ref="A108:O108"/>
    <mergeCell ref="A107:O107"/>
    <mergeCell ref="A98:A106"/>
    <mergeCell ref="B93:B97"/>
    <mergeCell ref="D93:D97"/>
    <mergeCell ref="E93:E97"/>
    <mergeCell ref="F93:F97"/>
    <mergeCell ref="G93:G97"/>
    <mergeCell ref="N93:N97"/>
    <mergeCell ref="O93:O97"/>
    <mergeCell ref="B98:B106"/>
    <mergeCell ref="D98:D106"/>
    <mergeCell ref="A93:A97"/>
    <mergeCell ref="C93:C97"/>
    <mergeCell ref="C98:C106"/>
    <mergeCell ref="A6:O6"/>
    <mergeCell ref="A31:O31"/>
    <mergeCell ref="F42:F48"/>
    <mergeCell ref="G42:G48"/>
    <mergeCell ref="A25:O25"/>
    <mergeCell ref="O75:O77"/>
    <mergeCell ref="G53:G57"/>
    <mergeCell ref="E53:E57"/>
    <mergeCell ref="F53:F57"/>
    <mergeCell ref="G66:G70"/>
    <mergeCell ref="N66:N70"/>
    <mergeCell ref="F71:F73"/>
    <mergeCell ref="N71:N73"/>
    <mergeCell ref="O71:O73"/>
    <mergeCell ref="D66:D70"/>
    <mergeCell ref="A58:A65"/>
    <mergeCell ref="A71:A73"/>
    <mergeCell ref="B71:B73"/>
    <mergeCell ref="D71:D73"/>
    <mergeCell ref="E71:E73"/>
    <mergeCell ref="F66:F70"/>
    <mergeCell ref="C58:C65"/>
    <mergeCell ref="C66:C70"/>
    <mergeCell ref="C71:C73"/>
  </mergeCells>
  <pageMargins left="0.27" right="0.22" top="0.61" bottom="0.16" header="0.16" footer="0.16"/>
  <pageSetup paperSize="9" scale="53" fitToHeight="0" orientation="landscape" r:id="rId1"/>
  <rowBreaks count="3" manualBreakCount="3">
    <brk id="24" max="16383" man="1"/>
    <brk id="52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Хохолева Ирина Николаевна</cp:lastModifiedBy>
  <cp:lastPrinted>2019-07-29T06:54:05Z</cp:lastPrinted>
  <dcterms:created xsi:type="dcterms:W3CDTF">2016-02-19T06:06:39Z</dcterms:created>
  <dcterms:modified xsi:type="dcterms:W3CDTF">2019-07-29T09:27:36Z</dcterms:modified>
</cp:coreProperties>
</file>