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2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2" i="1" l="1"/>
  <c r="F122" i="1"/>
  <c r="E136" i="1" l="1"/>
  <c r="D38" i="1"/>
  <c r="E39" i="1"/>
  <c r="E38" i="1"/>
  <c r="E61" i="1"/>
  <c r="F158" i="1" l="1"/>
  <c r="F169" i="1" l="1"/>
  <c r="D154" i="1" l="1"/>
  <c r="D182" i="1" l="1"/>
  <c r="E41" i="1" l="1"/>
  <c r="E40" i="1"/>
  <c r="E65" i="1"/>
  <c r="D65" i="1" s="1"/>
  <c r="D62" i="1"/>
  <c r="D63" i="1"/>
  <c r="D64" i="1"/>
  <c r="D61" i="1"/>
  <c r="E60" i="1"/>
  <c r="D60" i="1" s="1"/>
  <c r="D57" i="1"/>
  <c r="D58" i="1"/>
  <c r="D59" i="1"/>
  <c r="D56" i="1"/>
  <c r="F198" i="1"/>
  <c r="F203" i="1"/>
  <c r="F196" i="1" s="1"/>
  <c r="F195" i="1"/>
  <c r="D209" i="1"/>
  <c r="E44" i="1" l="1"/>
  <c r="D203" i="1"/>
  <c r="E118" i="1"/>
  <c r="E117" i="1"/>
  <c r="E116" i="1"/>
  <c r="E145" i="1"/>
  <c r="D143" i="1"/>
  <c r="D144" i="1"/>
  <c r="D142" i="1"/>
  <c r="D141" i="1"/>
  <c r="E140" i="1"/>
  <c r="D138" i="1"/>
  <c r="D137" i="1"/>
  <c r="D139" i="1"/>
  <c r="D125" i="1"/>
  <c r="E128" i="1"/>
  <c r="F205" i="1"/>
  <c r="F204" i="1"/>
  <c r="F197" i="1" s="1"/>
  <c r="F168" i="1"/>
  <c r="E168" i="1"/>
  <c r="D177" i="1"/>
  <c r="D176" i="1"/>
  <c r="D145" i="1" l="1"/>
  <c r="D168" i="1"/>
  <c r="E11" i="1"/>
  <c r="E169" i="1"/>
  <c r="E12" i="1" s="1"/>
  <c r="E170" i="1"/>
  <c r="E13" i="1" s="1"/>
  <c r="E167" i="1"/>
  <c r="E187" i="1"/>
  <c r="F175" i="1"/>
  <c r="E173" i="1" l="1"/>
  <c r="H212" i="1" l="1"/>
  <c r="H211" i="1"/>
  <c r="H210" i="1"/>
  <c r="H209" i="1"/>
  <c r="F188" i="1" l="1"/>
  <c r="F174" i="1"/>
  <c r="F181" i="1"/>
  <c r="D188" i="1" l="1"/>
  <c r="F126" i="1"/>
  <c r="F127" i="1" s="1"/>
  <c r="D122" i="1" l="1"/>
  <c r="F178" i="1" l="1"/>
  <c r="H227" i="1"/>
  <c r="D226" i="1"/>
  <c r="D225" i="1"/>
  <c r="D224" i="1"/>
  <c r="F223" i="1"/>
  <c r="E223" i="1"/>
  <c r="D222" i="1"/>
  <c r="D221" i="1"/>
  <c r="F219" i="1"/>
  <c r="E219" i="1"/>
  <c r="D218" i="1"/>
  <c r="D219" i="1" s="1"/>
  <c r="H215" i="1"/>
  <c r="G213" i="1"/>
  <c r="G214" i="1" s="1"/>
  <c r="F213" i="1"/>
  <c r="F214" i="1" s="1"/>
  <c r="F215" i="1" s="1"/>
  <c r="D212" i="1"/>
  <c r="G211" i="1"/>
  <c r="G197" i="1" s="1"/>
  <c r="G12" i="1" s="1"/>
  <c r="D210" i="1"/>
  <c r="F206" i="1"/>
  <c r="D206" i="1" s="1"/>
  <c r="D205" i="1"/>
  <c r="D204" i="1"/>
  <c r="D202" i="1"/>
  <c r="H200" i="1"/>
  <c r="H15" i="1" s="1"/>
  <c r="H199" i="1"/>
  <c r="H14" i="1" s="1"/>
  <c r="H198" i="1"/>
  <c r="H13" i="1" s="1"/>
  <c r="G198" i="1"/>
  <c r="H197" i="1"/>
  <c r="H12" i="1" s="1"/>
  <c r="H196" i="1"/>
  <c r="H11" i="1" s="1"/>
  <c r="G196" i="1"/>
  <c r="D196" i="1" s="1"/>
  <c r="H195" i="1"/>
  <c r="G195" i="1"/>
  <c r="D198" i="1" l="1"/>
  <c r="G13" i="1"/>
  <c r="G199" i="1"/>
  <c r="G14" i="1" s="1"/>
  <c r="G10" i="1"/>
  <c r="G11" i="1"/>
  <c r="D197" i="1"/>
  <c r="H10" i="1"/>
  <c r="D195" i="1"/>
  <c r="H201" i="1"/>
  <c r="D227" i="1"/>
  <c r="D223" i="1"/>
  <c r="D214" i="1"/>
  <c r="G200" i="1"/>
  <c r="G215" i="1"/>
  <c r="D213" i="1"/>
  <c r="F207" i="1"/>
  <c r="F208" i="1" s="1"/>
  <c r="D211" i="1"/>
  <c r="F199" i="1"/>
  <c r="D199" i="1" l="1"/>
  <c r="D201" i="1" s="1"/>
  <c r="G201" i="1"/>
  <c r="G15" i="1"/>
  <c r="G16" i="1" s="1"/>
  <c r="D215" i="1"/>
  <c r="F200" i="1"/>
  <c r="D200" i="1" s="1"/>
  <c r="D207" i="1"/>
  <c r="F201" i="1" l="1"/>
  <c r="D208" i="1"/>
  <c r="F115" i="1" l="1"/>
  <c r="E166" i="1" l="1"/>
  <c r="F164" i="1"/>
  <c r="D164" i="1" s="1"/>
  <c r="D163" i="1"/>
  <c r="F165" i="1" l="1"/>
  <c r="D165" i="1" s="1"/>
  <c r="F166" i="1"/>
  <c r="E115" i="1"/>
  <c r="E10" i="1" l="1"/>
  <c r="E16" i="1" s="1"/>
  <c r="E121" i="1"/>
  <c r="H16" i="1"/>
  <c r="F192" i="1" l="1"/>
  <c r="F193" i="1" s="1"/>
  <c r="F185" i="1"/>
  <c r="F171" i="1" s="1"/>
  <c r="F179" i="1"/>
  <c r="F186" i="1" l="1"/>
  <c r="F172" i="1" s="1"/>
  <c r="F180" i="1"/>
  <c r="F119" i="1"/>
  <c r="D119" i="1" s="1"/>
  <c r="F133" i="1"/>
  <c r="F134" i="1" s="1"/>
  <c r="F120" i="1" s="1"/>
  <c r="F128" i="1"/>
  <c r="D133" i="1" l="1"/>
  <c r="F150" i="1"/>
  <c r="F151" i="1"/>
  <c r="D151" i="1" s="1"/>
  <c r="F112" i="1"/>
  <c r="F113" i="1" s="1"/>
  <c r="F159" i="1" l="1"/>
  <c r="F105" i="1"/>
  <c r="F98" i="1" s="1"/>
  <c r="F106" i="1" l="1"/>
  <c r="F99" i="1" s="1"/>
  <c r="D91" i="1"/>
  <c r="F91" i="1"/>
  <c r="F92" i="1" s="1"/>
  <c r="D92" i="1" s="1"/>
  <c r="F84" i="1"/>
  <c r="D84" i="1" s="1"/>
  <c r="F85" i="1" l="1"/>
  <c r="D85" i="1" s="1"/>
  <c r="F77" i="1"/>
  <c r="F53" i="1"/>
  <c r="D53" i="1" s="1"/>
  <c r="F70" i="1" l="1"/>
  <c r="D70" i="1" s="1"/>
  <c r="D77" i="1"/>
  <c r="F78" i="1"/>
  <c r="F79" i="1" s="1"/>
  <c r="F54" i="1"/>
  <c r="F42" i="1"/>
  <c r="D42" i="1" s="1"/>
  <c r="F35" i="1"/>
  <c r="F36" i="1" s="1"/>
  <c r="F28" i="1"/>
  <c r="F29" i="1" s="1"/>
  <c r="F22" i="1" s="1"/>
  <c r="F71" i="1" l="1"/>
  <c r="D71" i="1" s="1"/>
  <c r="D78" i="1"/>
  <c r="F43" i="1"/>
  <c r="D43" i="1" s="1"/>
  <c r="D54" i="1"/>
  <c r="F21" i="1"/>
  <c r="D22" i="1"/>
  <c r="F15" i="1" l="1"/>
  <c r="D15" i="1" s="1"/>
  <c r="D21" i="1"/>
  <c r="F14" i="1"/>
  <c r="D14" i="1" s="1"/>
  <c r="F170" i="1"/>
  <c r="D170" i="1" s="1"/>
  <c r="D169" i="1"/>
  <c r="D171" i="1"/>
  <c r="D172" i="1"/>
  <c r="D189" i="1"/>
  <c r="D190" i="1"/>
  <c r="D191" i="1"/>
  <c r="D192" i="1"/>
  <c r="D193" i="1"/>
  <c r="D183" i="1"/>
  <c r="D184" i="1"/>
  <c r="D185" i="1"/>
  <c r="D186" i="1"/>
  <c r="D181" i="1"/>
  <c r="D194" i="1" l="1"/>
  <c r="D187" i="1"/>
  <c r="D178" i="1"/>
  <c r="D179" i="1"/>
  <c r="D175" i="1"/>
  <c r="F149" i="1" l="1"/>
  <c r="F148" i="1"/>
  <c r="F147" i="1"/>
  <c r="E152" i="1"/>
  <c r="D149" i="1"/>
  <c r="D150" i="1"/>
  <c r="D162" i="1"/>
  <c r="D161" i="1"/>
  <c r="D155" i="1"/>
  <c r="D156" i="1"/>
  <c r="D157" i="1"/>
  <c r="D158" i="1"/>
  <c r="F152" i="1" l="1"/>
  <c r="D147" i="1"/>
  <c r="D148" i="1"/>
  <c r="D166" i="1"/>
  <c r="F116" i="1"/>
  <c r="D116" i="1" s="1"/>
  <c r="F118" i="1"/>
  <c r="D118" i="1" s="1"/>
  <c r="F117" i="1"/>
  <c r="D117" i="1" s="1"/>
  <c r="G121" i="1"/>
  <c r="D120" i="1"/>
  <c r="F121" i="1" l="1"/>
  <c r="F140" i="1"/>
  <c r="D136" i="1"/>
  <c r="D115" i="1" s="1"/>
  <c r="G135" i="1"/>
  <c r="F135" i="1"/>
  <c r="D134" i="1"/>
  <c r="D132" i="1"/>
  <c r="D131" i="1"/>
  <c r="D130" i="1"/>
  <c r="D129" i="1"/>
  <c r="D127" i="1"/>
  <c r="D126" i="1"/>
  <c r="D124" i="1"/>
  <c r="D123" i="1"/>
  <c r="F97" i="1"/>
  <c r="D97" i="1" s="1"/>
  <c r="F96" i="1"/>
  <c r="D96" i="1" s="1"/>
  <c r="F95" i="1"/>
  <c r="D98" i="1"/>
  <c r="D99" i="1"/>
  <c r="F114" i="1"/>
  <c r="D110" i="1"/>
  <c r="D111" i="1"/>
  <c r="D112" i="1"/>
  <c r="D113" i="1"/>
  <c r="D109" i="1"/>
  <c r="F107" i="1"/>
  <c r="D103" i="1"/>
  <c r="D104" i="1"/>
  <c r="D105" i="1"/>
  <c r="D106" i="1"/>
  <c r="D102" i="1"/>
  <c r="F68" i="1"/>
  <c r="D68" i="1" s="1"/>
  <c r="F69" i="1"/>
  <c r="D69" i="1" s="1"/>
  <c r="F67" i="1"/>
  <c r="D67" i="1" s="1"/>
  <c r="D121" i="1" l="1"/>
  <c r="D140" i="1"/>
  <c r="D128" i="1"/>
  <c r="D135" i="1"/>
  <c r="D114" i="1"/>
  <c r="F100" i="1"/>
  <c r="D95" i="1"/>
  <c r="D100" i="1" s="1"/>
  <c r="D107" i="1"/>
  <c r="D72" i="1"/>
  <c r="F72" i="1"/>
  <c r="F93" i="1"/>
  <c r="D89" i="1"/>
  <c r="D90" i="1"/>
  <c r="D88" i="1"/>
  <c r="F86" i="1"/>
  <c r="D82" i="1"/>
  <c r="D83" i="1"/>
  <c r="D81" i="1"/>
  <c r="D74" i="1"/>
  <c r="F23" i="1"/>
  <c r="F30" i="1"/>
  <c r="F37" i="1"/>
  <c r="F55" i="1"/>
  <c r="D75" i="1"/>
  <c r="D76" i="1"/>
  <c r="F41" i="1"/>
  <c r="F40" i="1"/>
  <c r="F12" i="1" s="1"/>
  <c r="D12" i="1" s="1"/>
  <c r="F39" i="1"/>
  <c r="D51" i="1"/>
  <c r="D52" i="1"/>
  <c r="D50" i="1"/>
  <c r="D20" i="1"/>
  <c r="D19" i="1"/>
  <c r="D26" i="1"/>
  <c r="D28" i="1"/>
  <c r="D29" i="1"/>
  <c r="D25" i="1"/>
  <c r="D33" i="1"/>
  <c r="D35" i="1"/>
  <c r="D36" i="1"/>
  <c r="D32" i="1"/>
  <c r="F167" i="1"/>
  <c r="F173" i="1" s="1"/>
  <c r="F187" i="1"/>
  <c r="E194" i="1"/>
  <c r="F194" i="1"/>
  <c r="E159" i="1"/>
  <c r="D146" i="1"/>
  <c r="D152" i="1" s="1"/>
  <c r="D174" i="1"/>
  <c r="D167" i="1" s="1"/>
  <c r="D173" i="1" s="1"/>
  <c r="D153" i="1"/>
  <c r="D159" i="1" s="1"/>
  <c r="D39" i="1" l="1"/>
  <c r="F11" i="1"/>
  <c r="D11" i="1" s="1"/>
  <c r="D41" i="1"/>
  <c r="F13" i="1"/>
  <c r="D13" i="1" s="1"/>
  <c r="F44" i="1"/>
  <c r="D40" i="1"/>
  <c r="F10" i="1"/>
  <c r="D180" i="1"/>
  <c r="D86" i="1"/>
  <c r="D79" i="1"/>
  <c r="D37" i="1"/>
  <c r="D30" i="1"/>
  <c r="D55" i="1"/>
  <c r="D93" i="1"/>
  <c r="D18" i="1"/>
  <c r="D23" i="1" s="1"/>
  <c r="D10" i="1" l="1"/>
  <c r="D16" i="1" s="1"/>
  <c r="F16" i="1"/>
  <c r="D44" i="1"/>
</calcChain>
</file>

<file path=xl/comments1.xml><?xml version="1.0" encoding="utf-8"?>
<comments xmlns="http://schemas.openxmlformats.org/spreadsheetml/2006/main">
  <authors>
    <author>Наталья Михайловна Торопова</author>
  </authors>
  <commentList>
    <comment ref="F152" authorId="0">
      <text>
        <r>
          <rPr>
            <b/>
            <sz val="9"/>
            <color indexed="81"/>
            <rFont val="Tahoma"/>
            <family val="2"/>
            <charset val="204"/>
          </rPr>
          <t>Наталья Михайловна Торопова:</t>
        </r>
        <r>
          <rPr>
            <sz val="9"/>
            <color indexed="81"/>
            <rFont val="Tahoma"/>
            <family val="2"/>
            <charset val="204"/>
          </rPr>
          <t xml:space="preserve">
444096,1 арифметическая ошибка</t>
        </r>
      </text>
    </comment>
    <comment ref="D168" authorId="0">
      <text>
        <r>
          <rPr>
            <b/>
            <sz val="9"/>
            <color indexed="81"/>
            <rFont val="Tahoma"/>
            <family val="2"/>
            <charset val="204"/>
          </rPr>
          <t>Наталья Михайловна Торопова:</t>
        </r>
        <r>
          <rPr>
            <sz val="9"/>
            <color indexed="81"/>
            <rFont val="Tahoma"/>
            <family val="2"/>
            <charset val="204"/>
          </rPr>
          <t xml:space="preserve">
в ОБ 100267,4, неверная сумма</t>
        </r>
      </text>
    </comment>
    <comment ref="F176" authorId="0">
      <text>
        <r>
          <rPr>
            <b/>
            <sz val="9"/>
            <color indexed="81"/>
            <rFont val="Tahoma"/>
            <charset val="1"/>
          </rPr>
          <t>Наталья Михайловна Торопова:</t>
        </r>
        <r>
          <rPr>
            <sz val="9"/>
            <color indexed="81"/>
            <rFont val="Tahoma"/>
            <charset val="1"/>
          </rPr>
          <t xml:space="preserve">
ОБ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Наталья Михайловна Торопова:</t>
        </r>
        <r>
          <rPr>
            <sz val="9"/>
            <color indexed="81"/>
            <rFont val="Tahoma"/>
            <family val="2"/>
            <charset val="204"/>
          </rPr>
          <t xml:space="preserve">
было 4936,5</t>
        </r>
      </text>
    </comment>
    <comment ref="E190" authorId="0">
      <text>
        <r>
          <rPr>
            <b/>
            <sz val="9"/>
            <color indexed="81"/>
            <rFont val="Tahoma"/>
            <family val="2"/>
            <charset val="204"/>
          </rPr>
          <t>Наталья Михайловна Торопова:</t>
        </r>
        <r>
          <rPr>
            <sz val="9"/>
            <color indexed="81"/>
            <rFont val="Tahoma"/>
            <family val="2"/>
            <charset val="204"/>
          </rPr>
          <t xml:space="preserve">
было 5538,7</t>
        </r>
      </text>
    </comment>
  </commentList>
</comments>
</file>

<file path=xl/sharedStrings.xml><?xml version="1.0" encoding="utf-8"?>
<sst xmlns="http://schemas.openxmlformats.org/spreadsheetml/2006/main" count="116" uniqueCount="55">
  <si>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</si>
  <si>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</si>
  <si>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</si>
  <si>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</si>
  <si>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</si>
  <si>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</si>
  <si>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</si>
  <si>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</si>
  <si>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</si>
  <si>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</si>
  <si>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</si>
  <si>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</si>
  <si>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</si>
  <si>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</si>
  <si>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</si>
  <si>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</si>
  <si>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</si>
  <si>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</si>
  <si>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</si>
  <si>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</si>
  <si>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</si>
  <si>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</si>
  <si>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</si>
  <si>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</si>
  <si>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</si>
  <si>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</si>
  <si>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</si>
  <si>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</si>
  <si>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</si>
  <si>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</si>
  <si>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</si>
  <si>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</si>
  <si>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</si>
  <si>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</si>
  <si>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</si>
  <si>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</si>
  <si>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</si>
  <si>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</si>
  <si>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</si>
  <si>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</si>
  <si>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</si>
  <si>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</si>
  <si>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</si>
  <si>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</si>
  <si>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</si>
  <si>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</si>
  <si>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</si>
  <si>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</si>
  <si>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</si>
  <si>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Управление Ленинградской области по организации и контролю деятельности по обращению с отходами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</si>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</sst>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3" borderId="8" xfId="0" applyNumberFormat="1" applyFont="1" applyFill="1" applyBorder="1"/>
    <xf numFmtId="0" fontId="6" fillId="0" borderId="17" xfId="0" applyFont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5" fillId="3" borderId="0" xfId="0" applyNumberFormat="1" applyFont="1" applyFill="1"/>
    <xf numFmtId="0" fontId="5" fillId="3" borderId="0" xfId="0" applyFont="1" applyFill="1"/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5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3"/>
  <sheetViews>
    <sheetView tabSelected="1" topLeftCell="A106" zoomScaleNormal="100" workbookViewId="0">
      <selection activeCell="D122" sqref="D122"/>
    </sheetView>
  </sheetViews>
  <sheetFormatPr defaultRowHeight="15" x14ac:dyDescent="0.25"/>
  <cols>
    <col min="1" max="1" width="53" style="43" customWidth="1"/>
    <col min="2" max="2" width="32.7109375" style="43" customWidth="1"/>
    <col min="3" max="3" width="16.42578125" style="43" customWidth="1"/>
    <col min="4" max="4" width="20.5703125" style="45" customWidth="1"/>
    <col min="5" max="5" width="15.140625" style="45" customWidth="1"/>
    <col min="6" max="6" width="16.85546875" style="45" customWidth="1"/>
    <col min="7" max="7" width="14" style="43" customWidth="1"/>
    <col min="8" max="8" width="18.85546875" style="43" customWidth="1"/>
    <col min="10" max="10" width="9.5703125" bestFit="1" customWidth="1"/>
    <col min="12" max="12" width="12.7109375" customWidth="1"/>
    <col min="13" max="13" width="10.5703125" bestFit="1" customWidth="1"/>
    <col min="14" max="14" width="11.28515625" bestFit="1" customWidth="1"/>
  </cols>
  <sheetData>
    <row r="1" spans="1:14" ht="15.75" x14ac:dyDescent="0.25">
      <c r="A1" s="6"/>
      <c r="B1" s="6"/>
      <c r="C1" s="6"/>
      <c r="D1" s="7"/>
      <c r="E1" s="7"/>
      <c r="F1" s="7"/>
      <c r="G1" s="6"/>
      <c r="H1" s="8" t="s">
        <v>0</v>
      </c>
    </row>
    <row r="2" spans="1:14" ht="15.75" x14ac:dyDescent="0.25">
      <c r="A2" s="6"/>
      <c r="B2" s="6"/>
      <c r="C2" s="6"/>
      <c r="D2" s="7"/>
      <c r="E2" s="7"/>
      <c r="F2" s="7"/>
      <c r="G2" s="6"/>
      <c r="H2" s="8" t="s">
        <v>1</v>
      </c>
    </row>
    <row r="3" spans="1:14" ht="15.75" x14ac:dyDescent="0.25">
      <c r="A3" s="65" t="s">
        <v>2</v>
      </c>
      <c r="B3" s="65"/>
      <c r="C3" s="65"/>
      <c r="D3" s="65"/>
      <c r="E3" s="65"/>
      <c r="F3" s="65"/>
      <c r="G3" s="65"/>
      <c r="H3" s="65"/>
    </row>
    <row r="4" spans="1:14" ht="15.75" x14ac:dyDescent="0.25">
      <c r="A4" s="65" t="s">
        <v>3</v>
      </c>
      <c r="B4" s="65"/>
      <c r="C4" s="65"/>
      <c r="D4" s="65"/>
      <c r="E4" s="65"/>
      <c r="F4" s="65"/>
      <c r="G4" s="65"/>
      <c r="H4" s="65"/>
    </row>
    <row r="5" spans="1:14" ht="15.75" x14ac:dyDescent="0.25">
      <c r="A5" s="65" t="s">
        <v>4</v>
      </c>
      <c r="B5" s="65"/>
      <c r="C5" s="65"/>
      <c r="D5" s="65"/>
      <c r="E5" s="65"/>
      <c r="F5" s="65"/>
      <c r="G5" s="65"/>
      <c r="H5" s="65"/>
    </row>
    <row r="6" spans="1:14" ht="16.5" thickBot="1" x14ac:dyDescent="0.3">
      <c r="A6" s="9"/>
      <c r="B6" s="9"/>
      <c r="C6" s="9"/>
      <c r="D6" s="10"/>
      <c r="E6" s="10"/>
      <c r="F6" s="10"/>
      <c r="G6" s="11"/>
      <c r="H6" s="11"/>
    </row>
    <row r="7" spans="1:14" ht="16.5" thickBot="1" x14ac:dyDescent="0.3">
      <c r="A7" s="66" t="s">
        <v>5</v>
      </c>
      <c r="B7" s="66" t="s">
        <v>6</v>
      </c>
      <c r="C7" s="66" t="s">
        <v>7</v>
      </c>
      <c r="D7" s="68" t="s">
        <v>8</v>
      </c>
      <c r="E7" s="69"/>
      <c r="F7" s="69"/>
      <c r="G7" s="69"/>
      <c r="H7" s="70"/>
    </row>
    <row r="8" spans="1:14" ht="39.75" customHeight="1" thickBot="1" x14ac:dyDescent="0.3">
      <c r="A8" s="67"/>
      <c r="B8" s="67"/>
      <c r="C8" s="67"/>
      <c r="D8" s="12" t="s">
        <v>9</v>
      </c>
      <c r="E8" s="12" t="s">
        <v>10</v>
      </c>
      <c r="F8" s="12" t="s">
        <v>11</v>
      </c>
      <c r="G8" s="13" t="s">
        <v>12</v>
      </c>
      <c r="H8" s="13" t="s">
        <v>13</v>
      </c>
    </row>
    <row r="9" spans="1:14" ht="16.5" thickBot="1" x14ac:dyDescent="0.3">
      <c r="A9" s="14">
        <v>1</v>
      </c>
      <c r="B9" s="13">
        <v>2</v>
      </c>
      <c r="C9" s="13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</row>
    <row r="10" spans="1:14" ht="16.5" thickBot="1" x14ac:dyDescent="0.3">
      <c r="A10" s="57" t="s">
        <v>14</v>
      </c>
      <c r="B10" s="60" t="s">
        <v>15</v>
      </c>
      <c r="C10" s="13">
        <v>2019</v>
      </c>
      <c r="D10" s="15">
        <f t="shared" ref="D10:D15" si="0">SUM(E10:H10)</f>
        <v>2396240.2999999993</v>
      </c>
      <c r="E10" s="16">
        <f>SUM(E38+E146+E115+E195+E167)</f>
        <v>626356.79999999993</v>
      </c>
      <c r="F10" s="17">
        <f>SUM(F17+F38+F66+F94+F115+F146+F167+F195)</f>
        <v>1601033.2999999998</v>
      </c>
      <c r="G10" s="17">
        <f>SUM(G17+G38+G66+G94+G115+G146+G167+G195)</f>
        <v>8856.4</v>
      </c>
      <c r="H10" s="17">
        <f>SUM(H17+H38+H66+H94+H115+H146+H167+H195)</f>
        <v>159993.79999999999</v>
      </c>
      <c r="K10" s="3"/>
      <c r="L10" s="3"/>
      <c r="M10" s="4"/>
      <c r="N10" s="1"/>
    </row>
    <row r="11" spans="1:14" ht="16.5" thickBot="1" x14ac:dyDescent="0.3">
      <c r="A11" s="58"/>
      <c r="B11" s="61"/>
      <c r="C11" s="13">
        <v>2020</v>
      </c>
      <c r="D11" s="15">
        <f t="shared" si="0"/>
        <v>2434503.1999999997</v>
      </c>
      <c r="E11" s="16">
        <f>SUM(E18+E39+E67+E95+E116+E147+E168+E196)</f>
        <v>597499.19999999995</v>
      </c>
      <c r="F11" s="17">
        <f>SUM(F18+F39+F67+F95+F116+F147+F168+F196)</f>
        <v>1702243.6</v>
      </c>
      <c r="G11" s="17">
        <f>SUM(G18+G39+G67+G95+G116+G147+G168+G196)</f>
        <v>8860.4</v>
      </c>
      <c r="H11" s="17">
        <f t="shared" ref="H11" si="1">SUM(H18+H39+H67+H95+H116+H147+H168+H196)</f>
        <v>125900</v>
      </c>
      <c r="K11" s="3"/>
      <c r="L11" s="4"/>
      <c r="M11" s="3"/>
    </row>
    <row r="12" spans="1:14" ht="16.5" thickBot="1" x14ac:dyDescent="0.3">
      <c r="A12" s="58"/>
      <c r="B12" s="61"/>
      <c r="C12" s="13">
        <v>2021</v>
      </c>
      <c r="D12" s="15">
        <f t="shared" si="0"/>
        <v>3891002.4</v>
      </c>
      <c r="E12" s="16">
        <f>SUM(E19+E40+E68+E96+E117+E148+E169+E197)</f>
        <v>598179.5</v>
      </c>
      <c r="F12" s="17">
        <f>SUM(F19+F40+F68+F96+F117+F148+F169+F197)</f>
        <v>1773962.4999999998</v>
      </c>
      <c r="G12" s="17">
        <f t="shared" ref="G12:H12" si="2">SUM(G19+G40+G68+G96+G117+G148+G169+G197)</f>
        <v>8860.4</v>
      </c>
      <c r="H12" s="17">
        <f t="shared" si="2"/>
        <v>1510000</v>
      </c>
      <c r="K12" s="3"/>
      <c r="L12" s="5"/>
      <c r="M12" s="3"/>
      <c r="N12" s="1"/>
    </row>
    <row r="13" spans="1:14" ht="16.5" thickBot="1" x14ac:dyDescent="0.3">
      <c r="A13" s="58"/>
      <c r="B13" s="61"/>
      <c r="C13" s="13">
        <v>2022</v>
      </c>
      <c r="D13" s="15">
        <f t="shared" si="0"/>
        <v>3194736.8</v>
      </c>
      <c r="E13" s="16">
        <f>SUM(E20+E41+E69+E97+E118+E149+E170+E198)</f>
        <v>584441.59999999998</v>
      </c>
      <c r="F13" s="17">
        <f>SUM(F20+F41+F69+F97+F118+F149+F170+F198)</f>
        <v>1711429.4999999998</v>
      </c>
      <c r="G13" s="17">
        <f t="shared" ref="G13:H13" si="3">SUM(G20+G41+G69+G97+G118+G149+G170+G198)</f>
        <v>8865.6999999999989</v>
      </c>
      <c r="H13" s="17">
        <f t="shared" si="3"/>
        <v>890000</v>
      </c>
      <c r="K13" s="3"/>
      <c r="L13" s="4"/>
      <c r="M13" s="3"/>
    </row>
    <row r="14" spans="1:14" ht="16.5" thickBot="1" x14ac:dyDescent="0.3">
      <c r="A14" s="58"/>
      <c r="B14" s="61"/>
      <c r="C14" s="13">
        <v>2023</v>
      </c>
      <c r="D14" s="15">
        <f t="shared" si="0"/>
        <v>4339107.0240000002</v>
      </c>
      <c r="E14" s="16"/>
      <c r="F14" s="17">
        <f>SUM(F21+F42+F70+F98+F119+F150+F171+F199)</f>
        <v>1779886.6680000001</v>
      </c>
      <c r="G14" s="17">
        <f t="shared" ref="G14:H14" si="4">SUM(G21+G42+G70+G98+G119+G150+G171+G199)</f>
        <v>9220.3559999999998</v>
      </c>
      <c r="H14" s="17">
        <f t="shared" si="4"/>
        <v>2550000</v>
      </c>
      <c r="K14" s="3"/>
      <c r="L14" s="3"/>
      <c r="M14" s="3"/>
    </row>
    <row r="15" spans="1:14" ht="16.5" thickBot="1" x14ac:dyDescent="0.3">
      <c r="A15" s="59"/>
      <c r="B15" s="62"/>
      <c r="C15" s="13">
        <v>2024</v>
      </c>
      <c r="D15" s="15">
        <f t="shared" si="0"/>
        <v>3090671.3089600001</v>
      </c>
      <c r="E15" s="16"/>
      <c r="F15" s="17">
        <f>SUM(F22+F43+F71+F99+F120+F151+F172+F200)</f>
        <v>1851082.1347200002</v>
      </c>
      <c r="G15" s="17">
        <f t="shared" ref="G15:H15" si="5">SUM(G22+G43+G71+G99+G120+G151+G172+G200)</f>
        <v>9589.1742400000003</v>
      </c>
      <c r="H15" s="17">
        <f t="shared" si="5"/>
        <v>1230000</v>
      </c>
      <c r="K15" s="3"/>
      <c r="L15" s="3"/>
      <c r="M15" s="3"/>
    </row>
    <row r="16" spans="1:14" ht="16.5" thickBot="1" x14ac:dyDescent="0.3">
      <c r="A16" s="63" t="s">
        <v>16</v>
      </c>
      <c r="B16" s="64"/>
      <c r="C16" s="13"/>
      <c r="D16" s="17">
        <f>SUM(D10:D15)</f>
        <v>19346261.032959998</v>
      </c>
      <c r="E16" s="17">
        <f>SUM(E10:E15)</f>
        <v>2406477.1</v>
      </c>
      <c r="F16" s="17">
        <f>SUM(F10:F15)</f>
        <v>10419637.702719999</v>
      </c>
      <c r="G16" s="17">
        <f>SUM(G10:G15)</f>
        <v>54252.430239999994</v>
      </c>
      <c r="H16" s="17">
        <f t="shared" ref="H16" si="6">SUM(H10:H15)</f>
        <v>6465893.7999999998</v>
      </c>
    </row>
    <row r="17" spans="1:8" ht="16.5" thickBot="1" x14ac:dyDescent="0.3">
      <c r="A17" s="60" t="s">
        <v>17</v>
      </c>
      <c r="B17" s="60" t="s">
        <v>18</v>
      </c>
      <c r="C17" s="13">
        <v>2019</v>
      </c>
      <c r="D17" s="15">
        <v>42240.800000000003</v>
      </c>
      <c r="E17" s="16"/>
      <c r="F17" s="17">
        <v>42240.800000000003</v>
      </c>
      <c r="G17" s="17"/>
      <c r="H17" s="17"/>
    </row>
    <row r="18" spans="1:8" ht="16.5" thickBot="1" x14ac:dyDescent="0.3">
      <c r="A18" s="61"/>
      <c r="B18" s="61"/>
      <c r="C18" s="13">
        <v>2020</v>
      </c>
      <c r="D18" s="15">
        <f>SUM(D25+D32)</f>
        <v>47422</v>
      </c>
      <c r="E18" s="16"/>
      <c r="F18" s="17">
        <v>47422</v>
      </c>
      <c r="G18" s="17"/>
      <c r="H18" s="17"/>
    </row>
    <row r="19" spans="1:8" ht="16.5" thickBot="1" x14ac:dyDescent="0.3">
      <c r="A19" s="61"/>
      <c r="B19" s="61"/>
      <c r="C19" s="13">
        <v>2021</v>
      </c>
      <c r="D19" s="15">
        <f>F19</f>
        <v>49321</v>
      </c>
      <c r="E19" s="16"/>
      <c r="F19" s="17">
        <v>49321</v>
      </c>
      <c r="G19" s="17"/>
      <c r="H19" s="17"/>
    </row>
    <row r="20" spans="1:8" ht="16.5" thickBot="1" x14ac:dyDescent="0.3">
      <c r="A20" s="61"/>
      <c r="B20" s="61"/>
      <c r="C20" s="13">
        <v>2022</v>
      </c>
      <c r="D20" s="15">
        <f>F20</f>
        <v>51293</v>
      </c>
      <c r="E20" s="16"/>
      <c r="F20" s="17">
        <v>51293</v>
      </c>
      <c r="G20" s="17"/>
      <c r="H20" s="17"/>
    </row>
    <row r="21" spans="1:8" ht="16.5" thickBot="1" x14ac:dyDescent="0.3">
      <c r="A21" s="61"/>
      <c r="B21" s="61"/>
      <c r="C21" s="13">
        <v>2023</v>
      </c>
      <c r="D21" s="15">
        <f t="shared" ref="D21:D22" si="7">F21</f>
        <v>53344.72</v>
      </c>
      <c r="E21" s="16"/>
      <c r="F21" s="17">
        <f>SUM(F28+F35)</f>
        <v>53344.72</v>
      </c>
      <c r="G21" s="17"/>
      <c r="H21" s="17"/>
    </row>
    <row r="22" spans="1:8" ht="16.5" thickBot="1" x14ac:dyDescent="0.3">
      <c r="A22" s="62"/>
      <c r="B22" s="62"/>
      <c r="C22" s="13">
        <v>2024</v>
      </c>
      <c r="D22" s="15">
        <f t="shared" si="7"/>
        <v>55478.508800000003</v>
      </c>
      <c r="E22" s="16"/>
      <c r="F22" s="17">
        <f>F29+F36</f>
        <v>55478.508800000003</v>
      </c>
      <c r="G22" s="17"/>
      <c r="H22" s="17"/>
    </row>
    <row r="23" spans="1:8" ht="16.5" thickBot="1" x14ac:dyDescent="0.3">
      <c r="A23" s="63" t="s">
        <v>16</v>
      </c>
      <c r="B23" s="64"/>
      <c r="C23" s="13"/>
      <c r="D23" s="15">
        <f>SUM(D17:D22)</f>
        <v>299100.02879999997</v>
      </c>
      <c r="E23" s="18"/>
      <c r="F23" s="15">
        <f t="shared" ref="F23" si="8">SUM(F17:F22)</f>
        <v>299100.02879999997</v>
      </c>
      <c r="G23" s="18"/>
      <c r="H23" s="17"/>
    </row>
    <row r="24" spans="1:8" ht="16.5" thickBot="1" x14ac:dyDescent="0.3">
      <c r="A24" s="60" t="s">
        <v>19</v>
      </c>
      <c r="B24" s="60" t="s">
        <v>18</v>
      </c>
      <c r="C24" s="13">
        <v>2019</v>
      </c>
      <c r="D24" s="15">
        <v>37442</v>
      </c>
      <c r="E24" s="16"/>
      <c r="F24" s="17">
        <v>37442</v>
      </c>
      <c r="G24" s="17"/>
      <c r="H24" s="17"/>
    </row>
    <row r="25" spans="1:8" ht="16.5" thickBot="1" x14ac:dyDescent="0.3">
      <c r="A25" s="61"/>
      <c r="B25" s="61"/>
      <c r="C25" s="13">
        <v>2020</v>
      </c>
      <c r="D25" s="15">
        <f>SUM(E25:H25)</f>
        <v>39650</v>
      </c>
      <c r="E25" s="16"/>
      <c r="F25" s="17">
        <v>39650</v>
      </c>
      <c r="G25" s="17"/>
      <c r="H25" s="17"/>
    </row>
    <row r="26" spans="1:8" ht="16.5" thickBot="1" x14ac:dyDescent="0.3">
      <c r="A26" s="61"/>
      <c r="B26" s="61"/>
      <c r="C26" s="13">
        <v>2021</v>
      </c>
      <c r="D26" s="15">
        <f t="shared" ref="D26:D29" si="9">SUM(E26:H26)</f>
        <v>41240</v>
      </c>
      <c r="E26" s="16"/>
      <c r="F26" s="18">
        <v>41240</v>
      </c>
      <c r="G26" s="17"/>
      <c r="H26" s="17"/>
    </row>
    <row r="27" spans="1:8" ht="16.5" thickBot="1" x14ac:dyDescent="0.3">
      <c r="A27" s="61"/>
      <c r="B27" s="61"/>
      <c r="C27" s="13">
        <v>2022</v>
      </c>
      <c r="D27" s="15">
        <v>42800</v>
      </c>
      <c r="E27" s="16"/>
      <c r="F27" s="17">
        <v>42800</v>
      </c>
      <c r="G27" s="17"/>
      <c r="H27" s="17"/>
    </row>
    <row r="28" spans="1:8" ht="16.5" thickBot="1" x14ac:dyDescent="0.3">
      <c r="A28" s="61"/>
      <c r="B28" s="61"/>
      <c r="C28" s="13">
        <v>2023</v>
      </c>
      <c r="D28" s="15">
        <f t="shared" si="9"/>
        <v>44512</v>
      </c>
      <c r="E28" s="16"/>
      <c r="F28" s="17">
        <f>F27*1.04</f>
        <v>44512</v>
      </c>
      <c r="G28" s="17"/>
      <c r="H28" s="17"/>
    </row>
    <row r="29" spans="1:8" ht="16.5" thickBot="1" x14ac:dyDescent="0.3">
      <c r="A29" s="62"/>
      <c r="B29" s="62"/>
      <c r="C29" s="13">
        <v>2024</v>
      </c>
      <c r="D29" s="15">
        <f t="shared" si="9"/>
        <v>46292.480000000003</v>
      </c>
      <c r="E29" s="16"/>
      <c r="F29" s="17">
        <f>F28*1.04</f>
        <v>46292.480000000003</v>
      </c>
      <c r="G29" s="17"/>
      <c r="H29" s="17"/>
    </row>
    <row r="30" spans="1:8" ht="16.5" thickBot="1" x14ac:dyDescent="0.3">
      <c r="A30" s="63" t="s">
        <v>16</v>
      </c>
      <c r="B30" s="64"/>
      <c r="C30" s="13"/>
      <c r="D30" s="19">
        <f>SUM(D24:D29)</f>
        <v>251936.48</v>
      </c>
      <c r="E30" s="18"/>
      <c r="F30" s="20">
        <f t="shared" ref="F30" si="10">SUM(F24:F29)</f>
        <v>251936.48</v>
      </c>
      <c r="G30" s="17"/>
      <c r="H30" s="17"/>
    </row>
    <row r="31" spans="1:8" ht="16.5" thickBot="1" x14ac:dyDescent="0.3">
      <c r="A31" s="60" t="s">
        <v>20</v>
      </c>
      <c r="B31" s="60" t="s">
        <v>18</v>
      </c>
      <c r="C31" s="13">
        <v>2019</v>
      </c>
      <c r="D31" s="15">
        <v>4798.8</v>
      </c>
      <c r="E31" s="16"/>
      <c r="F31" s="17">
        <v>4798.8</v>
      </c>
      <c r="G31" s="17"/>
      <c r="H31" s="17"/>
    </row>
    <row r="32" spans="1:8" ht="16.5" thickBot="1" x14ac:dyDescent="0.3">
      <c r="A32" s="61"/>
      <c r="B32" s="61"/>
      <c r="C32" s="13">
        <v>2020</v>
      </c>
      <c r="D32" s="15">
        <f>SUM(E32:H32)</f>
        <v>7772</v>
      </c>
      <c r="E32" s="16"/>
      <c r="F32" s="17">
        <v>7772</v>
      </c>
      <c r="G32" s="17"/>
      <c r="H32" s="17"/>
    </row>
    <row r="33" spans="1:8" ht="16.5" thickBot="1" x14ac:dyDescent="0.3">
      <c r="A33" s="61"/>
      <c r="B33" s="61"/>
      <c r="C33" s="13">
        <v>2021</v>
      </c>
      <c r="D33" s="15">
        <f t="shared" ref="D33:D36" si="11">SUM(E33:H33)</f>
        <v>8081</v>
      </c>
      <c r="E33" s="16"/>
      <c r="F33" s="17">
        <v>8081</v>
      </c>
      <c r="G33" s="17"/>
      <c r="H33" s="17"/>
    </row>
    <row r="34" spans="1:8" ht="16.5" thickBot="1" x14ac:dyDescent="0.3">
      <c r="A34" s="61"/>
      <c r="B34" s="61"/>
      <c r="C34" s="13">
        <v>2022</v>
      </c>
      <c r="D34" s="15">
        <v>8493</v>
      </c>
      <c r="E34" s="16"/>
      <c r="F34" s="17">
        <v>8493</v>
      </c>
      <c r="G34" s="17"/>
      <c r="H34" s="17"/>
    </row>
    <row r="35" spans="1:8" ht="16.5" thickBot="1" x14ac:dyDescent="0.3">
      <c r="A35" s="61"/>
      <c r="B35" s="61"/>
      <c r="C35" s="13">
        <v>2023</v>
      </c>
      <c r="D35" s="15">
        <f t="shared" si="11"/>
        <v>8832.7200000000012</v>
      </c>
      <c r="E35" s="16"/>
      <c r="F35" s="17">
        <f>F34*1.04</f>
        <v>8832.7200000000012</v>
      </c>
      <c r="G35" s="17"/>
      <c r="H35" s="17"/>
    </row>
    <row r="36" spans="1:8" ht="16.5" thickBot="1" x14ac:dyDescent="0.3">
      <c r="A36" s="62"/>
      <c r="B36" s="62"/>
      <c r="C36" s="13">
        <v>2024</v>
      </c>
      <c r="D36" s="15">
        <f t="shared" si="11"/>
        <v>9186.0288000000019</v>
      </c>
      <c r="E36" s="16"/>
      <c r="F36" s="17">
        <f>F35*1.04</f>
        <v>9186.0288000000019</v>
      </c>
      <c r="G36" s="17"/>
      <c r="H36" s="17"/>
    </row>
    <row r="37" spans="1:8" ht="16.5" thickBot="1" x14ac:dyDescent="0.3">
      <c r="A37" s="63" t="s">
        <v>16</v>
      </c>
      <c r="B37" s="64"/>
      <c r="C37" s="13"/>
      <c r="D37" s="15">
        <f>SUM(D31:D36)</f>
        <v>47163.548800000004</v>
      </c>
      <c r="E37" s="18"/>
      <c r="F37" s="18">
        <f t="shared" ref="F37" si="12">SUM(F31:F36)</f>
        <v>47163.548800000004</v>
      </c>
      <c r="G37" s="17"/>
      <c r="H37" s="17"/>
    </row>
    <row r="38" spans="1:8" ht="16.5" thickBot="1" x14ac:dyDescent="0.3">
      <c r="A38" s="57" t="s">
        <v>21</v>
      </c>
      <c r="B38" s="60" t="s">
        <v>18</v>
      </c>
      <c r="C38" s="13">
        <v>2019</v>
      </c>
      <c r="D38" s="15">
        <f>D49+D56+D61</f>
        <v>47821.3</v>
      </c>
      <c r="E38" s="16">
        <f>E49+E56+E61</f>
        <v>21351.9</v>
      </c>
      <c r="F38" s="17">
        <v>26469.4</v>
      </c>
      <c r="G38" s="17"/>
      <c r="H38" s="17"/>
    </row>
    <row r="39" spans="1:8" ht="16.5" thickBot="1" x14ac:dyDescent="0.3">
      <c r="A39" s="58"/>
      <c r="B39" s="61"/>
      <c r="C39" s="13">
        <v>2020</v>
      </c>
      <c r="D39" s="15">
        <f>SUM(E39:F39)</f>
        <v>69296.100000000006</v>
      </c>
      <c r="E39" s="16">
        <f>SUM(E46+E50+E57+E62)</f>
        <v>40437.1</v>
      </c>
      <c r="F39" s="17">
        <f>SUM(F46+F50+F57+F61)</f>
        <v>28859</v>
      </c>
      <c r="G39" s="17"/>
      <c r="H39" s="17"/>
    </row>
    <row r="40" spans="1:8" ht="16.5" thickBot="1" x14ac:dyDescent="0.3">
      <c r="A40" s="58"/>
      <c r="B40" s="61"/>
      <c r="C40" s="13">
        <v>2021</v>
      </c>
      <c r="D40" s="15">
        <f>SUM(E40:F40)</f>
        <v>118412.1</v>
      </c>
      <c r="E40" s="16">
        <f>SUM(E47+E51+E58+E63)</f>
        <v>88399.1</v>
      </c>
      <c r="F40" s="17">
        <f>SUM(F47+F51+F58+F63)</f>
        <v>30013</v>
      </c>
      <c r="G40" s="17"/>
      <c r="H40" s="17"/>
    </row>
    <row r="41" spans="1:8" ht="16.5" thickBot="1" x14ac:dyDescent="0.3">
      <c r="A41" s="58"/>
      <c r="B41" s="61"/>
      <c r="C41" s="13">
        <v>2022</v>
      </c>
      <c r="D41" s="15">
        <f>SUM(E41:H41)</f>
        <v>136473.1</v>
      </c>
      <c r="E41" s="16">
        <f>SUM(E48+E52+E59+E64)</f>
        <v>105259.1</v>
      </c>
      <c r="F41" s="17">
        <f>SUM(F52)</f>
        <v>31214</v>
      </c>
      <c r="G41" s="17"/>
      <c r="H41" s="17"/>
    </row>
    <row r="42" spans="1:8" ht="16.5" thickBot="1" x14ac:dyDescent="0.3">
      <c r="A42" s="58"/>
      <c r="B42" s="61"/>
      <c r="C42" s="13">
        <v>2023</v>
      </c>
      <c r="D42" s="15">
        <f t="shared" ref="D42:D43" si="13">SUM(E42:H42)</f>
        <v>32462.560000000001</v>
      </c>
      <c r="E42" s="16"/>
      <c r="F42" s="17">
        <f>F53</f>
        <v>32462.560000000001</v>
      </c>
      <c r="G42" s="17"/>
      <c r="H42" s="17"/>
    </row>
    <row r="43" spans="1:8" ht="16.5" thickBot="1" x14ac:dyDescent="0.3">
      <c r="A43" s="59"/>
      <c r="B43" s="62"/>
      <c r="C43" s="13">
        <v>2024</v>
      </c>
      <c r="D43" s="15">
        <f t="shared" si="13"/>
        <v>33761.062400000003</v>
      </c>
      <c r="E43" s="16"/>
      <c r="F43" s="17">
        <f>F54</f>
        <v>33761.062400000003</v>
      </c>
      <c r="G43" s="17"/>
      <c r="H43" s="17"/>
    </row>
    <row r="44" spans="1:8" ht="16.5" thickBot="1" x14ac:dyDescent="0.3">
      <c r="A44" s="63" t="s">
        <v>16</v>
      </c>
      <c r="B44" s="64"/>
      <c r="C44" s="13"/>
      <c r="D44" s="18">
        <f>SUM(D38:D43)</f>
        <v>438226.22239999997</v>
      </c>
      <c r="E44" s="18">
        <f>SUM(E38:E43)</f>
        <v>255447.2</v>
      </c>
      <c r="F44" s="20">
        <f t="shared" ref="F44" si="14">SUM(F38:F43)</f>
        <v>182779.02239999999</v>
      </c>
      <c r="G44" s="17"/>
      <c r="H44" s="17"/>
    </row>
    <row r="45" spans="1:8" ht="16.5" hidden="1" thickBot="1" x14ac:dyDescent="0.3">
      <c r="A45" s="71" t="s">
        <v>22</v>
      </c>
      <c r="B45" s="71" t="s">
        <v>18</v>
      </c>
      <c r="C45" s="21">
        <v>2019</v>
      </c>
      <c r="D45" s="15">
        <v>0</v>
      </c>
      <c r="E45" s="16"/>
      <c r="F45" s="17">
        <v>0</v>
      </c>
      <c r="G45" s="22"/>
      <c r="H45" s="22"/>
    </row>
    <row r="46" spans="1:8" ht="16.5" hidden="1" thickBot="1" x14ac:dyDescent="0.3">
      <c r="A46" s="72"/>
      <c r="B46" s="72"/>
      <c r="C46" s="21">
        <v>2020</v>
      </c>
      <c r="D46" s="15">
        <v>0</v>
      </c>
      <c r="E46" s="16"/>
      <c r="F46" s="17">
        <v>0</v>
      </c>
      <c r="G46" s="22"/>
      <c r="H46" s="22"/>
    </row>
    <row r="47" spans="1:8" ht="16.5" hidden="1" thickBot="1" x14ac:dyDescent="0.3">
      <c r="A47" s="73"/>
      <c r="B47" s="73"/>
      <c r="C47" s="21">
        <v>2021</v>
      </c>
      <c r="D47" s="15">
        <v>0</v>
      </c>
      <c r="E47" s="16"/>
      <c r="F47" s="17">
        <v>0</v>
      </c>
      <c r="G47" s="22"/>
      <c r="H47" s="22"/>
    </row>
    <row r="48" spans="1:8" ht="16.5" hidden="1" thickBot="1" x14ac:dyDescent="0.3">
      <c r="A48" s="63" t="s">
        <v>16</v>
      </c>
      <c r="B48" s="64"/>
      <c r="C48" s="13"/>
      <c r="D48" s="15">
        <v>0</v>
      </c>
      <c r="E48" s="23"/>
      <c r="F48" s="16">
        <v>0</v>
      </c>
      <c r="G48" s="17"/>
      <c r="H48" s="17"/>
    </row>
    <row r="49" spans="1:8" ht="16.5" thickBot="1" x14ac:dyDescent="0.3">
      <c r="A49" s="60" t="s">
        <v>23</v>
      </c>
      <c r="B49" s="60" t="s">
        <v>18</v>
      </c>
      <c r="C49" s="13">
        <v>2019</v>
      </c>
      <c r="D49" s="15">
        <v>26469.4</v>
      </c>
      <c r="E49" s="16"/>
      <c r="F49" s="17">
        <v>26469.4</v>
      </c>
      <c r="G49" s="17"/>
      <c r="H49" s="17"/>
    </row>
    <row r="50" spans="1:8" ht="16.5" thickBot="1" x14ac:dyDescent="0.3">
      <c r="A50" s="61"/>
      <c r="B50" s="61"/>
      <c r="C50" s="13">
        <v>2020</v>
      </c>
      <c r="D50" s="15">
        <f>SUM(E50:H50)</f>
        <v>28859</v>
      </c>
      <c r="E50" s="16"/>
      <c r="F50" s="17">
        <v>28859</v>
      </c>
      <c r="G50" s="17"/>
      <c r="H50" s="17"/>
    </row>
    <row r="51" spans="1:8" ht="16.5" thickBot="1" x14ac:dyDescent="0.3">
      <c r="A51" s="61"/>
      <c r="B51" s="61"/>
      <c r="C51" s="13">
        <v>2021</v>
      </c>
      <c r="D51" s="15">
        <f t="shared" ref="D51:D54" si="15">SUM(E51:H51)</f>
        <v>30013</v>
      </c>
      <c r="E51" s="16"/>
      <c r="F51" s="17">
        <v>30013</v>
      </c>
      <c r="G51" s="17"/>
      <c r="H51" s="17"/>
    </row>
    <row r="52" spans="1:8" ht="16.5" thickBot="1" x14ac:dyDescent="0.3">
      <c r="A52" s="61"/>
      <c r="B52" s="61"/>
      <c r="C52" s="13">
        <v>2022</v>
      </c>
      <c r="D52" s="15">
        <f t="shared" si="15"/>
        <v>31214</v>
      </c>
      <c r="E52" s="16"/>
      <c r="F52" s="17">
        <v>31214</v>
      </c>
      <c r="G52" s="17"/>
      <c r="H52" s="17"/>
    </row>
    <row r="53" spans="1:8" ht="16.5" thickBot="1" x14ac:dyDescent="0.3">
      <c r="A53" s="61"/>
      <c r="B53" s="61"/>
      <c r="C53" s="13">
        <v>2023</v>
      </c>
      <c r="D53" s="15">
        <f t="shared" si="15"/>
        <v>32462.560000000001</v>
      </c>
      <c r="E53" s="16"/>
      <c r="F53" s="17">
        <f>F52*1.04</f>
        <v>32462.560000000001</v>
      </c>
      <c r="G53" s="17"/>
      <c r="H53" s="17"/>
    </row>
    <row r="54" spans="1:8" ht="16.5" thickBot="1" x14ac:dyDescent="0.3">
      <c r="A54" s="62"/>
      <c r="B54" s="62"/>
      <c r="C54" s="13">
        <v>2024</v>
      </c>
      <c r="D54" s="15">
        <f t="shared" si="15"/>
        <v>33761.062400000003</v>
      </c>
      <c r="E54" s="16"/>
      <c r="F54" s="17">
        <f>F53*1.04</f>
        <v>33761.062400000003</v>
      </c>
      <c r="G54" s="17"/>
      <c r="H54" s="17"/>
    </row>
    <row r="55" spans="1:8" ht="16.5" thickBot="1" x14ac:dyDescent="0.3">
      <c r="A55" s="63" t="s">
        <v>16</v>
      </c>
      <c r="B55" s="64"/>
      <c r="C55" s="13"/>
      <c r="D55" s="15">
        <f>SUM(D49:D54)</f>
        <v>182779.02239999999</v>
      </c>
      <c r="E55" s="18"/>
      <c r="F55" s="18">
        <f t="shared" ref="F55" si="16">SUM(F49:F54)</f>
        <v>182779.02239999999</v>
      </c>
      <c r="G55" s="17"/>
      <c r="H55" s="17"/>
    </row>
    <row r="56" spans="1:8" ht="21" customHeight="1" thickBot="1" x14ac:dyDescent="0.3">
      <c r="A56" s="76" t="s">
        <v>24</v>
      </c>
      <c r="B56" s="60" t="s">
        <v>18</v>
      </c>
      <c r="C56" s="13">
        <v>2019</v>
      </c>
      <c r="D56" s="15">
        <f>E56</f>
        <v>17155.7</v>
      </c>
      <c r="E56" s="16">
        <v>17155.7</v>
      </c>
      <c r="F56" s="17"/>
      <c r="G56" s="17"/>
      <c r="H56" s="17"/>
    </row>
    <row r="57" spans="1:8" ht="21" customHeight="1" thickBot="1" x14ac:dyDescent="0.3">
      <c r="A57" s="77"/>
      <c r="B57" s="61"/>
      <c r="C57" s="13">
        <v>2020</v>
      </c>
      <c r="D57" s="15">
        <f t="shared" ref="D57:D59" si="17">E57</f>
        <v>17107.099999999999</v>
      </c>
      <c r="E57" s="16">
        <v>17107.099999999999</v>
      </c>
      <c r="F57" s="17"/>
      <c r="G57" s="17"/>
      <c r="H57" s="17"/>
    </row>
    <row r="58" spans="1:8" ht="21" customHeight="1" thickBot="1" x14ac:dyDescent="0.3">
      <c r="A58" s="77"/>
      <c r="B58" s="61"/>
      <c r="C58" s="13">
        <v>2021</v>
      </c>
      <c r="D58" s="15">
        <f t="shared" si="17"/>
        <v>18329.099999999999</v>
      </c>
      <c r="E58" s="16">
        <v>18329.099999999999</v>
      </c>
      <c r="F58" s="17"/>
      <c r="G58" s="17"/>
      <c r="H58" s="17"/>
    </row>
    <row r="59" spans="1:8" ht="21" customHeight="1" thickBot="1" x14ac:dyDescent="0.3">
      <c r="A59" s="78"/>
      <c r="B59" s="79"/>
      <c r="C59" s="13">
        <v>2022</v>
      </c>
      <c r="D59" s="15">
        <f t="shared" si="17"/>
        <v>18329.099999999999</v>
      </c>
      <c r="E59" s="16">
        <v>18329.099999999999</v>
      </c>
      <c r="F59" s="17"/>
      <c r="G59" s="17"/>
      <c r="H59" s="17"/>
    </row>
    <row r="60" spans="1:8" ht="16.5" thickBot="1" x14ac:dyDescent="0.3">
      <c r="A60" s="74" t="s">
        <v>16</v>
      </c>
      <c r="B60" s="75"/>
      <c r="C60" s="13"/>
      <c r="D60" s="15">
        <f>E60</f>
        <v>70921</v>
      </c>
      <c r="E60" s="16">
        <f>SUM(E56:E59)</f>
        <v>70921</v>
      </c>
      <c r="F60" s="17"/>
      <c r="G60" s="17"/>
      <c r="H60" s="17"/>
    </row>
    <row r="61" spans="1:8" ht="16.7" customHeight="1" thickBot="1" x14ac:dyDescent="0.3">
      <c r="A61" s="76" t="s">
        <v>25</v>
      </c>
      <c r="B61" s="60" t="s">
        <v>18</v>
      </c>
      <c r="C61" s="13">
        <v>2019</v>
      </c>
      <c r="D61" s="15">
        <f>E61</f>
        <v>4196.2</v>
      </c>
      <c r="E61" s="16">
        <f>4200-3.8</f>
        <v>4196.2</v>
      </c>
      <c r="F61" s="17"/>
      <c r="G61" s="17"/>
      <c r="H61" s="17"/>
    </row>
    <row r="62" spans="1:8" ht="16.7" customHeight="1" thickBot="1" x14ac:dyDescent="0.3">
      <c r="A62" s="77"/>
      <c r="B62" s="61"/>
      <c r="C62" s="13">
        <v>2020</v>
      </c>
      <c r="D62" s="15">
        <f t="shared" ref="D62:D64" si="18">E62</f>
        <v>23330</v>
      </c>
      <c r="E62" s="16">
        <v>23330</v>
      </c>
      <c r="F62" s="17"/>
      <c r="G62" s="17"/>
      <c r="H62" s="17"/>
    </row>
    <row r="63" spans="1:8" ht="16.7" customHeight="1" thickBot="1" x14ac:dyDescent="0.3">
      <c r="A63" s="77"/>
      <c r="B63" s="61"/>
      <c r="C63" s="13">
        <v>2021</v>
      </c>
      <c r="D63" s="15">
        <f t="shared" si="18"/>
        <v>70070</v>
      </c>
      <c r="E63" s="16">
        <v>70070</v>
      </c>
      <c r="F63" s="17"/>
      <c r="G63" s="17"/>
      <c r="H63" s="17"/>
    </row>
    <row r="64" spans="1:8" ht="16.7" customHeight="1" thickBot="1" x14ac:dyDescent="0.3">
      <c r="A64" s="78"/>
      <c r="B64" s="79"/>
      <c r="C64" s="13">
        <v>2022</v>
      </c>
      <c r="D64" s="15">
        <f t="shared" si="18"/>
        <v>86930</v>
      </c>
      <c r="E64" s="23">
        <v>86930</v>
      </c>
      <c r="F64" s="17"/>
      <c r="G64" s="17"/>
      <c r="H64" s="17"/>
    </row>
    <row r="65" spans="1:8" ht="16.5" thickBot="1" x14ac:dyDescent="0.3">
      <c r="A65" s="74" t="s">
        <v>16</v>
      </c>
      <c r="B65" s="75"/>
      <c r="C65" s="13"/>
      <c r="D65" s="15">
        <f>E65</f>
        <v>184526.2</v>
      </c>
      <c r="E65" s="23">
        <f>SUM(E61:E64)</f>
        <v>184526.2</v>
      </c>
      <c r="F65" s="16"/>
      <c r="G65" s="17"/>
      <c r="H65" s="17"/>
    </row>
    <row r="66" spans="1:8" ht="16.5" thickBot="1" x14ac:dyDescent="0.3">
      <c r="A66" s="60" t="s">
        <v>26</v>
      </c>
      <c r="B66" s="60" t="s">
        <v>18</v>
      </c>
      <c r="C66" s="13">
        <v>2019</v>
      </c>
      <c r="D66" s="15">
        <v>64244.800000000003</v>
      </c>
      <c r="E66" s="16"/>
      <c r="F66" s="17">
        <v>64244.800000000003</v>
      </c>
      <c r="G66" s="17"/>
      <c r="H66" s="17"/>
    </row>
    <row r="67" spans="1:8" ht="16.5" thickBot="1" x14ac:dyDescent="0.3">
      <c r="A67" s="61"/>
      <c r="B67" s="61"/>
      <c r="C67" s="13">
        <v>2020</v>
      </c>
      <c r="D67" s="15">
        <f>SUM(E67:H67)</f>
        <v>65349</v>
      </c>
      <c r="E67" s="16"/>
      <c r="F67" s="17">
        <f>SUM(F74+F81+F88)</f>
        <v>65349</v>
      </c>
      <c r="G67" s="17"/>
      <c r="H67" s="17"/>
    </row>
    <row r="68" spans="1:8" ht="16.5" thickBot="1" x14ac:dyDescent="0.3">
      <c r="A68" s="61"/>
      <c r="B68" s="61"/>
      <c r="C68" s="13">
        <v>2021</v>
      </c>
      <c r="D68" s="15">
        <f t="shared" ref="D68:D71" si="19">SUM(E68:H68)</f>
        <v>67956</v>
      </c>
      <c r="E68" s="16"/>
      <c r="F68" s="17">
        <f>SUM(F75+F82+F89)</f>
        <v>67956</v>
      </c>
      <c r="G68" s="17"/>
      <c r="H68" s="17"/>
    </row>
    <row r="69" spans="1:8" ht="16.5" thickBot="1" x14ac:dyDescent="0.3">
      <c r="A69" s="61"/>
      <c r="B69" s="61"/>
      <c r="C69" s="13">
        <v>2022</v>
      </c>
      <c r="D69" s="15">
        <f t="shared" si="19"/>
        <v>70670</v>
      </c>
      <c r="E69" s="16"/>
      <c r="F69" s="17">
        <f>SUM(F76+F83+F90)</f>
        <v>70670</v>
      </c>
      <c r="G69" s="17"/>
      <c r="H69" s="17"/>
    </row>
    <row r="70" spans="1:8" ht="16.5" thickBot="1" x14ac:dyDescent="0.3">
      <c r="A70" s="61"/>
      <c r="B70" s="61"/>
      <c r="C70" s="13">
        <v>2023</v>
      </c>
      <c r="D70" s="15">
        <f t="shared" si="19"/>
        <v>73496.800000000003</v>
      </c>
      <c r="E70" s="16"/>
      <c r="F70" s="17">
        <f>SUM(F77+F84+F91)</f>
        <v>73496.800000000003</v>
      </c>
      <c r="G70" s="17"/>
      <c r="H70" s="17"/>
    </row>
    <row r="71" spans="1:8" ht="16.5" thickBot="1" x14ac:dyDescent="0.3">
      <c r="A71" s="62"/>
      <c r="B71" s="62"/>
      <c r="C71" s="13">
        <v>2024</v>
      </c>
      <c r="D71" s="15">
        <f t="shared" si="19"/>
        <v>76436.671999999991</v>
      </c>
      <c r="E71" s="16"/>
      <c r="F71" s="17">
        <f>F78+F85+F92</f>
        <v>76436.671999999991</v>
      </c>
      <c r="G71" s="17"/>
      <c r="H71" s="17"/>
    </row>
    <row r="72" spans="1:8" ht="16.5" thickBot="1" x14ac:dyDescent="0.3">
      <c r="A72" s="63" t="s">
        <v>16</v>
      </c>
      <c r="B72" s="64"/>
      <c r="C72" s="13"/>
      <c r="D72" s="19">
        <f>SUM(D66:D71)</f>
        <v>418153.272</v>
      </c>
      <c r="E72" s="18"/>
      <c r="F72" s="24">
        <f t="shared" ref="F72" si="20">SUM(F66:F71)</f>
        <v>418153.272</v>
      </c>
      <c r="G72" s="18"/>
      <c r="H72" s="20"/>
    </row>
    <row r="73" spans="1:8" ht="16.5" thickBot="1" x14ac:dyDescent="0.3">
      <c r="A73" s="60" t="s">
        <v>27</v>
      </c>
      <c r="B73" s="60" t="s">
        <v>18</v>
      </c>
      <c r="C73" s="13">
        <v>2019</v>
      </c>
      <c r="D73" s="15">
        <v>57435.1</v>
      </c>
      <c r="E73" s="16"/>
      <c r="F73" s="17">
        <v>57435.1</v>
      </c>
      <c r="G73" s="17"/>
      <c r="H73" s="17"/>
    </row>
    <row r="74" spans="1:8" ht="16.5" thickBot="1" x14ac:dyDescent="0.3">
      <c r="A74" s="61"/>
      <c r="B74" s="61"/>
      <c r="C74" s="13">
        <v>2020</v>
      </c>
      <c r="D74" s="15">
        <f t="shared" ref="D74:D78" si="21">SUM(E74:H74)</f>
        <v>43582</v>
      </c>
      <c r="E74" s="25"/>
      <c r="F74" s="17">
        <v>43582</v>
      </c>
      <c r="G74" s="17"/>
      <c r="H74" s="17"/>
    </row>
    <row r="75" spans="1:8" ht="16.5" thickBot="1" x14ac:dyDescent="0.3">
      <c r="A75" s="61"/>
      <c r="B75" s="61"/>
      <c r="C75" s="13">
        <v>2021</v>
      </c>
      <c r="D75" s="15">
        <f t="shared" si="21"/>
        <v>45319</v>
      </c>
      <c r="E75" s="16"/>
      <c r="F75" s="17">
        <v>45319</v>
      </c>
      <c r="G75" s="17"/>
      <c r="H75" s="17"/>
    </row>
    <row r="76" spans="1:8" ht="16.5" thickBot="1" x14ac:dyDescent="0.3">
      <c r="A76" s="61"/>
      <c r="B76" s="61"/>
      <c r="C76" s="13">
        <v>2022</v>
      </c>
      <c r="D76" s="15">
        <f t="shared" si="21"/>
        <v>47127.7</v>
      </c>
      <c r="E76" s="16"/>
      <c r="F76" s="17">
        <v>47127.7</v>
      </c>
      <c r="G76" s="17"/>
      <c r="H76" s="17"/>
    </row>
    <row r="77" spans="1:8" ht="16.5" thickBot="1" x14ac:dyDescent="0.3">
      <c r="A77" s="61"/>
      <c r="B77" s="61"/>
      <c r="C77" s="13">
        <v>2023</v>
      </c>
      <c r="D77" s="15">
        <f t="shared" si="21"/>
        <v>49012.807999999997</v>
      </c>
      <c r="E77" s="16"/>
      <c r="F77" s="17">
        <f>F76*1.04</f>
        <v>49012.807999999997</v>
      </c>
      <c r="G77" s="17"/>
      <c r="H77" s="17"/>
    </row>
    <row r="78" spans="1:8" ht="16.5" thickBot="1" x14ac:dyDescent="0.3">
      <c r="A78" s="62"/>
      <c r="B78" s="62"/>
      <c r="C78" s="13">
        <v>2024</v>
      </c>
      <c r="D78" s="15">
        <f t="shared" si="21"/>
        <v>50973.320319999999</v>
      </c>
      <c r="E78" s="16"/>
      <c r="F78" s="17">
        <f>F77*1.04</f>
        <v>50973.320319999999</v>
      </c>
      <c r="G78" s="17"/>
      <c r="H78" s="17"/>
    </row>
    <row r="79" spans="1:8" ht="16.5" thickBot="1" x14ac:dyDescent="0.3">
      <c r="A79" s="63" t="s">
        <v>16</v>
      </c>
      <c r="B79" s="64"/>
      <c r="C79" s="13"/>
      <c r="D79" s="18">
        <f>SUM(D73:D78)</f>
        <v>293449.92831999995</v>
      </c>
      <c r="E79" s="18"/>
      <c r="F79" s="18">
        <f>SUM(F73:F78)</f>
        <v>293449.92831999995</v>
      </c>
      <c r="G79" s="17"/>
      <c r="H79" s="17"/>
    </row>
    <row r="80" spans="1:8" ht="16.5" thickBot="1" x14ac:dyDescent="0.3">
      <c r="A80" s="60" t="s">
        <v>28</v>
      </c>
      <c r="B80" s="60" t="s">
        <v>18</v>
      </c>
      <c r="C80" s="13">
        <v>2019</v>
      </c>
      <c r="D80" s="15">
        <v>6300</v>
      </c>
      <c r="E80" s="16"/>
      <c r="F80" s="17">
        <v>6300</v>
      </c>
      <c r="G80" s="17"/>
      <c r="H80" s="17"/>
    </row>
    <row r="81" spans="1:8" ht="16.5" thickBot="1" x14ac:dyDescent="0.3">
      <c r="A81" s="61"/>
      <c r="B81" s="61"/>
      <c r="C81" s="13">
        <v>2020</v>
      </c>
      <c r="D81" s="15">
        <f>SUM(E81:H81)</f>
        <v>20800</v>
      </c>
      <c r="E81" s="16"/>
      <c r="F81" s="17">
        <v>20800</v>
      </c>
      <c r="G81" s="17"/>
      <c r="H81" s="17"/>
    </row>
    <row r="82" spans="1:8" ht="16.5" thickBot="1" x14ac:dyDescent="0.3">
      <c r="A82" s="61"/>
      <c r="B82" s="61"/>
      <c r="C82" s="13">
        <v>2021</v>
      </c>
      <c r="D82" s="15">
        <f t="shared" ref="D82:D85" si="22">SUM(E82:H82)</f>
        <v>21632</v>
      </c>
      <c r="E82" s="16"/>
      <c r="F82" s="17">
        <v>21632</v>
      </c>
      <c r="G82" s="17"/>
      <c r="H82" s="17"/>
    </row>
    <row r="83" spans="1:8" ht="16.5" thickBot="1" x14ac:dyDescent="0.3">
      <c r="A83" s="61"/>
      <c r="B83" s="61"/>
      <c r="C83" s="13">
        <v>2022</v>
      </c>
      <c r="D83" s="15">
        <f t="shared" si="22"/>
        <v>22497.3</v>
      </c>
      <c r="E83" s="16"/>
      <c r="F83" s="17">
        <v>22497.3</v>
      </c>
      <c r="G83" s="17"/>
      <c r="H83" s="17"/>
    </row>
    <row r="84" spans="1:8" ht="16.5" thickBot="1" x14ac:dyDescent="0.3">
      <c r="A84" s="61"/>
      <c r="B84" s="61"/>
      <c r="C84" s="13">
        <v>2023</v>
      </c>
      <c r="D84" s="15">
        <f t="shared" si="22"/>
        <v>23397.191999999999</v>
      </c>
      <c r="E84" s="16"/>
      <c r="F84" s="17">
        <f>F83*1.04</f>
        <v>23397.191999999999</v>
      </c>
      <c r="G84" s="17"/>
      <c r="H84" s="17"/>
    </row>
    <row r="85" spans="1:8" ht="16.5" thickBot="1" x14ac:dyDescent="0.3">
      <c r="A85" s="62"/>
      <c r="B85" s="62"/>
      <c r="C85" s="13">
        <v>2024</v>
      </c>
      <c r="D85" s="15">
        <f t="shared" si="22"/>
        <v>24333.079679999999</v>
      </c>
      <c r="E85" s="16"/>
      <c r="F85" s="17">
        <f>F84*1.04</f>
        <v>24333.079679999999</v>
      </c>
      <c r="G85" s="17"/>
      <c r="H85" s="17"/>
    </row>
    <row r="86" spans="1:8" ht="16.5" thickBot="1" x14ac:dyDescent="0.3">
      <c r="A86" s="63" t="s">
        <v>16</v>
      </c>
      <c r="B86" s="64"/>
      <c r="C86" s="13"/>
      <c r="D86" s="15">
        <f>SUM(D80:D85)</f>
        <v>118959.57167999999</v>
      </c>
      <c r="E86" s="18"/>
      <c r="F86" s="18">
        <f t="shared" ref="F86" si="23">SUM(F80:F85)</f>
        <v>118959.57167999999</v>
      </c>
      <c r="G86" s="17"/>
      <c r="H86" s="17"/>
    </row>
    <row r="87" spans="1:8" ht="16.5" thickBot="1" x14ac:dyDescent="0.3">
      <c r="A87" s="60" t="s">
        <v>29</v>
      </c>
      <c r="B87" s="60" t="s">
        <v>18</v>
      </c>
      <c r="C87" s="13">
        <v>2019</v>
      </c>
      <c r="D87" s="15">
        <v>509.7</v>
      </c>
      <c r="E87" s="16"/>
      <c r="F87" s="17">
        <v>509.7</v>
      </c>
      <c r="G87" s="17"/>
      <c r="H87" s="17"/>
    </row>
    <row r="88" spans="1:8" ht="16.5" thickBot="1" x14ac:dyDescent="0.3">
      <c r="A88" s="61"/>
      <c r="B88" s="61"/>
      <c r="C88" s="13">
        <v>2020</v>
      </c>
      <c r="D88" s="15">
        <f>SUM(E88:H88)</f>
        <v>967</v>
      </c>
      <c r="E88" s="16"/>
      <c r="F88" s="17">
        <v>967</v>
      </c>
      <c r="G88" s="17"/>
      <c r="H88" s="17"/>
    </row>
    <row r="89" spans="1:8" ht="16.5" thickBot="1" x14ac:dyDescent="0.3">
      <c r="A89" s="61"/>
      <c r="B89" s="61"/>
      <c r="C89" s="13">
        <v>2021</v>
      </c>
      <c r="D89" s="15">
        <f t="shared" ref="D89:D92" si="24">SUM(E89:H89)</f>
        <v>1005</v>
      </c>
      <c r="E89" s="16"/>
      <c r="F89" s="17">
        <v>1005</v>
      </c>
      <c r="G89" s="17"/>
      <c r="H89" s="17"/>
    </row>
    <row r="90" spans="1:8" ht="16.5" thickBot="1" x14ac:dyDescent="0.3">
      <c r="A90" s="61"/>
      <c r="B90" s="61"/>
      <c r="C90" s="13">
        <v>2022</v>
      </c>
      <c r="D90" s="15">
        <f t="shared" si="24"/>
        <v>1045</v>
      </c>
      <c r="E90" s="16"/>
      <c r="F90" s="17">
        <v>1045</v>
      </c>
      <c r="G90" s="17"/>
      <c r="H90" s="17"/>
    </row>
    <row r="91" spans="1:8" ht="16.5" thickBot="1" x14ac:dyDescent="0.3">
      <c r="A91" s="61"/>
      <c r="B91" s="61"/>
      <c r="C91" s="13">
        <v>2023</v>
      </c>
      <c r="D91" s="15">
        <f t="shared" si="24"/>
        <v>1086.8</v>
      </c>
      <c r="E91" s="16"/>
      <c r="F91" s="17">
        <f>F90*1.04</f>
        <v>1086.8</v>
      </c>
      <c r="G91" s="17"/>
      <c r="H91" s="17"/>
    </row>
    <row r="92" spans="1:8" ht="16.5" thickBot="1" x14ac:dyDescent="0.3">
      <c r="A92" s="62"/>
      <c r="B92" s="62"/>
      <c r="C92" s="13">
        <v>2024</v>
      </c>
      <c r="D92" s="15">
        <f t="shared" si="24"/>
        <v>1130.2719999999999</v>
      </c>
      <c r="E92" s="16"/>
      <c r="F92" s="17">
        <f>F91*1.04</f>
        <v>1130.2719999999999</v>
      </c>
      <c r="G92" s="17"/>
      <c r="H92" s="17"/>
    </row>
    <row r="93" spans="1:8" ht="16.5" thickBot="1" x14ac:dyDescent="0.3">
      <c r="A93" s="63" t="s">
        <v>16</v>
      </c>
      <c r="B93" s="64"/>
      <c r="C93" s="13"/>
      <c r="D93" s="15">
        <f>SUM(D87:D92)</f>
        <v>5743.7719999999999</v>
      </c>
      <c r="E93" s="18"/>
      <c r="F93" s="18">
        <f t="shared" ref="F93" si="25">SUM(F87:F92)</f>
        <v>5743.7719999999999</v>
      </c>
      <c r="G93" s="17"/>
      <c r="H93" s="17"/>
    </row>
    <row r="94" spans="1:8" ht="16.5" thickBot="1" x14ac:dyDescent="0.3">
      <c r="A94" s="60" t="s">
        <v>30</v>
      </c>
      <c r="B94" s="60" t="s">
        <v>18</v>
      </c>
      <c r="C94" s="13">
        <v>2019</v>
      </c>
      <c r="D94" s="15">
        <v>32399.4</v>
      </c>
      <c r="E94" s="16"/>
      <c r="F94" s="17">
        <v>32399.4</v>
      </c>
      <c r="G94" s="17"/>
      <c r="H94" s="17"/>
    </row>
    <row r="95" spans="1:8" ht="16.5" thickBot="1" x14ac:dyDescent="0.3">
      <c r="A95" s="61"/>
      <c r="B95" s="61"/>
      <c r="C95" s="13">
        <v>2020</v>
      </c>
      <c r="D95" s="15">
        <f>SUM(E95:H95)</f>
        <v>31910.9</v>
      </c>
      <c r="E95" s="16"/>
      <c r="F95" s="17">
        <f>SUM(F102+F109)</f>
        <v>31910.9</v>
      </c>
      <c r="G95" s="17"/>
      <c r="H95" s="17"/>
    </row>
    <row r="96" spans="1:8" ht="16.5" thickBot="1" x14ac:dyDescent="0.3">
      <c r="A96" s="61"/>
      <c r="B96" s="61"/>
      <c r="C96" s="13">
        <v>2021</v>
      </c>
      <c r="D96" s="15">
        <f t="shared" ref="D96:D99" si="26">SUM(E96:H96)</f>
        <v>33185.699999999997</v>
      </c>
      <c r="E96" s="16"/>
      <c r="F96" s="17">
        <f>SUM(F103+F110)</f>
        <v>33185.699999999997</v>
      </c>
      <c r="G96" s="17"/>
      <c r="H96" s="17"/>
    </row>
    <row r="97" spans="1:8" ht="16.5" thickBot="1" x14ac:dyDescent="0.3">
      <c r="A97" s="61"/>
      <c r="B97" s="61"/>
      <c r="C97" s="13">
        <v>2022</v>
      </c>
      <c r="D97" s="15">
        <f t="shared" si="26"/>
        <v>34509.4</v>
      </c>
      <c r="E97" s="16"/>
      <c r="F97" s="17">
        <f>SUM(F104+F111)</f>
        <v>34509.4</v>
      </c>
      <c r="G97" s="17"/>
      <c r="H97" s="17"/>
    </row>
    <row r="98" spans="1:8" ht="16.5" thickBot="1" x14ac:dyDescent="0.3">
      <c r="A98" s="61"/>
      <c r="B98" s="61"/>
      <c r="C98" s="13">
        <v>2023</v>
      </c>
      <c r="D98" s="15">
        <f t="shared" si="26"/>
        <v>35889.775999999998</v>
      </c>
      <c r="E98" s="16"/>
      <c r="F98" s="17">
        <f>F105+F112</f>
        <v>35889.775999999998</v>
      </c>
      <c r="G98" s="17"/>
      <c r="H98" s="17"/>
    </row>
    <row r="99" spans="1:8" ht="16.5" thickBot="1" x14ac:dyDescent="0.3">
      <c r="A99" s="62"/>
      <c r="B99" s="62"/>
      <c r="C99" s="13">
        <v>2024</v>
      </c>
      <c r="D99" s="15">
        <f t="shared" si="26"/>
        <v>37325.367040000005</v>
      </c>
      <c r="E99" s="16"/>
      <c r="F99" s="17">
        <f>F106+F113</f>
        <v>37325.367040000005</v>
      </c>
      <c r="G99" s="17"/>
      <c r="H99" s="17"/>
    </row>
    <row r="100" spans="1:8" ht="16.5" thickBot="1" x14ac:dyDescent="0.3">
      <c r="A100" s="63" t="s">
        <v>16</v>
      </c>
      <c r="B100" s="64"/>
      <c r="C100" s="13"/>
      <c r="D100" s="15">
        <f>SUM(D94:D99)</f>
        <v>205220.54303999999</v>
      </c>
      <c r="E100" s="18"/>
      <c r="F100" s="18">
        <f t="shared" ref="F100" si="27">SUM(F94:F99)</f>
        <v>205220.54303999999</v>
      </c>
      <c r="G100" s="17"/>
      <c r="H100" s="17"/>
    </row>
    <row r="101" spans="1:8" ht="16.5" thickBot="1" x14ac:dyDescent="0.3">
      <c r="A101" s="60" t="s">
        <v>31</v>
      </c>
      <c r="B101" s="60" t="s">
        <v>18</v>
      </c>
      <c r="C101" s="13">
        <v>2019</v>
      </c>
      <c r="D101" s="15">
        <v>23975.4</v>
      </c>
      <c r="E101" s="16"/>
      <c r="F101" s="17">
        <v>23975.4</v>
      </c>
      <c r="G101" s="17"/>
      <c r="H101" s="17"/>
    </row>
    <row r="102" spans="1:8" ht="16.5" thickBot="1" x14ac:dyDescent="0.3">
      <c r="A102" s="61"/>
      <c r="B102" s="61"/>
      <c r="C102" s="13">
        <v>2020</v>
      </c>
      <c r="D102" s="15">
        <f>SUM(E102:H102)</f>
        <v>23149.9</v>
      </c>
      <c r="E102" s="16"/>
      <c r="F102" s="17">
        <v>23149.9</v>
      </c>
      <c r="G102" s="17"/>
      <c r="H102" s="17"/>
    </row>
    <row r="103" spans="1:8" ht="16.5" thickBot="1" x14ac:dyDescent="0.3">
      <c r="A103" s="61"/>
      <c r="B103" s="61"/>
      <c r="C103" s="13">
        <v>2021</v>
      </c>
      <c r="D103" s="15">
        <f t="shared" ref="D103:D106" si="28">SUM(E103:H103)</f>
        <v>24074.7</v>
      </c>
      <c r="E103" s="16"/>
      <c r="F103" s="17">
        <v>24074.7</v>
      </c>
      <c r="G103" s="17"/>
      <c r="H103" s="17"/>
    </row>
    <row r="104" spans="1:8" ht="16.5" thickBot="1" x14ac:dyDescent="0.3">
      <c r="A104" s="61"/>
      <c r="B104" s="61"/>
      <c r="C104" s="13">
        <v>2022</v>
      </c>
      <c r="D104" s="15">
        <f t="shared" si="28"/>
        <v>25033.4</v>
      </c>
      <c r="E104" s="16"/>
      <c r="F104" s="17">
        <v>25033.4</v>
      </c>
      <c r="G104" s="17"/>
      <c r="H104" s="17"/>
    </row>
    <row r="105" spans="1:8" ht="16.5" thickBot="1" x14ac:dyDescent="0.3">
      <c r="A105" s="61"/>
      <c r="B105" s="61"/>
      <c r="C105" s="13">
        <v>2023</v>
      </c>
      <c r="D105" s="15">
        <f t="shared" si="28"/>
        <v>26034.736000000001</v>
      </c>
      <c r="E105" s="16"/>
      <c r="F105" s="17">
        <f>F104*1.04</f>
        <v>26034.736000000001</v>
      </c>
      <c r="G105" s="17"/>
      <c r="H105" s="17"/>
    </row>
    <row r="106" spans="1:8" ht="16.5" thickBot="1" x14ac:dyDescent="0.3">
      <c r="A106" s="62"/>
      <c r="B106" s="62"/>
      <c r="C106" s="13">
        <v>2024</v>
      </c>
      <c r="D106" s="15">
        <f t="shared" si="28"/>
        <v>27076.125440000003</v>
      </c>
      <c r="E106" s="16"/>
      <c r="F106" s="17">
        <f>F105*1.04</f>
        <v>27076.125440000003</v>
      </c>
      <c r="G106" s="17"/>
      <c r="H106" s="17"/>
    </row>
    <row r="107" spans="1:8" ht="16.5" thickBot="1" x14ac:dyDescent="0.3">
      <c r="A107" s="63" t="s">
        <v>16</v>
      </c>
      <c r="B107" s="64"/>
      <c r="C107" s="26"/>
      <c r="D107" s="15">
        <f>SUM(D101:D106)</f>
        <v>149344.26144</v>
      </c>
      <c r="E107" s="18"/>
      <c r="F107" s="18">
        <f t="shared" ref="F107" si="29">SUM(F101:F106)</f>
        <v>149344.26144</v>
      </c>
      <c r="G107" s="17"/>
      <c r="H107" s="17"/>
    </row>
    <row r="108" spans="1:8" ht="16.5" thickBot="1" x14ac:dyDescent="0.3">
      <c r="A108" s="60" t="s">
        <v>32</v>
      </c>
      <c r="B108" s="60" t="s">
        <v>18</v>
      </c>
      <c r="C108" s="13">
        <v>2019</v>
      </c>
      <c r="D108" s="15">
        <v>8424</v>
      </c>
      <c r="E108" s="16"/>
      <c r="F108" s="17">
        <v>8424</v>
      </c>
      <c r="G108" s="17"/>
      <c r="H108" s="17"/>
    </row>
    <row r="109" spans="1:8" ht="16.5" thickBot="1" x14ac:dyDescent="0.3">
      <c r="A109" s="61"/>
      <c r="B109" s="61"/>
      <c r="C109" s="13">
        <v>2020</v>
      </c>
      <c r="D109" s="15">
        <f>SUM(E109:H109)</f>
        <v>8761</v>
      </c>
      <c r="E109" s="16"/>
      <c r="F109" s="17">
        <v>8761</v>
      </c>
      <c r="G109" s="17"/>
      <c r="H109" s="17"/>
    </row>
    <row r="110" spans="1:8" ht="16.5" thickBot="1" x14ac:dyDescent="0.3">
      <c r="A110" s="61"/>
      <c r="B110" s="61"/>
      <c r="C110" s="13">
        <v>2021</v>
      </c>
      <c r="D110" s="15">
        <f t="shared" ref="D110:D113" si="30">SUM(E110:H110)</f>
        <v>9111</v>
      </c>
      <c r="E110" s="16"/>
      <c r="F110" s="17">
        <v>9111</v>
      </c>
      <c r="G110" s="17"/>
      <c r="H110" s="17"/>
    </row>
    <row r="111" spans="1:8" ht="16.5" thickBot="1" x14ac:dyDescent="0.3">
      <c r="A111" s="61"/>
      <c r="B111" s="61"/>
      <c r="C111" s="13">
        <v>2022</v>
      </c>
      <c r="D111" s="15">
        <f t="shared" si="30"/>
        <v>9476</v>
      </c>
      <c r="E111" s="16"/>
      <c r="F111" s="17">
        <v>9476</v>
      </c>
      <c r="G111" s="17"/>
      <c r="H111" s="17"/>
    </row>
    <row r="112" spans="1:8" ht="16.5" thickBot="1" x14ac:dyDescent="0.3">
      <c r="A112" s="61"/>
      <c r="B112" s="61"/>
      <c r="C112" s="13">
        <v>2023</v>
      </c>
      <c r="D112" s="15">
        <f t="shared" si="30"/>
        <v>9855.0400000000009</v>
      </c>
      <c r="E112" s="16"/>
      <c r="F112" s="17">
        <f>F111*1.04</f>
        <v>9855.0400000000009</v>
      </c>
      <c r="G112" s="17"/>
      <c r="H112" s="17"/>
    </row>
    <row r="113" spans="1:10" ht="16.5" thickBot="1" x14ac:dyDescent="0.3">
      <c r="A113" s="62"/>
      <c r="B113" s="62"/>
      <c r="C113" s="13">
        <v>2024</v>
      </c>
      <c r="D113" s="15">
        <f t="shared" si="30"/>
        <v>10249.241600000001</v>
      </c>
      <c r="E113" s="27"/>
      <c r="F113" s="17">
        <f>F112*1.04</f>
        <v>10249.241600000001</v>
      </c>
      <c r="G113" s="17"/>
      <c r="H113" s="17"/>
    </row>
    <row r="114" spans="1:10" ht="16.5" thickBot="1" x14ac:dyDescent="0.3">
      <c r="A114" s="28" t="s">
        <v>16</v>
      </c>
      <c r="B114" s="26"/>
      <c r="C114" s="13"/>
      <c r="D114" s="29">
        <f>SUM(D108:D113)</f>
        <v>55876.281600000002</v>
      </c>
      <c r="E114" s="18"/>
      <c r="F114" s="18">
        <f>SUM(F108:F113)</f>
        <v>55876.281600000002</v>
      </c>
      <c r="G114" s="17"/>
      <c r="H114" s="17"/>
    </row>
    <row r="115" spans="1:10" ht="16.5" thickBot="1" x14ac:dyDescent="0.3">
      <c r="A115" s="60" t="s">
        <v>33</v>
      </c>
      <c r="B115" s="60" t="s">
        <v>18</v>
      </c>
      <c r="C115" s="30">
        <v>2019</v>
      </c>
      <c r="D115" s="18">
        <f>SUM(D122++D129+D136+D141)</f>
        <v>1667393.8</v>
      </c>
      <c r="E115" s="18">
        <f>SUM(E122++E129+E136+E141)</f>
        <v>597635.89999999991</v>
      </c>
      <c r="F115" s="17">
        <f>SUM(F122+F129+F136+F141)</f>
        <v>1069623.8999999999</v>
      </c>
      <c r="G115" s="17">
        <v>134</v>
      </c>
      <c r="H115" s="17"/>
    </row>
    <row r="116" spans="1:10" ht="16.5" thickBot="1" x14ac:dyDescent="0.3">
      <c r="A116" s="61"/>
      <c r="B116" s="61"/>
      <c r="C116" s="13">
        <v>2020</v>
      </c>
      <c r="D116" s="15">
        <f>SUM(E116:G116)</f>
        <v>1590619.7999999998</v>
      </c>
      <c r="E116" s="16">
        <f>SUM(E123+E130+E137+E142)</f>
        <v>551483.69999999995</v>
      </c>
      <c r="F116" s="17">
        <f>SUM(F123+F130+F137+F142)</f>
        <v>1039002.1</v>
      </c>
      <c r="G116" s="17">
        <v>134</v>
      </c>
      <c r="H116" s="17"/>
    </row>
    <row r="117" spans="1:10" ht="16.5" thickBot="1" x14ac:dyDescent="0.3">
      <c r="A117" s="61"/>
      <c r="B117" s="61"/>
      <c r="C117" s="13">
        <v>2021</v>
      </c>
      <c r="D117" s="15">
        <f>SUM(E117:G117)</f>
        <v>1593994.2999999998</v>
      </c>
      <c r="E117" s="16">
        <f>SUM(E124+E131+E138+E143)</f>
        <v>503794</v>
      </c>
      <c r="F117" s="17">
        <f>SUM(F124+F131+F138+F143)</f>
        <v>1090066.2999999998</v>
      </c>
      <c r="G117" s="17">
        <v>134</v>
      </c>
      <c r="H117" s="17"/>
    </row>
    <row r="118" spans="1:10" ht="16.5" thickBot="1" x14ac:dyDescent="0.3">
      <c r="A118" s="61"/>
      <c r="B118" s="61"/>
      <c r="C118" s="13">
        <v>2022</v>
      </c>
      <c r="D118" s="15">
        <f>SUM(E118:G118)</f>
        <v>1616075.8</v>
      </c>
      <c r="E118" s="16">
        <f>SUM(E125+E132+E139+E144)</f>
        <v>472761.9</v>
      </c>
      <c r="F118" s="17">
        <f>SUM(F125+F132)</f>
        <v>1143174.5999999999</v>
      </c>
      <c r="G118" s="17">
        <v>139.30000000000001</v>
      </c>
      <c r="H118" s="17"/>
    </row>
    <row r="119" spans="1:10" ht="16.5" thickBot="1" x14ac:dyDescent="0.3">
      <c r="A119" s="61"/>
      <c r="B119" s="61"/>
      <c r="C119" s="13">
        <v>2023</v>
      </c>
      <c r="D119" s="15">
        <f>SUM(E119:G119)</f>
        <v>1189046.4839999999</v>
      </c>
      <c r="E119" s="16"/>
      <c r="F119" s="17">
        <f>F126+F133</f>
        <v>1188901.584</v>
      </c>
      <c r="G119" s="17">
        <v>144.9</v>
      </c>
      <c r="H119" s="17"/>
    </row>
    <row r="120" spans="1:10" ht="16.5" thickBot="1" x14ac:dyDescent="0.3">
      <c r="A120" s="62"/>
      <c r="B120" s="62"/>
      <c r="C120" s="13">
        <v>2024</v>
      </c>
      <c r="D120" s="15">
        <f t="shared" ref="D120" si="31">SUM(E120:G120)</f>
        <v>1236608.34736</v>
      </c>
      <c r="E120" s="16"/>
      <c r="F120" s="17">
        <f>F127+F134</f>
        <v>1236457.6473600001</v>
      </c>
      <c r="G120" s="17">
        <v>150.69999999999999</v>
      </c>
      <c r="H120" s="17"/>
    </row>
    <row r="121" spans="1:10" ht="16.5" thickBot="1" x14ac:dyDescent="0.3">
      <c r="A121" s="63" t="s">
        <v>16</v>
      </c>
      <c r="B121" s="64"/>
      <c r="C121" s="13"/>
      <c r="D121" s="15">
        <f>SUM(D115:D120)</f>
        <v>8893738.5313600004</v>
      </c>
      <c r="E121" s="18">
        <f>SUM(E115:E120)</f>
        <v>2125675.5</v>
      </c>
      <c r="F121" s="18">
        <f t="shared" ref="F121:G121" si="32">SUM(F115:F120)</f>
        <v>6767226.1313599991</v>
      </c>
      <c r="G121" s="18">
        <f t="shared" si="32"/>
        <v>836.89999999999986</v>
      </c>
      <c r="H121" s="17"/>
    </row>
    <row r="122" spans="1:10" ht="16.5" thickBot="1" x14ac:dyDescent="0.3">
      <c r="A122" s="60" t="s">
        <v>34</v>
      </c>
      <c r="B122" s="60" t="s">
        <v>35</v>
      </c>
      <c r="C122" s="13">
        <v>2019</v>
      </c>
      <c r="D122" s="15">
        <f>SUM(E122:F122)</f>
        <v>1314214.30479</v>
      </c>
      <c r="E122" s="16">
        <f>327057.89835+1703.48801+622.81843-437.8-1.5</f>
        <v>328944.90478999994</v>
      </c>
      <c r="F122" s="17">
        <f>985294.4-25</f>
        <v>985269.4</v>
      </c>
      <c r="G122" s="17"/>
      <c r="H122" s="17"/>
    </row>
    <row r="123" spans="1:10" ht="16.5" thickBot="1" x14ac:dyDescent="0.3">
      <c r="A123" s="61"/>
      <c r="B123" s="61"/>
      <c r="C123" s="13">
        <v>2020</v>
      </c>
      <c r="D123" s="15">
        <f t="shared" ref="D123:D127" si="33">SUM(E123:F123)</f>
        <v>1357273.6</v>
      </c>
      <c r="E123" s="16">
        <v>323843.90000000002</v>
      </c>
      <c r="F123" s="17">
        <v>1033429.7</v>
      </c>
      <c r="G123" s="17"/>
      <c r="H123" s="17"/>
      <c r="J123" s="2"/>
    </row>
    <row r="124" spans="1:10" ht="16.5" thickBot="1" x14ac:dyDescent="0.3">
      <c r="A124" s="61"/>
      <c r="B124" s="61"/>
      <c r="C124" s="13">
        <v>2021</v>
      </c>
      <c r="D124" s="15">
        <f>SUM(E124:F124)</f>
        <v>1379350.4</v>
      </c>
      <c r="E124" s="27">
        <v>291755.5</v>
      </c>
      <c r="F124" s="17">
        <v>1087594.8999999999</v>
      </c>
      <c r="G124" s="17"/>
      <c r="H124" s="17"/>
    </row>
    <row r="125" spans="1:10" ht="16.5" thickBot="1" x14ac:dyDescent="0.3">
      <c r="A125" s="61"/>
      <c r="B125" s="61"/>
      <c r="C125" s="13">
        <v>2022</v>
      </c>
      <c r="D125" s="15">
        <f>SUM(E125:F125)</f>
        <v>1436435</v>
      </c>
      <c r="E125" s="18">
        <v>295782.8</v>
      </c>
      <c r="F125" s="17">
        <v>1140652.2</v>
      </c>
      <c r="G125" s="17"/>
      <c r="H125" s="17"/>
    </row>
    <row r="126" spans="1:10" ht="16.5" thickBot="1" x14ac:dyDescent="0.3">
      <c r="A126" s="61"/>
      <c r="B126" s="61"/>
      <c r="C126" s="13">
        <v>2023</v>
      </c>
      <c r="D126" s="15">
        <f t="shared" si="33"/>
        <v>1186278.2879999999</v>
      </c>
      <c r="E126" s="16"/>
      <c r="F126" s="17">
        <f>F125*1.04</f>
        <v>1186278.2879999999</v>
      </c>
      <c r="G126" s="17"/>
      <c r="H126" s="17"/>
    </row>
    <row r="127" spans="1:10" ht="16.5" thickBot="1" x14ac:dyDescent="0.3">
      <c r="A127" s="62"/>
      <c r="B127" s="62"/>
      <c r="C127" s="13">
        <v>2024</v>
      </c>
      <c r="D127" s="15">
        <f t="shared" si="33"/>
        <v>1233729.41952</v>
      </c>
      <c r="E127" s="16"/>
      <c r="F127" s="17">
        <f>F126*1.04</f>
        <v>1233729.41952</v>
      </c>
      <c r="G127" s="17"/>
      <c r="H127" s="17"/>
    </row>
    <row r="128" spans="1:10" ht="16.5" thickBot="1" x14ac:dyDescent="0.3">
      <c r="A128" s="63" t="s">
        <v>16</v>
      </c>
      <c r="B128" s="64"/>
      <c r="C128" s="13"/>
      <c r="D128" s="18">
        <f>SUM(D122:D127)</f>
        <v>7907281.0123099992</v>
      </c>
      <c r="E128" s="18">
        <f>SUM(E122:E127)</f>
        <v>1240327.10479</v>
      </c>
      <c r="F128" s="15">
        <f>SUM(F122:F127)</f>
        <v>6666953.9075199999</v>
      </c>
      <c r="G128" s="16"/>
      <c r="H128" s="17"/>
    </row>
    <row r="129" spans="1:8" ht="16.5" thickBot="1" x14ac:dyDescent="0.3">
      <c r="A129" s="60" t="s">
        <v>36</v>
      </c>
      <c r="B129" s="60" t="s">
        <v>18</v>
      </c>
      <c r="C129" s="13">
        <v>2019</v>
      </c>
      <c r="D129" s="15">
        <f>SUM(E129:H129)</f>
        <v>2510</v>
      </c>
      <c r="E129" s="16"/>
      <c r="F129" s="17">
        <v>2376</v>
      </c>
      <c r="G129" s="17">
        <v>134</v>
      </c>
      <c r="H129" s="17"/>
    </row>
    <row r="130" spans="1:8" ht="16.5" thickBot="1" x14ac:dyDescent="0.3">
      <c r="A130" s="61"/>
      <c r="B130" s="61"/>
      <c r="C130" s="13">
        <v>2020</v>
      </c>
      <c r="D130" s="15">
        <f t="shared" ref="D130:D134" si="34">SUM(E130:H130)</f>
        <v>2556.4</v>
      </c>
      <c r="E130" s="16"/>
      <c r="F130" s="17">
        <v>2422.4</v>
      </c>
      <c r="G130" s="17">
        <v>134</v>
      </c>
      <c r="H130" s="17"/>
    </row>
    <row r="131" spans="1:8" ht="16.5" thickBot="1" x14ac:dyDescent="0.3">
      <c r="A131" s="61"/>
      <c r="B131" s="61"/>
      <c r="C131" s="13">
        <v>2021</v>
      </c>
      <c r="D131" s="15">
        <f t="shared" si="34"/>
        <v>2605.4</v>
      </c>
      <c r="E131" s="16"/>
      <c r="F131" s="17">
        <v>2471.4</v>
      </c>
      <c r="G131" s="17">
        <v>134</v>
      </c>
      <c r="H131" s="17"/>
    </row>
    <row r="132" spans="1:8" ht="16.5" thickBot="1" x14ac:dyDescent="0.3">
      <c r="A132" s="61"/>
      <c r="B132" s="61"/>
      <c r="C132" s="13">
        <v>2022</v>
      </c>
      <c r="D132" s="15">
        <f t="shared" si="34"/>
        <v>2661.7000000000003</v>
      </c>
      <c r="E132" s="16"/>
      <c r="F132" s="17">
        <v>2522.4</v>
      </c>
      <c r="G132" s="17">
        <v>139.30000000000001</v>
      </c>
      <c r="H132" s="18"/>
    </row>
    <row r="133" spans="1:8" ht="16.5" thickBot="1" x14ac:dyDescent="0.3">
      <c r="A133" s="61"/>
      <c r="B133" s="61"/>
      <c r="C133" s="13">
        <v>2023</v>
      </c>
      <c r="D133" s="15">
        <f>SUM(E133:H133)</f>
        <v>2768.1960000000004</v>
      </c>
      <c r="E133" s="16"/>
      <c r="F133" s="17">
        <f>F132*1.04</f>
        <v>2623.2960000000003</v>
      </c>
      <c r="G133" s="17">
        <v>144.9</v>
      </c>
      <c r="H133" s="16"/>
    </row>
    <row r="134" spans="1:8" ht="16.5" thickBot="1" x14ac:dyDescent="0.3">
      <c r="A134" s="62"/>
      <c r="B134" s="62"/>
      <c r="C134" s="13">
        <v>2024</v>
      </c>
      <c r="D134" s="15">
        <f t="shared" si="34"/>
        <v>2878.9278400000003</v>
      </c>
      <c r="E134" s="16"/>
      <c r="F134" s="17">
        <f>F133*1.04</f>
        <v>2728.2278400000005</v>
      </c>
      <c r="G134" s="17">
        <v>150.69999999999999</v>
      </c>
      <c r="H134" s="16"/>
    </row>
    <row r="135" spans="1:8" ht="16.5" thickBot="1" x14ac:dyDescent="0.3">
      <c r="A135" s="63" t="s">
        <v>16</v>
      </c>
      <c r="B135" s="64"/>
      <c r="C135" s="13"/>
      <c r="D135" s="15">
        <f>SUM(D129:D134)</f>
        <v>15980.62384</v>
      </c>
      <c r="E135" s="16"/>
      <c r="F135" s="17">
        <f t="shared" ref="F135:G135" si="35">SUM(F129:F134)</f>
        <v>15143.723839999999</v>
      </c>
      <c r="G135" s="17">
        <f t="shared" si="35"/>
        <v>836.89999999999986</v>
      </c>
      <c r="H135" s="16"/>
    </row>
    <row r="136" spans="1:8" ht="16.5" customHeight="1" thickBot="1" x14ac:dyDescent="0.3">
      <c r="A136" s="80" t="s">
        <v>37</v>
      </c>
      <c r="B136" s="60" t="s">
        <v>18</v>
      </c>
      <c r="C136" s="46">
        <v>2019</v>
      </c>
      <c r="D136" s="15">
        <f>SUM(E136:F136)</f>
        <v>145461.79521000001</v>
      </c>
      <c r="E136" s="16">
        <f>65370.30165-1703.48801-622.81843+437.8+1.5</f>
        <v>63483.295210000004</v>
      </c>
      <c r="F136" s="17">
        <v>81978.5</v>
      </c>
      <c r="G136" s="17"/>
      <c r="H136" s="16"/>
    </row>
    <row r="137" spans="1:8" ht="16.5" thickBot="1" x14ac:dyDescent="0.3">
      <c r="A137" s="81"/>
      <c r="B137" s="61"/>
      <c r="C137" s="14">
        <v>2020</v>
      </c>
      <c r="D137" s="15">
        <f>SUM(E137:H137)</f>
        <v>126985.60000000001</v>
      </c>
      <c r="E137" s="16">
        <v>123835.6</v>
      </c>
      <c r="F137" s="17">
        <v>3150</v>
      </c>
      <c r="G137" s="17"/>
      <c r="H137" s="16"/>
    </row>
    <row r="138" spans="1:8" ht="16.5" thickBot="1" x14ac:dyDescent="0.3">
      <c r="A138" s="81"/>
      <c r="B138" s="61"/>
      <c r="C138" s="14">
        <v>2021</v>
      </c>
      <c r="D138" s="15">
        <f>SUM(E138:H138)</f>
        <v>124758</v>
      </c>
      <c r="E138" s="16">
        <v>124758</v>
      </c>
      <c r="F138" s="17"/>
      <c r="G138" s="17"/>
      <c r="H138" s="17"/>
    </row>
    <row r="139" spans="1:8" ht="16.5" thickBot="1" x14ac:dyDescent="0.3">
      <c r="A139" s="82"/>
      <c r="B139" s="79"/>
      <c r="C139" s="14">
        <v>2022</v>
      </c>
      <c r="D139" s="15">
        <f>SUM(E139:H139)</f>
        <v>169661.2</v>
      </c>
      <c r="E139" s="16">
        <v>169661.2</v>
      </c>
      <c r="F139" s="17"/>
      <c r="G139" s="17"/>
      <c r="H139" s="17"/>
    </row>
    <row r="140" spans="1:8" ht="16.5" thickBot="1" x14ac:dyDescent="0.3">
      <c r="A140" s="63" t="s">
        <v>16</v>
      </c>
      <c r="B140" s="75"/>
      <c r="C140" s="13"/>
      <c r="D140" s="18">
        <f>SUM(D136:D139)</f>
        <v>566866.59520999994</v>
      </c>
      <c r="E140" s="18">
        <f>SUM(E136:E139)</f>
        <v>481738.09521</v>
      </c>
      <c r="F140" s="18">
        <f t="shared" ref="F140" si="36">SUM(F136:F138)</f>
        <v>85128.5</v>
      </c>
      <c r="G140" s="17"/>
      <c r="H140" s="17"/>
    </row>
    <row r="141" spans="1:8" ht="16.5" customHeight="1" thickBot="1" x14ac:dyDescent="0.3">
      <c r="A141" s="80" t="s">
        <v>38</v>
      </c>
      <c r="B141" s="60" t="s">
        <v>18</v>
      </c>
      <c r="C141" s="46">
        <v>2019</v>
      </c>
      <c r="D141" s="15">
        <f>SUM(E141:H141)</f>
        <v>205207.7</v>
      </c>
      <c r="E141" s="16">
        <v>205207.7</v>
      </c>
      <c r="F141" s="17"/>
      <c r="G141" s="17"/>
      <c r="H141" s="17"/>
    </row>
    <row r="142" spans="1:8" ht="16.5" thickBot="1" x14ac:dyDescent="0.3">
      <c r="A142" s="81"/>
      <c r="B142" s="61"/>
      <c r="C142" s="14">
        <v>2020</v>
      </c>
      <c r="D142" s="15">
        <f>SUM(E142:H142)</f>
        <v>103804.2</v>
      </c>
      <c r="E142" s="16">
        <v>103804.2</v>
      </c>
      <c r="F142" s="17"/>
      <c r="G142" s="17"/>
      <c r="H142" s="17"/>
    </row>
    <row r="143" spans="1:8" ht="16.5" customHeight="1" thickBot="1" x14ac:dyDescent="0.3">
      <c r="A143" s="81"/>
      <c r="B143" s="61"/>
      <c r="C143" s="14">
        <v>2021</v>
      </c>
      <c r="D143" s="15">
        <f t="shared" ref="D143:D144" si="37">SUM(E143:H143)</f>
        <v>87280.5</v>
      </c>
      <c r="E143" s="16">
        <v>87280.5</v>
      </c>
      <c r="F143" s="17"/>
      <c r="G143" s="17"/>
      <c r="H143" s="17"/>
    </row>
    <row r="144" spans="1:8" ht="16.5" customHeight="1" thickBot="1" x14ac:dyDescent="0.3">
      <c r="A144" s="82"/>
      <c r="B144" s="79"/>
      <c r="C144" s="14">
        <v>2022</v>
      </c>
      <c r="D144" s="15">
        <f t="shared" si="37"/>
        <v>7317.9</v>
      </c>
      <c r="E144" s="16">
        <v>7317.9</v>
      </c>
      <c r="F144" s="17"/>
      <c r="G144" s="17"/>
      <c r="H144" s="17"/>
    </row>
    <row r="145" spans="1:8" ht="16.5" thickBot="1" x14ac:dyDescent="0.3">
      <c r="A145" s="63" t="s">
        <v>16</v>
      </c>
      <c r="B145" s="75"/>
      <c r="C145" s="13"/>
      <c r="D145" s="15">
        <f>SUM(D141:D144)</f>
        <v>403610.30000000005</v>
      </c>
      <c r="E145" s="18">
        <f>SUM(E141:E144)</f>
        <v>403610.30000000005</v>
      </c>
      <c r="F145" s="16"/>
      <c r="G145" s="17"/>
      <c r="H145" s="17"/>
    </row>
    <row r="146" spans="1:8" ht="16.5" thickBot="1" x14ac:dyDescent="0.3">
      <c r="A146" s="60" t="s">
        <v>39</v>
      </c>
      <c r="B146" s="60" t="s">
        <v>40</v>
      </c>
      <c r="C146" s="13">
        <v>2019</v>
      </c>
      <c r="D146" s="15">
        <f>SUM(E146:F146)</f>
        <v>69106.8</v>
      </c>
      <c r="E146" s="16">
        <v>2000</v>
      </c>
      <c r="F146" s="17">
        <v>67106.8</v>
      </c>
      <c r="G146" s="17"/>
      <c r="H146" s="17"/>
    </row>
    <row r="147" spans="1:8" ht="16.5" thickBot="1" x14ac:dyDescent="0.3">
      <c r="A147" s="61"/>
      <c r="B147" s="61"/>
      <c r="C147" s="13">
        <v>2020</v>
      </c>
      <c r="D147" s="15">
        <f>SUM(E147:H147)</f>
        <v>69610.5</v>
      </c>
      <c r="E147" s="16"/>
      <c r="F147" s="17">
        <f>SUM(F154+F161)</f>
        <v>69610.5</v>
      </c>
      <c r="G147" s="17"/>
      <c r="H147" s="17"/>
    </row>
    <row r="148" spans="1:8" ht="16.5" thickBot="1" x14ac:dyDescent="0.3">
      <c r="A148" s="61"/>
      <c r="B148" s="61"/>
      <c r="C148" s="13">
        <v>2021</v>
      </c>
      <c r="D148" s="15">
        <f t="shared" ref="D148:D150" si="38">SUM(E148:H148)</f>
        <v>72389.5</v>
      </c>
      <c r="E148" s="16"/>
      <c r="F148" s="17">
        <f>SUM(F155+F162)</f>
        <v>72389.5</v>
      </c>
      <c r="G148" s="17"/>
      <c r="H148" s="17"/>
    </row>
    <row r="149" spans="1:8" ht="16.5" thickBot="1" x14ac:dyDescent="0.3">
      <c r="A149" s="61"/>
      <c r="B149" s="61"/>
      <c r="C149" s="13">
        <v>2022</v>
      </c>
      <c r="D149" s="15">
        <f t="shared" si="38"/>
        <v>75278.5</v>
      </c>
      <c r="E149" s="16"/>
      <c r="F149" s="17">
        <f>SUM(F156+F163)</f>
        <v>75278.5</v>
      </c>
      <c r="G149" s="17"/>
      <c r="H149" s="17"/>
    </row>
    <row r="150" spans="1:8" ht="16.5" thickBot="1" x14ac:dyDescent="0.3">
      <c r="A150" s="61"/>
      <c r="B150" s="61"/>
      <c r="C150" s="13">
        <v>2023</v>
      </c>
      <c r="D150" s="15">
        <f t="shared" si="38"/>
        <v>78289.627999999997</v>
      </c>
      <c r="E150" s="16"/>
      <c r="F150" s="17">
        <f t="shared" ref="F150" si="39">SUM(F157+F164)</f>
        <v>78289.627999999997</v>
      </c>
      <c r="G150" s="17"/>
      <c r="H150" s="17"/>
    </row>
    <row r="151" spans="1:8" ht="16.5" thickBot="1" x14ac:dyDescent="0.3">
      <c r="A151" s="62"/>
      <c r="B151" s="62"/>
      <c r="C151" s="13">
        <v>2024</v>
      </c>
      <c r="D151" s="15">
        <f>SUM(E151:H151)</f>
        <v>81421.21312</v>
      </c>
      <c r="E151" s="16"/>
      <c r="F151" s="17">
        <f>SUM(F158+F165)</f>
        <v>81421.21312</v>
      </c>
      <c r="G151" s="17"/>
      <c r="H151" s="17"/>
    </row>
    <row r="152" spans="1:8" ht="16.5" thickBot="1" x14ac:dyDescent="0.3">
      <c r="A152" s="63" t="s">
        <v>16</v>
      </c>
      <c r="B152" s="64"/>
      <c r="C152" s="13"/>
      <c r="D152" s="55">
        <f>SUM(D146:D151)-0.1</f>
        <v>446096.04111999995</v>
      </c>
      <c r="E152" s="18">
        <f t="shared" ref="E152" si="40">SUM(E146:E151)</f>
        <v>2000</v>
      </c>
      <c r="F152" s="54">
        <f>SUM(F146:F151)-0.1</f>
        <v>444096.04111999995</v>
      </c>
      <c r="G152" s="17"/>
      <c r="H152" s="17"/>
    </row>
    <row r="153" spans="1:8" ht="16.5" thickBot="1" x14ac:dyDescent="0.3">
      <c r="A153" s="60" t="s">
        <v>41</v>
      </c>
      <c r="B153" s="60" t="s">
        <v>40</v>
      </c>
      <c r="C153" s="13">
        <v>2019</v>
      </c>
      <c r="D153" s="15">
        <f>SUM(E153:F153)</f>
        <v>64072.800000000003</v>
      </c>
      <c r="E153" s="16">
        <v>146.69999999999999</v>
      </c>
      <c r="F153" s="17">
        <v>63926.100000000006</v>
      </c>
      <c r="G153" s="17"/>
      <c r="H153" s="17"/>
    </row>
    <row r="154" spans="1:8" ht="16.5" thickBot="1" x14ac:dyDescent="0.3">
      <c r="A154" s="61"/>
      <c r="B154" s="61"/>
      <c r="C154" s="13">
        <v>2020</v>
      </c>
      <c r="D154" s="15">
        <f>SUM(E154:F154)</f>
        <v>62711.199999999997</v>
      </c>
      <c r="E154" s="16"/>
      <c r="F154" s="17">
        <v>62711.199999999997</v>
      </c>
      <c r="G154" s="17"/>
      <c r="H154" s="17"/>
    </row>
    <row r="155" spans="1:8" ht="16.5" thickBot="1" x14ac:dyDescent="0.3">
      <c r="A155" s="61"/>
      <c r="B155" s="61"/>
      <c r="C155" s="13">
        <v>2021</v>
      </c>
      <c r="D155" s="15">
        <f t="shared" ref="D155:D158" si="41">SUM(E155:F155)</f>
        <v>69252.3</v>
      </c>
      <c r="E155" s="16"/>
      <c r="F155" s="17">
        <v>69252.3</v>
      </c>
      <c r="G155" s="17"/>
      <c r="H155" s="17"/>
    </row>
    <row r="156" spans="1:8" ht="16.5" thickBot="1" x14ac:dyDescent="0.3">
      <c r="A156" s="61"/>
      <c r="B156" s="61"/>
      <c r="C156" s="13">
        <v>2022</v>
      </c>
      <c r="D156" s="15">
        <f t="shared" si="41"/>
        <v>71317.8</v>
      </c>
      <c r="E156" s="16"/>
      <c r="F156" s="17">
        <v>71317.8</v>
      </c>
      <c r="G156" s="17"/>
      <c r="H156" s="17"/>
    </row>
    <row r="157" spans="1:8" ht="16.5" thickBot="1" x14ac:dyDescent="0.3">
      <c r="A157" s="61"/>
      <c r="B157" s="61"/>
      <c r="C157" s="13">
        <v>2023</v>
      </c>
      <c r="D157" s="15">
        <f t="shared" si="41"/>
        <v>74170.5</v>
      </c>
      <c r="E157" s="16"/>
      <c r="F157" s="17">
        <v>74170.5</v>
      </c>
      <c r="G157" s="17"/>
      <c r="H157" s="17"/>
    </row>
    <row r="158" spans="1:8" ht="16.5" thickBot="1" x14ac:dyDescent="0.3">
      <c r="A158" s="62"/>
      <c r="B158" s="62"/>
      <c r="C158" s="13">
        <v>2024</v>
      </c>
      <c r="D158" s="15">
        <f t="shared" si="41"/>
        <v>77137.320000000007</v>
      </c>
      <c r="E158" s="16"/>
      <c r="F158" s="17">
        <f>F157*1.04</f>
        <v>77137.320000000007</v>
      </c>
      <c r="G158" s="17"/>
      <c r="H158" s="17"/>
    </row>
    <row r="159" spans="1:8" ht="16.5" thickBot="1" x14ac:dyDescent="0.3">
      <c r="A159" s="63" t="s">
        <v>16</v>
      </c>
      <c r="B159" s="64"/>
      <c r="C159" s="13"/>
      <c r="D159" s="18">
        <f>SUM(D153:D158)</f>
        <v>418661.92</v>
      </c>
      <c r="E159" s="18">
        <f t="shared" ref="E159" si="42">SUM(E153:E158)</f>
        <v>146.69999999999999</v>
      </c>
      <c r="F159" s="18">
        <f>SUM(F153:F158)</f>
        <v>418515.22000000003</v>
      </c>
      <c r="G159" s="17"/>
      <c r="H159" s="17"/>
    </row>
    <row r="160" spans="1:8" ht="16.5" customHeight="1" thickBot="1" x14ac:dyDescent="0.3">
      <c r="A160" s="76" t="s">
        <v>42</v>
      </c>
      <c r="B160" s="76" t="s">
        <v>40</v>
      </c>
      <c r="C160" s="13">
        <v>2019</v>
      </c>
      <c r="D160" s="15">
        <v>5034</v>
      </c>
      <c r="E160" s="16">
        <v>1853.3</v>
      </c>
      <c r="F160" s="17">
        <v>3180.7</v>
      </c>
      <c r="G160" s="17"/>
      <c r="H160" s="17"/>
    </row>
    <row r="161" spans="1:8" ht="16.5" customHeight="1" thickBot="1" x14ac:dyDescent="0.3">
      <c r="A161" s="77"/>
      <c r="B161" s="77"/>
      <c r="C161" s="13">
        <v>2020</v>
      </c>
      <c r="D161" s="15">
        <f>SUM(E161:H161)</f>
        <v>6899.3</v>
      </c>
      <c r="E161" s="16"/>
      <c r="F161" s="17">
        <v>6899.3</v>
      </c>
      <c r="G161" s="17"/>
      <c r="H161" s="17"/>
    </row>
    <row r="162" spans="1:8" ht="16.5" customHeight="1" thickBot="1" x14ac:dyDescent="0.3">
      <c r="A162" s="77"/>
      <c r="B162" s="77"/>
      <c r="C162" s="13">
        <v>2021</v>
      </c>
      <c r="D162" s="15">
        <f>SUM(E162:H162)</f>
        <v>3137.2</v>
      </c>
      <c r="E162" s="16"/>
      <c r="F162" s="17">
        <v>3137.2</v>
      </c>
      <c r="G162" s="17"/>
      <c r="H162" s="17"/>
    </row>
    <row r="163" spans="1:8" ht="16.5" customHeight="1" thickBot="1" x14ac:dyDescent="0.3">
      <c r="A163" s="77"/>
      <c r="B163" s="77"/>
      <c r="C163" s="13">
        <v>2022</v>
      </c>
      <c r="D163" s="15">
        <f t="shared" ref="D163:D165" si="43">SUM(E163:H163)</f>
        <v>3960.7</v>
      </c>
      <c r="E163" s="16"/>
      <c r="F163" s="17">
        <v>3960.7</v>
      </c>
      <c r="G163" s="17"/>
      <c r="H163" s="17"/>
    </row>
    <row r="164" spans="1:8" ht="16.5" customHeight="1" thickBot="1" x14ac:dyDescent="0.3">
      <c r="A164" s="77"/>
      <c r="B164" s="77"/>
      <c r="C164" s="13">
        <v>2023</v>
      </c>
      <c r="D164" s="15">
        <f t="shared" si="43"/>
        <v>4119.1279999999997</v>
      </c>
      <c r="E164" s="16"/>
      <c r="F164" s="17">
        <f>F163*1.04</f>
        <v>4119.1279999999997</v>
      </c>
      <c r="G164" s="17"/>
      <c r="H164" s="17"/>
    </row>
    <row r="165" spans="1:8" ht="16.5" customHeight="1" thickBot="1" x14ac:dyDescent="0.3">
      <c r="A165" s="83"/>
      <c r="B165" s="78"/>
      <c r="C165" s="13">
        <v>2024</v>
      </c>
      <c r="D165" s="15">
        <f t="shared" si="43"/>
        <v>4283.8931199999997</v>
      </c>
      <c r="E165" s="31"/>
      <c r="F165" s="17">
        <f>F164*1.04</f>
        <v>4283.8931199999997</v>
      </c>
      <c r="G165" s="20"/>
      <c r="H165" s="17"/>
    </row>
    <row r="166" spans="1:8" ht="16.5" thickBot="1" x14ac:dyDescent="0.3">
      <c r="A166" s="63" t="s">
        <v>16</v>
      </c>
      <c r="B166" s="75"/>
      <c r="C166" s="13"/>
      <c r="D166" s="15">
        <f>SUM(D160:D165)</f>
        <v>27434.221120000002</v>
      </c>
      <c r="E166" s="18">
        <f t="shared" ref="E166:F166" si="44">SUM(E160:E165)</f>
        <v>1853.3</v>
      </c>
      <c r="F166" s="18">
        <f t="shared" si="44"/>
        <v>25580.921120000003</v>
      </c>
      <c r="G166" s="17"/>
      <c r="H166" s="17"/>
    </row>
    <row r="167" spans="1:8" ht="16.5" thickBot="1" x14ac:dyDescent="0.3">
      <c r="A167" s="60" t="s">
        <v>43</v>
      </c>
      <c r="B167" s="60" t="s">
        <v>44</v>
      </c>
      <c r="C167" s="13">
        <v>2019</v>
      </c>
      <c r="D167" s="19">
        <f>SUM(D174+D181+D188)</f>
        <v>104175.20000000001</v>
      </c>
      <c r="E167" s="18">
        <f>SUM(E174+E181+E188)</f>
        <v>5369</v>
      </c>
      <c r="F167" s="20">
        <f t="shared" ref="F167" si="45">SUM(F174+F181+F188)</f>
        <v>98806.200000000012</v>
      </c>
      <c r="G167" s="17"/>
      <c r="H167" s="17"/>
    </row>
    <row r="168" spans="1:8" ht="16.5" thickBot="1" x14ac:dyDescent="0.3">
      <c r="A168" s="61"/>
      <c r="B168" s="61"/>
      <c r="C168" s="13">
        <v>2020</v>
      </c>
      <c r="D168" s="56">
        <f>SUM(E168:F168)</f>
        <v>100267.5</v>
      </c>
      <c r="E168" s="18">
        <f>SUM(E175+E182+E189)</f>
        <v>5578.4</v>
      </c>
      <c r="F168" s="17">
        <f>SUM(F175+F182+F189)</f>
        <v>94689.1</v>
      </c>
      <c r="G168" s="17"/>
      <c r="H168" s="17"/>
    </row>
    <row r="169" spans="1:8" ht="16.5" thickBot="1" x14ac:dyDescent="0.3">
      <c r="A169" s="61"/>
      <c r="B169" s="61"/>
      <c r="C169" s="13">
        <v>2021</v>
      </c>
      <c r="D169" s="15">
        <f>SUM(E169:F169)</f>
        <v>104406.39999999999</v>
      </c>
      <c r="E169" s="18">
        <f t="shared" ref="E169:E170" si="46">SUM(E176+E183+E190)</f>
        <v>5986.4</v>
      </c>
      <c r="F169" s="17">
        <f>SUM(F176+F183+F190)</f>
        <v>98420</v>
      </c>
      <c r="G169" s="17"/>
      <c r="H169" s="17"/>
    </row>
    <row r="170" spans="1:8" ht="16.5" thickBot="1" x14ac:dyDescent="0.3">
      <c r="A170" s="61"/>
      <c r="B170" s="61"/>
      <c r="C170" s="13">
        <v>2022</v>
      </c>
      <c r="D170" s="15">
        <f t="shared" ref="D170:D172" si="47">SUM(E170:F170)</f>
        <v>108721.60000000001</v>
      </c>
      <c r="E170" s="18">
        <f t="shared" si="46"/>
        <v>6420.5999999999995</v>
      </c>
      <c r="F170" s="17">
        <f>SUM(F177+F184+F191)</f>
        <v>102301</v>
      </c>
      <c r="G170" s="17"/>
      <c r="H170" s="17"/>
    </row>
    <row r="171" spans="1:8" ht="16.5" thickBot="1" x14ac:dyDescent="0.3">
      <c r="A171" s="61"/>
      <c r="B171" s="61"/>
      <c r="C171" s="13">
        <v>2023</v>
      </c>
      <c r="D171" s="15">
        <f t="shared" si="47"/>
        <v>106393.04</v>
      </c>
      <c r="E171" s="16"/>
      <c r="F171" s="17">
        <f>SUM(F178+F185+F192)</f>
        <v>106393.04</v>
      </c>
      <c r="G171" s="17"/>
      <c r="H171" s="17"/>
    </row>
    <row r="172" spans="1:8" ht="16.5" thickBot="1" x14ac:dyDescent="0.3">
      <c r="A172" s="62"/>
      <c r="B172" s="62"/>
      <c r="C172" s="13">
        <v>2024</v>
      </c>
      <c r="D172" s="15">
        <f t="shared" si="47"/>
        <v>110648.76160000001</v>
      </c>
      <c r="E172" s="16"/>
      <c r="F172" s="17">
        <f>SUM(F179+F186+F193)</f>
        <v>110648.76160000001</v>
      </c>
      <c r="G172" s="17"/>
      <c r="H172" s="17"/>
    </row>
    <row r="173" spans="1:8" ht="16.5" thickBot="1" x14ac:dyDescent="0.3">
      <c r="A173" s="63" t="s">
        <v>16</v>
      </c>
      <c r="B173" s="64"/>
      <c r="C173" s="13"/>
      <c r="D173" s="18">
        <f>SUM(D167:D172)</f>
        <v>634612.50159999996</v>
      </c>
      <c r="E173" s="18">
        <f>SUM(E167:E172)</f>
        <v>23354.399999999998</v>
      </c>
      <c r="F173" s="18">
        <f>SUM(F167:F172)</f>
        <v>611258.10160000005</v>
      </c>
      <c r="G173" s="17"/>
      <c r="H173" s="17"/>
    </row>
    <row r="174" spans="1:8" ht="16.5" thickBot="1" x14ac:dyDescent="0.3">
      <c r="A174" s="60" t="s">
        <v>45</v>
      </c>
      <c r="B174" s="60" t="s">
        <v>44</v>
      </c>
      <c r="C174" s="13">
        <v>2019</v>
      </c>
      <c r="D174" s="15">
        <f>SUM(E174:H174)</f>
        <v>64453.2</v>
      </c>
      <c r="E174" s="16"/>
      <c r="F174" s="17">
        <f>64453.2</f>
        <v>64453.2</v>
      </c>
      <c r="G174" s="17"/>
      <c r="H174" s="17"/>
    </row>
    <row r="175" spans="1:8" ht="16.5" thickBot="1" x14ac:dyDescent="0.3">
      <c r="A175" s="61"/>
      <c r="B175" s="61"/>
      <c r="C175" s="13">
        <v>2020</v>
      </c>
      <c r="D175" s="15">
        <f>SUM(E175:H175)</f>
        <v>67770.700000000012</v>
      </c>
      <c r="E175" s="16"/>
      <c r="F175" s="17">
        <f>67770.6+0.1</f>
        <v>67770.700000000012</v>
      </c>
      <c r="G175" s="17"/>
      <c r="H175" s="17"/>
    </row>
    <row r="176" spans="1:8" ht="16.5" thickBot="1" x14ac:dyDescent="0.3">
      <c r="A176" s="61"/>
      <c r="B176" s="61"/>
      <c r="C176" s="13">
        <v>2021</v>
      </c>
      <c r="D176" s="15">
        <f>SUM(E176:H176)</f>
        <v>68703</v>
      </c>
      <c r="E176" s="16"/>
      <c r="F176" s="17">
        <v>68703</v>
      </c>
      <c r="G176" s="17"/>
      <c r="H176" s="17"/>
    </row>
    <row r="177" spans="1:8" ht="16.5" thickBot="1" x14ac:dyDescent="0.3">
      <c r="A177" s="61"/>
      <c r="B177" s="61"/>
      <c r="C177" s="13">
        <v>2022</v>
      </c>
      <c r="D177" s="15">
        <f>SUM(E177:H177)</f>
        <v>69529.2</v>
      </c>
      <c r="E177" s="16"/>
      <c r="F177" s="17">
        <v>69529.2</v>
      </c>
      <c r="G177" s="17"/>
      <c r="H177" s="17"/>
    </row>
    <row r="178" spans="1:8" ht="16.5" thickBot="1" x14ac:dyDescent="0.3">
      <c r="A178" s="61"/>
      <c r="B178" s="61"/>
      <c r="C178" s="13">
        <v>2023</v>
      </c>
      <c r="D178" s="15">
        <f t="shared" ref="D178:D179" si="48">SUM(E178:H178)</f>
        <v>72310.368000000002</v>
      </c>
      <c r="E178" s="16"/>
      <c r="F178" s="17">
        <f>F177*1.04</f>
        <v>72310.368000000002</v>
      </c>
      <c r="G178" s="17"/>
      <c r="H178" s="17"/>
    </row>
    <row r="179" spans="1:8" ht="16.5" thickBot="1" x14ac:dyDescent="0.3">
      <c r="A179" s="62"/>
      <c r="B179" s="62"/>
      <c r="C179" s="13">
        <v>2024</v>
      </c>
      <c r="D179" s="15">
        <f t="shared" si="48"/>
        <v>75202.782720000003</v>
      </c>
      <c r="E179" s="16"/>
      <c r="F179" s="17">
        <f>F178*1.04</f>
        <v>75202.782720000003</v>
      </c>
      <c r="G179" s="17"/>
      <c r="H179" s="17"/>
    </row>
    <row r="180" spans="1:8" ht="16.5" thickBot="1" x14ac:dyDescent="0.3">
      <c r="A180" s="63" t="s">
        <v>16</v>
      </c>
      <c r="B180" s="64"/>
      <c r="C180" s="13"/>
      <c r="D180" s="15">
        <f>SUM(D174:D179)</f>
        <v>417969.25072000007</v>
      </c>
      <c r="E180" s="18"/>
      <c r="F180" s="18">
        <f>SUM(F174:F179)</f>
        <v>417969.25072000007</v>
      </c>
      <c r="G180" s="17"/>
      <c r="H180" s="17"/>
    </row>
    <row r="181" spans="1:8" ht="16.5" thickBot="1" x14ac:dyDescent="0.3">
      <c r="A181" s="60" t="s">
        <v>46</v>
      </c>
      <c r="B181" s="60" t="s">
        <v>44</v>
      </c>
      <c r="C181" s="13">
        <v>2019</v>
      </c>
      <c r="D181" s="15">
        <f>SUM(E181:F181)</f>
        <v>3311.1</v>
      </c>
      <c r="E181" s="16">
        <v>1702</v>
      </c>
      <c r="F181" s="17">
        <f>1747.1-138</f>
        <v>1609.1</v>
      </c>
      <c r="G181" s="17"/>
      <c r="H181" s="17"/>
    </row>
    <row r="182" spans="1:8" ht="16.5" thickBot="1" x14ac:dyDescent="0.3">
      <c r="A182" s="61"/>
      <c r="B182" s="61"/>
      <c r="C182" s="13">
        <v>2020</v>
      </c>
      <c r="D182" s="15">
        <f>SUM(E182:F182)</f>
        <v>3941.7000000000003</v>
      </c>
      <c r="E182" s="16">
        <v>713.9</v>
      </c>
      <c r="F182" s="17">
        <v>3227.8</v>
      </c>
      <c r="G182" s="17"/>
      <c r="H182" s="17"/>
    </row>
    <row r="183" spans="1:8" ht="16.5" thickBot="1" x14ac:dyDescent="0.3">
      <c r="A183" s="61"/>
      <c r="B183" s="61"/>
      <c r="C183" s="13">
        <v>2021</v>
      </c>
      <c r="D183" s="15">
        <f t="shared" ref="D183:D186" si="49">SUM(E183:F183)</f>
        <v>3874.9</v>
      </c>
      <c r="E183" s="16">
        <v>713.9</v>
      </c>
      <c r="F183" s="17">
        <v>3161</v>
      </c>
      <c r="G183" s="17"/>
      <c r="H183" s="17"/>
    </row>
    <row r="184" spans="1:8" ht="16.5" thickBot="1" x14ac:dyDescent="0.3">
      <c r="A184" s="61"/>
      <c r="B184" s="61"/>
      <c r="C184" s="13">
        <v>2022</v>
      </c>
      <c r="D184" s="15">
        <f t="shared" si="49"/>
        <v>4414.8999999999996</v>
      </c>
      <c r="E184" s="16">
        <v>713.9</v>
      </c>
      <c r="F184" s="17">
        <v>3701</v>
      </c>
      <c r="G184" s="17"/>
      <c r="H184" s="17"/>
    </row>
    <row r="185" spans="1:8" ht="16.5" thickBot="1" x14ac:dyDescent="0.3">
      <c r="A185" s="61"/>
      <c r="B185" s="61"/>
      <c r="C185" s="13">
        <v>2023</v>
      </c>
      <c r="D185" s="15">
        <f t="shared" si="49"/>
        <v>3849.04</v>
      </c>
      <c r="E185" s="16"/>
      <c r="F185" s="17">
        <f>F184*1.04</f>
        <v>3849.04</v>
      </c>
      <c r="G185" s="17"/>
      <c r="H185" s="17"/>
    </row>
    <row r="186" spans="1:8" ht="16.5" thickBot="1" x14ac:dyDescent="0.3">
      <c r="A186" s="62"/>
      <c r="B186" s="62"/>
      <c r="C186" s="13">
        <v>2024</v>
      </c>
      <c r="D186" s="15">
        <f t="shared" si="49"/>
        <v>4003.0016000000001</v>
      </c>
      <c r="E186" s="16"/>
      <c r="F186" s="17">
        <f>F185*1.04</f>
        <v>4003.0016000000001</v>
      </c>
      <c r="G186" s="17"/>
      <c r="H186" s="17"/>
    </row>
    <row r="187" spans="1:8" ht="16.5" thickBot="1" x14ac:dyDescent="0.3">
      <c r="A187" s="63" t="s">
        <v>16</v>
      </c>
      <c r="B187" s="64"/>
      <c r="C187" s="13"/>
      <c r="D187" s="18">
        <f>SUM(D181:D186)</f>
        <v>23394.641599999999</v>
      </c>
      <c r="E187" s="18">
        <f>SUM(E181:E186)</f>
        <v>3843.7000000000003</v>
      </c>
      <c r="F187" s="18">
        <f t="shared" ref="F187" si="50">SUM(F181:F186)</f>
        <v>19550.941599999998</v>
      </c>
      <c r="G187" s="17"/>
      <c r="H187" s="17"/>
    </row>
    <row r="188" spans="1:8" ht="16.5" thickBot="1" x14ac:dyDescent="0.3">
      <c r="A188" s="60" t="s">
        <v>47</v>
      </c>
      <c r="B188" s="60" t="s">
        <v>44</v>
      </c>
      <c r="C188" s="13">
        <v>2019</v>
      </c>
      <c r="D188" s="15">
        <f>SUM(E188:F188)</f>
        <v>36410.9</v>
      </c>
      <c r="E188" s="16">
        <v>3667</v>
      </c>
      <c r="F188" s="17">
        <f>32605.9+138</f>
        <v>32743.9</v>
      </c>
      <c r="G188" s="17"/>
      <c r="H188" s="17"/>
    </row>
    <row r="189" spans="1:8" ht="16.5" thickBot="1" x14ac:dyDescent="0.3">
      <c r="A189" s="61"/>
      <c r="B189" s="61"/>
      <c r="C189" s="13">
        <v>2020</v>
      </c>
      <c r="D189" s="15">
        <f t="shared" ref="D189:D193" si="51">SUM(E189:F189)</f>
        <v>28555.1</v>
      </c>
      <c r="E189" s="16">
        <v>4864.5</v>
      </c>
      <c r="F189" s="17">
        <v>23690.6</v>
      </c>
      <c r="G189" s="17"/>
      <c r="H189" s="17"/>
    </row>
    <row r="190" spans="1:8" ht="16.5" thickBot="1" x14ac:dyDescent="0.3">
      <c r="A190" s="61"/>
      <c r="B190" s="61"/>
      <c r="C190" s="13">
        <v>2021</v>
      </c>
      <c r="D190" s="15">
        <f t="shared" si="51"/>
        <v>31828.5</v>
      </c>
      <c r="E190" s="16">
        <v>5272.5</v>
      </c>
      <c r="F190" s="17">
        <v>26556</v>
      </c>
      <c r="G190" s="17"/>
      <c r="H190" s="17"/>
    </row>
    <row r="191" spans="1:8" ht="16.5" thickBot="1" x14ac:dyDescent="0.3">
      <c r="A191" s="61"/>
      <c r="B191" s="61"/>
      <c r="C191" s="13">
        <v>2022</v>
      </c>
      <c r="D191" s="15">
        <f t="shared" si="51"/>
        <v>34777.5</v>
      </c>
      <c r="E191" s="16">
        <v>5706.7</v>
      </c>
      <c r="F191" s="17">
        <v>29070.799999999999</v>
      </c>
      <c r="G191" s="17"/>
      <c r="H191" s="17"/>
    </row>
    <row r="192" spans="1:8" ht="16.5" thickBot="1" x14ac:dyDescent="0.3">
      <c r="A192" s="61"/>
      <c r="B192" s="61"/>
      <c r="C192" s="13">
        <v>2023</v>
      </c>
      <c r="D192" s="15">
        <f t="shared" si="51"/>
        <v>30233.632000000001</v>
      </c>
      <c r="E192" s="16"/>
      <c r="F192" s="17">
        <f>F191*1.04</f>
        <v>30233.632000000001</v>
      </c>
      <c r="G192" s="17"/>
      <c r="H192" s="17"/>
    </row>
    <row r="193" spans="1:8" ht="16.5" thickBot="1" x14ac:dyDescent="0.3">
      <c r="A193" s="62"/>
      <c r="B193" s="62"/>
      <c r="C193" s="13">
        <v>2024</v>
      </c>
      <c r="D193" s="15">
        <f t="shared" si="51"/>
        <v>31442.977280000003</v>
      </c>
      <c r="E193" s="16"/>
      <c r="F193" s="17">
        <f>F192*1.04</f>
        <v>31442.977280000003</v>
      </c>
      <c r="G193" s="17"/>
      <c r="H193" s="17"/>
    </row>
    <row r="194" spans="1:8" ht="16.5" thickBot="1" x14ac:dyDescent="0.3">
      <c r="A194" s="63" t="s">
        <v>16</v>
      </c>
      <c r="B194" s="64"/>
      <c r="C194" s="13"/>
      <c r="D194" s="15">
        <f>SUM(D188:D193)</f>
        <v>193248.60928</v>
      </c>
      <c r="E194" s="18">
        <f t="shared" ref="E194:F194" si="52">SUM(E188:E193)</f>
        <v>19510.7</v>
      </c>
      <c r="F194" s="18">
        <f t="shared" si="52"/>
        <v>173737.90927999999</v>
      </c>
      <c r="G194" s="17"/>
      <c r="H194" s="17"/>
    </row>
    <row r="195" spans="1:8" ht="16.5" customHeight="1" thickBot="1" x14ac:dyDescent="0.3">
      <c r="A195" s="60" t="s">
        <v>48</v>
      </c>
      <c r="B195" s="60" t="s">
        <v>49</v>
      </c>
      <c r="C195" s="13">
        <v>2019</v>
      </c>
      <c r="D195" s="15">
        <f>SUM(E195:H195)</f>
        <v>368858.19999999995</v>
      </c>
      <c r="E195" s="16"/>
      <c r="F195" s="17">
        <f t="shared" ref="F195:F200" si="53">F202+F209</f>
        <v>200142</v>
      </c>
      <c r="G195" s="17">
        <f t="shared" ref="G195:G200" si="54">G209</f>
        <v>8722.4</v>
      </c>
      <c r="H195" s="17">
        <f>H202+H209+H224</f>
        <v>159993.79999999999</v>
      </c>
    </row>
    <row r="196" spans="1:8" ht="16.5" thickBot="1" x14ac:dyDescent="0.3">
      <c r="A196" s="61"/>
      <c r="B196" s="61"/>
      <c r="C196" s="13">
        <v>2020</v>
      </c>
      <c r="D196" s="15">
        <f>SUM(E196:H196)</f>
        <v>460027.4</v>
      </c>
      <c r="E196" s="16"/>
      <c r="F196" s="17">
        <f t="shared" si="53"/>
        <v>325401</v>
      </c>
      <c r="G196" s="17">
        <f t="shared" si="54"/>
        <v>8726.4</v>
      </c>
      <c r="H196" s="17">
        <f>H203+H210+H225</f>
        <v>125900</v>
      </c>
    </row>
    <row r="197" spans="1:8" ht="16.5" thickBot="1" x14ac:dyDescent="0.3">
      <c r="A197" s="61"/>
      <c r="B197" s="61"/>
      <c r="C197" s="13">
        <v>2021</v>
      </c>
      <c r="D197" s="15">
        <f t="shared" ref="D197:D200" si="55">SUM(E197:H197)</f>
        <v>1851337.4</v>
      </c>
      <c r="E197" s="16"/>
      <c r="F197" s="17">
        <f t="shared" si="53"/>
        <v>332611</v>
      </c>
      <c r="G197" s="17">
        <f t="shared" si="54"/>
        <v>8726.4</v>
      </c>
      <c r="H197" s="17">
        <f>H204+H211+H226</f>
        <v>1510000</v>
      </c>
    </row>
    <row r="198" spans="1:8" ht="16.5" thickBot="1" x14ac:dyDescent="0.3">
      <c r="A198" s="61"/>
      <c r="B198" s="61"/>
      <c r="C198" s="13">
        <v>2022</v>
      </c>
      <c r="D198" s="15">
        <f t="shared" si="55"/>
        <v>1101715.3999999999</v>
      </c>
      <c r="E198" s="16"/>
      <c r="F198" s="17">
        <f t="shared" si="53"/>
        <v>202989</v>
      </c>
      <c r="G198" s="17">
        <f t="shared" si="54"/>
        <v>8726.4</v>
      </c>
      <c r="H198" s="17">
        <f>H205+H212</f>
        <v>890000</v>
      </c>
    </row>
    <row r="199" spans="1:8" ht="16.5" thickBot="1" x14ac:dyDescent="0.3">
      <c r="A199" s="61"/>
      <c r="B199" s="61"/>
      <c r="C199" s="13">
        <v>2023</v>
      </c>
      <c r="D199" s="15">
        <f t="shared" si="55"/>
        <v>2770184.0159999998</v>
      </c>
      <c r="E199" s="16"/>
      <c r="F199" s="17">
        <f t="shared" si="53"/>
        <v>211108.56</v>
      </c>
      <c r="G199" s="17">
        <f t="shared" si="54"/>
        <v>9075.4560000000001</v>
      </c>
      <c r="H199" s="17">
        <f>H206+H213</f>
        <v>2550000</v>
      </c>
    </row>
    <row r="200" spans="1:8" ht="16.5" thickBot="1" x14ac:dyDescent="0.3">
      <c r="A200" s="62"/>
      <c r="B200" s="62"/>
      <c r="C200" s="13">
        <v>2024</v>
      </c>
      <c r="D200" s="15">
        <f t="shared" si="55"/>
        <v>1458991.3766399999</v>
      </c>
      <c r="E200" s="16"/>
      <c r="F200" s="17">
        <f t="shared" si="53"/>
        <v>219552.90240000002</v>
      </c>
      <c r="G200" s="17">
        <f t="shared" si="54"/>
        <v>9438.4742399999996</v>
      </c>
      <c r="H200" s="17">
        <f>H214</f>
        <v>1230000</v>
      </c>
    </row>
    <row r="201" spans="1:8" ht="16.5" thickBot="1" x14ac:dyDescent="0.3">
      <c r="A201" s="63" t="s">
        <v>16</v>
      </c>
      <c r="B201" s="64"/>
      <c r="C201" s="13"/>
      <c r="D201" s="15">
        <f>SUM(D195:D200)</f>
        <v>8011113.7926399987</v>
      </c>
      <c r="E201" s="23"/>
      <c r="F201" s="23">
        <f>SUM(F195:F200)</f>
        <v>1491804.4624000001</v>
      </c>
      <c r="G201" s="23">
        <f>SUM(G195:G200)</f>
        <v>53415.530239999993</v>
      </c>
      <c r="H201" s="16">
        <f>SUM(H195:H200)</f>
        <v>6465893.7999999998</v>
      </c>
    </row>
    <row r="202" spans="1:8" ht="16.5" customHeight="1" thickBot="1" x14ac:dyDescent="0.3">
      <c r="A202" s="60" t="s">
        <v>50</v>
      </c>
      <c r="B202" s="60" t="s">
        <v>49</v>
      </c>
      <c r="C202" s="13">
        <v>2019</v>
      </c>
      <c r="D202" s="15">
        <f>E202+F202+G202+H202</f>
        <v>25623</v>
      </c>
      <c r="E202" s="16"/>
      <c r="F202" s="17">
        <v>25623</v>
      </c>
      <c r="G202" s="17"/>
      <c r="H202" s="17"/>
    </row>
    <row r="203" spans="1:8" ht="16.5" thickBot="1" x14ac:dyDescent="0.3">
      <c r="A203" s="61"/>
      <c r="B203" s="61"/>
      <c r="C203" s="13">
        <v>2020</v>
      </c>
      <c r="D203" s="15">
        <f>E203+F203+G203+H203</f>
        <v>150801</v>
      </c>
      <c r="E203" s="16"/>
      <c r="F203" s="17">
        <f>126509.5+F217+F221</f>
        <v>150801</v>
      </c>
      <c r="G203" s="17"/>
      <c r="H203" s="17"/>
    </row>
    <row r="204" spans="1:8" ht="16.5" thickBot="1" x14ac:dyDescent="0.3">
      <c r="A204" s="61"/>
      <c r="B204" s="61"/>
      <c r="C204" s="13">
        <v>2021</v>
      </c>
      <c r="D204" s="15">
        <f t="shared" ref="D204:D207" si="56">E204+F204+G204+H204</f>
        <v>158011</v>
      </c>
      <c r="E204" s="16"/>
      <c r="F204" s="17">
        <f>72278+F218+F222</f>
        <v>158011</v>
      </c>
      <c r="G204" s="17"/>
      <c r="H204" s="17"/>
    </row>
    <row r="205" spans="1:8" ht="16.5" thickBot="1" x14ac:dyDescent="0.3">
      <c r="A205" s="61"/>
      <c r="B205" s="61"/>
      <c r="C205" s="13">
        <v>2022</v>
      </c>
      <c r="D205" s="15">
        <f t="shared" si="56"/>
        <v>28389</v>
      </c>
      <c r="E205" s="16"/>
      <c r="F205" s="17">
        <f>28389</f>
        <v>28389</v>
      </c>
      <c r="G205" s="17"/>
      <c r="H205" s="17"/>
    </row>
    <row r="206" spans="1:8" ht="16.5" thickBot="1" x14ac:dyDescent="0.3">
      <c r="A206" s="61"/>
      <c r="B206" s="61"/>
      <c r="C206" s="13">
        <v>2023</v>
      </c>
      <c r="D206" s="15">
        <f t="shared" si="56"/>
        <v>29524.560000000001</v>
      </c>
      <c r="E206" s="16"/>
      <c r="F206" s="17">
        <f>F205*1.04</f>
        <v>29524.560000000001</v>
      </c>
      <c r="G206" s="17"/>
      <c r="H206" s="17"/>
    </row>
    <row r="207" spans="1:8" ht="16.5" thickBot="1" x14ac:dyDescent="0.3">
      <c r="A207" s="62"/>
      <c r="B207" s="62"/>
      <c r="C207" s="13">
        <v>2024</v>
      </c>
      <c r="D207" s="15">
        <f t="shared" si="56"/>
        <v>30705.542400000002</v>
      </c>
      <c r="E207" s="16"/>
      <c r="F207" s="17">
        <f>F206*1.04</f>
        <v>30705.542400000002</v>
      </c>
      <c r="G207" s="17"/>
      <c r="H207" s="17"/>
    </row>
    <row r="208" spans="1:8" ht="16.5" thickBot="1" x14ac:dyDescent="0.3">
      <c r="A208" s="84" t="s">
        <v>16</v>
      </c>
      <c r="B208" s="85"/>
      <c r="C208" s="32"/>
      <c r="D208" s="29">
        <f>SUM(D202:D207)</f>
        <v>423054.10239999997</v>
      </c>
      <c r="E208" s="33"/>
      <c r="F208" s="33">
        <f t="shared" ref="F208" si="57">SUM(F202:F207)</f>
        <v>423054.10239999997</v>
      </c>
      <c r="G208" s="33"/>
      <c r="H208" s="36"/>
    </row>
    <row r="209" spans="1:8" ht="16.5" customHeight="1" thickBot="1" x14ac:dyDescent="0.3">
      <c r="A209" s="88" t="s">
        <v>51</v>
      </c>
      <c r="B209" s="57" t="s">
        <v>49</v>
      </c>
      <c r="C209" s="34">
        <v>2019</v>
      </c>
      <c r="D209" s="18">
        <f>E209+F209+G209+H209</f>
        <v>336635.19999999995</v>
      </c>
      <c r="E209" s="18"/>
      <c r="F209" s="18">
        <v>174519</v>
      </c>
      <c r="G209" s="18">
        <v>8722.4</v>
      </c>
      <c r="H209" s="18">
        <f>80801.8+72592</f>
        <v>153393.79999999999</v>
      </c>
    </row>
    <row r="210" spans="1:8" ht="16.5" customHeight="1" thickBot="1" x14ac:dyDescent="0.3">
      <c r="A210" s="89"/>
      <c r="B210" s="58"/>
      <c r="C210" s="34">
        <v>2020</v>
      </c>
      <c r="D210" s="18">
        <f t="shared" ref="D210:D214" si="58">E210+F210+G210+H210</f>
        <v>301326.40000000002</v>
      </c>
      <c r="E210" s="18"/>
      <c r="F210" s="18">
        <v>174600</v>
      </c>
      <c r="G210" s="18">
        <v>8726.4</v>
      </c>
      <c r="H210" s="27">
        <f>10000+108000</f>
        <v>118000</v>
      </c>
    </row>
    <row r="211" spans="1:8" ht="16.5" customHeight="1" thickBot="1" x14ac:dyDescent="0.3">
      <c r="A211" s="89"/>
      <c r="B211" s="58"/>
      <c r="C211" s="34">
        <v>2021</v>
      </c>
      <c r="D211" s="18">
        <f t="shared" si="58"/>
        <v>313326.40000000002</v>
      </c>
      <c r="E211" s="18"/>
      <c r="F211" s="18">
        <v>174600</v>
      </c>
      <c r="G211" s="18">
        <f>G210</f>
        <v>8726.4</v>
      </c>
      <c r="H211" s="18">
        <f>20000+110000</f>
        <v>130000</v>
      </c>
    </row>
    <row r="212" spans="1:8" ht="16.5" customHeight="1" thickBot="1" x14ac:dyDescent="0.3">
      <c r="A212" s="89"/>
      <c r="B212" s="58"/>
      <c r="C212" s="34">
        <v>2022</v>
      </c>
      <c r="D212" s="18">
        <f t="shared" si="58"/>
        <v>1073326.3999999999</v>
      </c>
      <c r="E212" s="18"/>
      <c r="F212" s="18">
        <v>174600</v>
      </c>
      <c r="G212" s="18">
        <v>8726.4</v>
      </c>
      <c r="H212" s="27">
        <f>650000+240000</f>
        <v>890000</v>
      </c>
    </row>
    <row r="213" spans="1:8" ht="16.5" customHeight="1" thickBot="1" x14ac:dyDescent="0.3">
      <c r="A213" s="89"/>
      <c r="B213" s="58"/>
      <c r="C213" s="34">
        <v>2023</v>
      </c>
      <c r="D213" s="18">
        <f t="shared" si="58"/>
        <v>2740659.4560000002</v>
      </c>
      <c r="E213" s="18"/>
      <c r="F213" s="18">
        <f>F212*1.04</f>
        <v>181584</v>
      </c>
      <c r="G213" s="18">
        <f>G212*1.04</f>
        <v>9075.4560000000001</v>
      </c>
      <c r="H213" s="18">
        <v>2550000</v>
      </c>
    </row>
    <row r="214" spans="1:8" ht="16.5" customHeight="1" thickBot="1" x14ac:dyDescent="0.3">
      <c r="A214" s="90"/>
      <c r="B214" s="91"/>
      <c r="C214" s="34">
        <v>2024</v>
      </c>
      <c r="D214" s="18">
        <f t="shared" si="58"/>
        <v>1428285.83424</v>
      </c>
      <c r="E214" s="18"/>
      <c r="F214" s="18">
        <f>F213*1.04</f>
        <v>188847.36000000002</v>
      </c>
      <c r="G214" s="18">
        <f>G213*1.04</f>
        <v>9438.4742399999996</v>
      </c>
      <c r="H214" s="16">
        <v>1230000</v>
      </c>
    </row>
    <row r="215" spans="1:8" ht="16.5" thickBot="1" x14ac:dyDescent="0.3">
      <c r="A215" s="92" t="s">
        <v>16</v>
      </c>
      <c r="B215" s="93"/>
      <c r="C215" s="35"/>
      <c r="D215" s="18">
        <f>SUM(D209:D214)</f>
        <v>6193559.6902400004</v>
      </c>
      <c r="E215" s="18"/>
      <c r="F215" s="18">
        <f t="shared" ref="F215:H215" si="59">SUM(F209:F214)</f>
        <v>1068750.3600000001</v>
      </c>
      <c r="G215" s="18">
        <f t="shared" si="59"/>
        <v>53415.530239999993</v>
      </c>
      <c r="H215" s="18">
        <f t="shared" si="59"/>
        <v>5071393.8</v>
      </c>
    </row>
    <row r="216" spans="1:8" s="49" customFormat="1" ht="21.95" hidden="1" customHeight="1" thickBot="1" x14ac:dyDescent="0.3">
      <c r="A216" s="94" t="s">
        <v>52</v>
      </c>
      <c r="B216" s="94" t="s">
        <v>49</v>
      </c>
      <c r="C216" s="47">
        <v>2019</v>
      </c>
      <c r="D216" s="48"/>
      <c r="E216" s="48"/>
      <c r="F216" s="48"/>
      <c r="G216" s="48"/>
      <c r="H216" s="48"/>
    </row>
    <row r="217" spans="1:8" s="49" customFormat="1" ht="21.95" hidden="1" customHeight="1" thickBot="1" x14ac:dyDescent="0.3">
      <c r="A217" s="95"/>
      <c r="B217" s="95"/>
      <c r="C217" s="47">
        <v>2020</v>
      </c>
      <c r="D217" s="48"/>
      <c r="E217" s="48"/>
      <c r="F217" s="48"/>
      <c r="G217" s="48"/>
      <c r="H217" s="48"/>
    </row>
    <row r="218" spans="1:8" s="49" customFormat="1" ht="21.95" hidden="1" customHeight="1" thickBot="1" x14ac:dyDescent="0.3">
      <c r="A218" s="96"/>
      <c r="B218" s="96"/>
      <c r="C218" s="50">
        <v>2021</v>
      </c>
      <c r="D218" s="51">
        <f t="shared" ref="D218" si="60">E218+F218+G218+H218</f>
        <v>108140.4</v>
      </c>
      <c r="E218" s="51">
        <v>52988.800000000003</v>
      </c>
      <c r="F218" s="51">
        <v>55151.6</v>
      </c>
      <c r="G218" s="51"/>
      <c r="H218" s="51"/>
    </row>
    <row r="219" spans="1:8" s="49" customFormat="1" ht="16.5" hidden="1" customHeight="1" thickBot="1" x14ac:dyDescent="0.3">
      <c r="A219" s="97" t="s">
        <v>16</v>
      </c>
      <c r="B219" s="98"/>
      <c r="C219" s="52"/>
      <c r="D219" s="48">
        <f>SUM(D216:D218)</f>
        <v>108140.4</v>
      </c>
      <c r="E219" s="48">
        <f t="shared" ref="E219:F219" si="61">SUM(E216:E218)</f>
        <v>52988.800000000003</v>
      </c>
      <c r="F219" s="48">
        <f t="shared" si="61"/>
        <v>55151.6</v>
      </c>
      <c r="G219" s="48"/>
      <c r="H219" s="48"/>
    </row>
    <row r="220" spans="1:8" s="49" customFormat="1" ht="27.95" hidden="1" customHeight="1" thickBot="1" x14ac:dyDescent="0.3">
      <c r="A220" s="94" t="s">
        <v>53</v>
      </c>
      <c r="B220" s="94" t="s">
        <v>49</v>
      </c>
      <c r="C220" s="53">
        <v>2019</v>
      </c>
      <c r="D220" s="48"/>
      <c r="E220" s="48"/>
      <c r="F220" s="48"/>
      <c r="G220" s="48"/>
      <c r="H220" s="48"/>
    </row>
    <row r="221" spans="1:8" s="49" customFormat="1" ht="27.95" hidden="1" customHeight="1" thickBot="1" x14ac:dyDescent="0.3">
      <c r="A221" s="95"/>
      <c r="B221" s="95"/>
      <c r="C221" s="53">
        <v>2020</v>
      </c>
      <c r="D221" s="48">
        <f t="shared" ref="D221:D222" si="62">E221+F221+G221+H221</f>
        <v>47630.400000000001</v>
      </c>
      <c r="E221" s="48">
        <v>23338.9</v>
      </c>
      <c r="F221" s="48">
        <v>24291.5</v>
      </c>
      <c r="G221" s="48"/>
      <c r="H221" s="48"/>
    </row>
    <row r="222" spans="1:8" s="49" customFormat="1" ht="27.95" hidden="1" customHeight="1" thickBot="1" x14ac:dyDescent="0.3">
      <c r="A222" s="96"/>
      <c r="B222" s="96"/>
      <c r="C222" s="53">
        <v>2021</v>
      </c>
      <c r="D222" s="48">
        <f t="shared" si="62"/>
        <v>59963.5</v>
      </c>
      <c r="E222" s="48">
        <v>29382.1</v>
      </c>
      <c r="F222" s="48">
        <v>30581.4</v>
      </c>
      <c r="G222" s="48"/>
      <c r="H222" s="48"/>
    </row>
    <row r="223" spans="1:8" s="49" customFormat="1" ht="16.5" hidden="1" customHeight="1" thickBot="1" x14ac:dyDescent="0.3">
      <c r="A223" s="97" t="s">
        <v>16</v>
      </c>
      <c r="B223" s="98"/>
      <c r="C223" s="52"/>
      <c r="D223" s="48">
        <f>SUM(D220:D222)</f>
        <v>107593.9</v>
      </c>
      <c r="E223" s="48">
        <f t="shared" ref="E223:F223" si="63">SUM(E220:E222)</f>
        <v>52721</v>
      </c>
      <c r="F223" s="48">
        <f t="shared" si="63"/>
        <v>54872.9</v>
      </c>
      <c r="G223" s="48"/>
      <c r="H223" s="48"/>
    </row>
    <row r="224" spans="1:8" ht="42" customHeight="1" thickBot="1" x14ac:dyDescent="0.3">
      <c r="A224" s="57" t="s">
        <v>54</v>
      </c>
      <c r="B224" s="57" t="s">
        <v>49</v>
      </c>
      <c r="C224" s="37">
        <v>2019</v>
      </c>
      <c r="D224" s="18">
        <f t="shared" ref="D224:D225" si="64">E224+F224+G224+H224</f>
        <v>6600</v>
      </c>
      <c r="E224" s="18"/>
      <c r="F224" s="18"/>
      <c r="G224" s="18"/>
      <c r="H224" s="18">
        <v>6600</v>
      </c>
    </row>
    <row r="225" spans="1:8" ht="42" customHeight="1" thickBot="1" x14ac:dyDescent="0.3">
      <c r="A225" s="58"/>
      <c r="B225" s="58"/>
      <c r="C225" s="37">
        <v>2020</v>
      </c>
      <c r="D225" s="18">
        <f t="shared" si="64"/>
        <v>7900</v>
      </c>
      <c r="E225" s="18"/>
      <c r="F225" s="18"/>
      <c r="G225" s="18"/>
      <c r="H225" s="18">
        <v>7900</v>
      </c>
    </row>
    <row r="226" spans="1:8" ht="42" customHeight="1" thickBot="1" x14ac:dyDescent="0.3">
      <c r="A226" s="91"/>
      <c r="B226" s="91"/>
      <c r="C226" s="38">
        <v>2021</v>
      </c>
      <c r="D226" s="16">
        <f>H226</f>
        <v>1380000</v>
      </c>
      <c r="E226" s="16"/>
      <c r="F226" s="16"/>
      <c r="G226" s="16"/>
      <c r="H226" s="16">
        <v>1380000</v>
      </c>
    </row>
    <row r="227" spans="1:8" ht="16.5" thickBot="1" x14ac:dyDescent="0.3">
      <c r="A227" s="86" t="s">
        <v>16</v>
      </c>
      <c r="B227" s="87"/>
      <c r="C227" s="39"/>
      <c r="D227" s="16">
        <f>SUM(D224:D226)</f>
        <v>1394500</v>
      </c>
      <c r="E227" s="40"/>
      <c r="F227" s="41"/>
      <c r="G227" s="41"/>
      <c r="H227" s="42">
        <f>SUM(H224:H226)</f>
        <v>1394500</v>
      </c>
    </row>
    <row r="230" spans="1:8" x14ac:dyDescent="0.25">
      <c r="D230" s="44"/>
    </row>
    <row r="231" spans="1:8" x14ac:dyDescent="0.25">
      <c r="D231" s="44"/>
    </row>
    <row r="232" spans="1:8" x14ac:dyDescent="0.25">
      <c r="D232" s="44"/>
    </row>
    <row r="233" spans="1:8" x14ac:dyDescent="0.25">
      <c r="D233" s="44"/>
    </row>
  </sheetData>
  <mergeCells count="108">
    <mergeCell ref="A227:B227"/>
    <mergeCell ref="A209:A214"/>
    <mergeCell ref="B209:B214"/>
    <mergeCell ref="A215:B215"/>
    <mergeCell ref="A216:A218"/>
    <mergeCell ref="B216:B218"/>
    <mergeCell ref="A219:B219"/>
    <mergeCell ref="A220:A222"/>
    <mergeCell ref="B220:B222"/>
    <mergeCell ref="A223:B223"/>
    <mergeCell ref="A224:A226"/>
    <mergeCell ref="B224:B226"/>
    <mergeCell ref="A201:B201"/>
    <mergeCell ref="A202:A207"/>
    <mergeCell ref="B202:B207"/>
    <mergeCell ref="A208:B208"/>
    <mergeCell ref="A187:B187"/>
    <mergeCell ref="A188:A193"/>
    <mergeCell ref="B188:B193"/>
    <mergeCell ref="A194:B194"/>
    <mergeCell ref="A195:A200"/>
    <mergeCell ref="B195:B200"/>
    <mergeCell ref="A173:B173"/>
    <mergeCell ref="A174:A179"/>
    <mergeCell ref="B174:B179"/>
    <mergeCell ref="A180:B180"/>
    <mergeCell ref="A181:A186"/>
    <mergeCell ref="B181:B186"/>
    <mergeCell ref="A159:B159"/>
    <mergeCell ref="A166:B166"/>
    <mergeCell ref="A167:A172"/>
    <mergeCell ref="B167:B172"/>
    <mergeCell ref="A160:A165"/>
    <mergeCell ref="B160:B165"/>
    <mergeCell ref="A145:B145"/>
    <mergeCell ref="A146:A151"/>
    <mergeCell ref="B146:B151"/>
    <mergeCell ref="A152:B152"/>
    <mergeCell ref="A153:A158"/>
    <mergeCell ref="B153:B158"/>
    <mergeCell ref="A135:B135"/>
    <mergeCell ref="A140:B140"/>
    <mergeCell ref="A136:A139"/>
    <mergeCell ref="A141:A144"/>
    <mergeCell ref="B136:B139"/>
    <mergeCell ref="B141:B144"/>
    <mergeCell ref="A121:B121"/>
    <mergeCell ref="A122:A127"/>
    <mergeCell ref="B122:B127"/>
    <mergeCell ref="A128:B128"/>
    <mergeCell ref="A129:A134"/>
    <mergeCell ref="B129:B134"/>
    <mergeCell ref="A101:A106"/>
    <mergeCell ref="B101:B106"/>
    <mergeCell ref="A107:B107"/>
    <mergeCell ref="A108:A113"/>
    <mergeCell ref="B108:B113"/>
    <mergeCell ref="A115:A120"/>
    <mergeCell ref="B115:B120"/>
    <mergeCell ref="A87:A92"/>
    <mergeCell ref="B87:B92"/>
    <mergeCell ref="A93:B93"/>
    <mergeCell ref="A94:A99"/>
    <mergeCell ref="B94:B99"/>
    <mergeCell ref="A100:B100"/>
    <mergeCell ref="A73:A78"/>
    <mergeCell ref="B73:B78"/>
    <mergeCell ref="A79:B79"/>
    <mergeCell ref="A80:A85"/>
    <mergeCell ref="B80:B85"/>
    <mergeCell ref="A86:B86"/>
    <mergeCell ref="A65:B65"/>
    <mergeCell ref="A66:A71"/>
    <mergeCell ref="B66:B71"/>
    <mergeCell ref="A72:B72"/>
    <mergeCell ref="A49:A54"/>
    <mergeCell ref="B49:B54"/>
    <mergeCell ref="A55:B55"/>
    <mergeCell ref="A60:B60"/>
    <mergeCell ref="A56:A59"/>
    <mergeCell ref="A61:A64"/>
    <mergeCell ref="B56:B59"/>
    <mergeCell ref="B61:B64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2019-12-19T10:58:13Z</cp:lastPrinted>
  <dcterms:created xsi:type="dcterms:W3CDTF">2019-11-06T08:37:30Z</dcterms:created>
  <dcterms:modified xsi:type="dcterms:W3CDTF">2019-12-23T14:18:57Z</dcterms:modified>
</cp:coreProperties>
</file>