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570" windowHeight="9195" activeTab="0"/>
  </bookViews>
  <sheets>
    <sheet name="2016" sheetId="1" r:id="rId1"/>
  </sheets>
  <definedNames>
    <definedName name="BossProviderVariable?_4734b16a_f4df_41a6_99f8_bba26a0bdebf" hidden="1">"25_01_2006"</definedName>
    <definedName name="_xlnm.Print_Titles" localSheetId="0">'2016'!$14:$14</definedName>
    <definedName name="_xlnm.Print_Area" localSheetId="0">'2016'!$A$1:$T$143</definedName>
  </definedNames>
  <calcPr fullCalcOnLoad="1"/>
</workbook>
</file>

<file path=xl/sharedStrings.xml><?xml version="1.0" encoding="utf-8"?>
<sst xmlns="http://schemas.openxmlformats.org/spreadsheetml/2006/main" count="379" uniqueCount="270">
  <si>
    <t>Финансовый год</t>
  </si>
  <si>
    <t>всего</t>
  </si>
  <si>
    <t>ГРБС</t>
  </si>
  <si>
    <t>Выборгский район</t>
  </si>
  <si>
    <t>ГКУ "Управление строительства Ленинградской области"</t>
  </si>
  <si>
    <t>Муниципальные районы Ленинградской области</t>
  </si>
  <si>
    <t>Всего по подпрограмме</t>
  </si>
  <si>
    <t>Примечание:</t>
  </si>
  <si>
    <t>Планируемые источники финансирования, тыс. рублей</t>
  </si>
  <si>
    <t>Ленинградской области</t>
  </si>
  <si>
    <t>2019</t>
  </si>
  <si>
    <t>2017-2020</t>
  </si>
  <si>
    <t>2018-2020</t>
  </si>
  <si>
    <t>2020</t>
  </si>
  <si>
    <t>2021</t>
  </si>
  <si>
    <t>2022</t>
  </si>
  <si>
    <t>2023</t>
  </si>
  <si>
    <t>2024</t>
  </si>
  <si>
    <t>Капитальный ремонт спортивных объектов</t>
  </si>
  <si>
    <t>1.1</t>
  </si>
  <si>
    <t>1.2</t>
  </si>
  <si>
    <t>ООО "Бассейн ГАТ"</t>
  </si>
  <si>
    <t>2014-2020</t>
  </si>
  <si>
    <t>УТВЕРЖДЕН</t>
  </si>
  <si>
    <t>постановлением Правительства</t>
  </si>
  <si>
    <t>от 27 ноября 2015 года № 444</t>
  </si>
  <si>
    <t>(в редакции постановления Правительства</t>
  </si>
  <si>
    <t>Перечень</t>
  </si>
  <si>
    <t>№                п/п</t>
  </si>
  <si>
    <t xml:space="preserve"> Информация                  о состоянии ПСД                           (№ заключения/ стадия разработки)</t>
  </si>
  <si>
    <t>Сметная стоимость                            (тыс. рублей)</t>
  </si>
  <si>
    <t>федеральный бюджет</t>
  </si>
  <si>
    <t>областной бюджет</t>
  </si>
  <si>
    <t>местные бюджеты</t>
  </si>
  <si>
    <t>прочие источники</t>
  </si>
  <si>
    <t>Приозерский муниципальный район</t>
  </si>
  <si>
    <t>Кингисеппский муниципальный район</t>
  </si>
  <si>
    <t>Строительство, реконструкция                         и проектирование спортивных объектов</t>
  </si>
  <si>
    <t>Строительство универсального спортивного зала МБОУ "СОШ № 12" (структурное подразделение                   имени С.И.Ростоцкого) по адресу: Ленинградская область, Выборгский район, г. Высоцк, ул. Ленинская,                  дом 4</t>
  </si>
  <si>
    <t>Комитет                                по физической культуре                и спорту Ленинградской области</t>
  </si>
  <si>
    <t>Комитет                                по физической культуре                 и спорту Ленинградской области</t>
  </si>
  <si>
    <t>Комитет                                  по физической культуре               и спорту Ленинградской области</t>
  </si>
  <si>
    <t>Комитет                             по физической культуре                и спорту Ленинградской области</t>
  </si>
  <si>
    <t>Комитет                             по физической культуре              и спорту Ленинградской области</t>
  </si>
  <si>
    <t>Комитет                                 по физической культуре               и спорту Ленинградской области</t>
  </si>
  <si>
    <t>Бюджетополучатель</t>
  </si>
  <si>
    <t>Строительство плавательного бассейна в г. Кингисеппе по адресу: Ленинградская область, г. Кингисепп, 7 микрорайон,    ул. Химиков</t>
  </si>
  <si>
    <t>Создание (строительство)                                       и эксплуатация объекта спорта -плавательного бассейна в г. Гатчина                     в рамках концессионного соглашения</t>
  </si>
  <si>
    <t>Создание (строительство)                                  и эксплуатация объекта спорта -плавательного бассейна в г. Сертолово       в рамках концессионного соглашения</t>
  </si>
  <si>
    <t>Создание (строительство)                                и эксплуатация сети плавательных бассейнов на территории Ленинградской области в рамках концессионных соглашений</t>
  </si>
  <si>
    <t>Итого по подпрограмме</t>
  </si>
  <si>
    <t>2019-2021</t>
  </si>
  <si>
    <t>2022-2024</t>
  </si>
  <si>
    <t>2019-2020</t>
  </si>
  <si>
    <t>2016, 2019-2020</t>
  </si>
  <si>
    <t>Спорткомплекс "Юность". Капитальный ремонт стадиона по ул. Калинина 41-а г. Приозерска Ленинградской области по адресу: 188760, Ленинградская область, г. Приозерск, ул. Калинина, 41-а</t>
  </si>
  <si>
    <t>ООО "Бассейны "Атлантика"</t>
  </si>
  <si>
    <t>Наименование и местонахождение стройки (объекта),</t>
  </si>
  <si>
    <t>2019-2024</t>
  </si>
  <si>
    <t>4.4.</t>
  </si>
  <si>
    <t>4.5.</t>
  </si>
  <si>
    <t>4.2.</t>
  </si>
  <si>
    <t>4.3.</t>
  </si>
  <si>
    <t>в стадии разработки</t>
  </si>
  <si>
    <t>1.6.</t>
  </si>
  <si>
    <t>1.7.</t>
  </si>
  <si>
    <t>1.8.</t>
  </si>
  <si>
    <t>1.11.</t>
  </si>
  <si>
    <t>1. Основное мероприятие 3.1 "Строительство, реконструкция и проектирование спортивных объектов"</t>
  </si>
  <si>
    <t xml:space="preserve">2. Основное мероприятие: 3.2 "Капитальный ремонт спортивных объектов" </t>
  </si>
  <si>
    <t>3. Основное мероприятие 3.3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</si>
  <si>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Итого по основному мероприятию 3.1</t>
  </si>
  <si>
    <t>Всего по основному мероприятию 3.1</t>
  </si>
  <si>
    <t>2.2</t>
  </si>
  <si>
    <t>Итого по основному мероприятию 3.2</t>
  </si>
  <si>
    <t>Всего по основному мероприятию 3.2</t>
  </si>
  <si>
    <t>Итого по основному мероприятию 3.3</t>
  </si>
  <si>
    <t>Всего по основному мероприятию 3.3</t>
  </si>
  <si>
    <t>объектов подпрограммы «Развитие спортивной инфраструктуры Ленинградской области»</t>
  </si>
  <si>
    <t>№47-1-1-3-0161-18 от 09.06.2018 (по проекту)          по смете                         №47-1-0130-18             от 14.06.2018</t>
  </si>
  <si>
    <t>Строительство Центра спортивного                 с универсальным игровым залом, плавательным бассейном и крытым катком с искусственным льдом,                     г. Выборг (в том числе корректировка проекта - 2017 год) 2 очередь</t>
  </si>
  <si>
    <t>Сроки строи-тельст-ва (годы)</t>
  </si>
  <si>
    <t>в ценах, утвержденных в ПСД</t>
  </si>
  <si>
    <t xml:space="preserve"> Проектная мощность, (единовременная пропускная способность, чел.)</t>
  </si>
  <si>
    <t>Виллозское городское поселение Ломоносовского муниципального района</t>
  </si>
  <si>
    <t>Реконструкция стадиона г. Никольское по адресу: Ленинградская область, Тосненский район, г. Никольское, улица Дачная, д.6а</t>
  </si>
  <si>
    <t xml:space="preserve">Никольское городское поселение Тосненского района </t>
  </si>
  <si>
    <t>1.12.</t>
  </si>
  <si>
    <t>1.13.</t>
  </si>
  <si>
    <t>2019*</t>
  </si>
  <si>
    <t>Комитет                                         по строительству Ленинградской области (далее- Комитет)</t>
  </si>
  <si>
    <t xml:space="preserve">Комитет                                      </t>
  </si>
  <si>
    <t xml:space="preserve">Комитет                                  </t>
  </si>
  <si>
    <t xml:space="preserve">Комитет </t>
  </si>
  <si>
    <t xml:space="preserve">Комитет                                       </t>
  </si>
  <si>
    <t xml:space="preserve">Комитет                                        </t>
  </si>
  <si>
    <t>314582,88 в ценах 2014года, в том числе ПИР- 9000</t>
  </si>
  <si>
    <t>Всеволожский муниципальный район</t>
  </si>
  <si>
    <t>*с учетом выполненных ранее  работ</t>
  </si>
  <si>
    <t>2015-2019</t>
  </si>
  <si>
    <t>муниципальное образование «Город Ивангород Кингисеппского муниципального района Ленинградской области»</t>
  </si>
  <si>
    <t>1.10.</t>
  </si>
  <si>
    <t>1.14.</t>
  </si>
  <si>
    <t xml:space="preserve">Итого по федеральному проекту «Спорт – норма жизни» </t>
  </si>
  <si>
    <t xml:space="preserve">Всего по федеральному проекту «Спорт – норма жизни» </t>
  </si>
  <si>
    <t xml:space="preserve">4.  Федеральный проект «Спорт – норма жизни». </t>
  </si>
  <si>
    <t>3.1.</t>
  </si>
  <si>
    <t>Кировский муниципальный район</t>
  </si>
  <si>
    <t>Комитет</t>
  </si>
  <si>
    <t>(приложение 1)</t>
  </si>
  <si>
    <t xml:space="preserve"> 
 </t>
  </si>
  <si>
    <t>государственной программы Ленинградской области "Развитие физической культуры и спорта в Ленинградской области"</t>
  </si>
  <si>
    <t>4.1.</t>
  </si>
  <si>
    <t xml:space="preserve">Реконструкция стадиона "Спартак" по адресу: г. Гатчина, пр. 25 Октября,д.10 </t>
  </si>
  <si>
    <t>2020-2021</t>
  </si>
  <si>
    <t>Гатчинское городское поселение Гатчинского муниципального района</t>
  </si>
  <si>
    <t>Рощинское городское поселение Выборгского района</t>
  </si>
  <si>
    <t>2020-2022</t>
  </si>
  <si>
    <t>Тосненское городское поселение Тосненского района</t>
  </si>
  <si>
    <t>Волховский муниципальный район</t>
  </si>
  <si>
    <t xml:space="preserve">Комитет                               </t>
  </si>
  <si>
    <t>2021-2022</t>
  </si>
  <si>
    <t>Лужский муниципальный район</t>
  </si>
  <si>
    <t>Капитальный ремонт зданий и сооружений спортивного комплекса "Химик" МКУ "ФОК "Сланцы"</t>
  </si>
  <si>
    <t>Сланцевский муниципальный район</t>
  </si>
  <si>
    <t>Капитальный ремонт футбольного поля МБУ Всеволожская спортивная школа Олимпийского резерва, пос. им. Морозова, ул. Спорта, д.13</t>
  </si>
  <si>
    <t>Капитальный ремонт объекта "Стадион", г. Шлиссельбург, ул. Октябрьская, д.2</t>
  </si>
  <si>
    <t xml:space="preserve">Шлиссельбургское городское поселение Кировского муниципального района  </t>
  </si>
  <si>
    <t>Капитальный ремонт спортивного объекта: «Стадион», расположенного по адресу: Ленинградская область, г. Тосно, парковая зона</t>
  </si>
  <si>
    <t>Капитальный ремонт стадиона , г. Кировск, ул. Советская, д.1</t>
  </si>
  <si>
    <t xml:space="preserve">Капитальный ремонт запасного футбольного поля открытого стадиона широкого профиля муниципального учреждения «Физкультурно-оздоровительный комплекс г. Пикалево», расположенного по адресу: Ленинградская область, Бокситогорский район, г. Пикалево, ул. Полевая, д.4
</t>
  </si>
  <si>
    <t xml:space="preserve">«Город Пикалево» Бокситогорского района </t>
  </si>
  <si>
    <t>Бокситогорское городское поселение Бокситогорского муниципального района</t>
  </si>
  <si>
    <t xml:space="preserve">Капитальный ремонт спортивного объекта: Открытый спортивный комплекс (стадион) по адресу: Ленинградская область, Выборгский район, г. Приморск, Выборгское шоссе, дом 20а </t>
  </si>
  <si>
    <t>2022-2023</t>
  </si>
  <si>
    <t>Приморское городское поселение Выборгского района</t>
  </si>
  <si>
    <t>Приобретение оборудования Капитальный ремонт спортивной тренировочной площадки Рощино</t>
  </si>
  <si>
    <t>Строительство спортивного комплекса волейбола в г. Сосновый Бор</t>
  </si>
  <si>
    <t>2016-2019</t>
  </si>
  <si>
    <t>1.3</t>
  </si>
  <si>
    <t xml:space="preserve">Комитет                                    </t>
  </si>
  <si>
    <t>1.4</t>
  </si>
  <si>
    <t>1.5.</t>
  </si>
  <si>
    <t>Строительство стадиона                                   с искусственным покрытием,                              г. Отрадное</t>
  </si>
  <si>
    <t>2018-2019</t>
  </si>
  <si>
    <t>Отрадненское городское поселение Кировского муниципального района</t>
  </si>
  <si>
    <t xml:space="preserve">Комитет                          </t>
  </si>
  <si>
    <t>Строительство физкультурно-оздоровительного комплекса                               в дер. Малое Верево Гатчинского района</t>
  </si>
  <si>
    <t>Веревское сельское поселение  Гатчинского муниципального района</t>
  </si>
  <si>
    <t>Строительство футбольного поля                     в г.п. Дубровка Всеволожского района</t>
  </si>
  <si>
    <t>Дубровское городское поселение Всеволожского муниципального района</t>
  </si>
  <si>
    <t>1.15.</t>
  </si>
  <si>
    <t>Ремонт напольного покрытия спортивных залов физкультурно-оздоровительный комплекс МАУ СШОР "НИКА" по адресу: Ленинградская область, Гатчинский район, п. Сиверский, ул. Заводская, д.2</t>
  </si>
  <si>
    <t>Сиверское городское посленеие Гатчинского муниципального района</t>
  </si>
  <si>
    <t>Капитальный ремонт МФСУ "Бокситогорский спортивный комплекс"</t>
  </si>
  <si>
    <t>Капитальный ремонт футбольного поля с заменой покрытия и спортивной площадки с обустройством воздухоопорным оборудованием, расположенного по адресу: Ленинградская область,                 г. Тихвин, ул. Пещерка, д.1</t>
  </si>
  <si>
    <t>Тихвинское городское поселение Тихвинского муниципального района</t>
  </si>
  <si>
    <t xml:space="preserve">Выполнение работ по замене покрытия футбольного поля, расположенного по адресу: Ленинградская область,  г.Лодейное Поле, ул. Титова, д.45, к.1. </t>
  </si>
  <si>
    <t>Лодейнопольский муниципальный район</t>
  </si>
  <si>
    <t>Выполнение работ по замене ограждающих конструкций, оборудования и благоустройства территории футбольного поля по адресу: Ленинградская область, г. Лодейное Поле, ул. Титова, д.45, к.1</t>
  </si>
  <si>
    <t>Тосненское городское поселение Тосненский район</t>
  </si>
  <si>
    <t>№47-1-1-3-031643-2019 от 14.11.2019                 (по проекту)   по смете                        №47-1-0211-19 от 14.11.2019</t>
  </si>
  <si>
    <t>№77-2-1-2-1441-19                         от 23.07.2019</t>
  </si>
  <si>
    <t>Ленинградской области от "__"_____г. №_____)</t>
  </si>
  <si>
    <t>1.9</t>
  </si>
  <si>
    <t>1.16.</t>
  </si>
  <si>
    <t>1.17.</t>
  </si>
  <si>
    <t>1.18.</t>
  </si>
  <si>
    <t>1.19.</t>
  </si>
  <si>
    <t>Капитальный ремонт футбольного поля с искусственным покрытием, расположенного по адресу: г.Луга, пр. Комсомольский, д.21</t>
  </si>
  <si>
    <t>Капитальный ремонт здания Общественного центра в части, спортивного зала, прилегающих к нему помещений и фасадов перечисленных помещений  по адресу: 188480, Ленинградская область, г. Кингисепп, ул. Большая Советская, д.41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</si>
  <si>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</si>
  <si>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в ценах                       года начала строительства</t>
  </si>
  <si>
    <t>2.1.</t>
  </si>
  <si>
    <t>2.3.</t>
  </si>
  <si>
    <t>2.6.</t>
  </si>
  <si>
    <t>2.4.</t>
  </si>
  <si>
    <t>2.5.</t>
  </si>
  <si>
    <t>2.7.</t>
  </si>
  <si>
    <t>2.8.</t>
  </si>
  <si>
    <t>2.9.</t>
  </si>
  <si>
    <t>2.10.</t>
  </si>
  <si>
    <t>2.12.</t>
  </si>
  <si>
    <t>2.13.</t>
  </si>
  <si>
    <t>2.14.</t>
  </si>
  <si>
    <t>2.15.</t>
  </si>
  <si>
    <t>2.16.</t>
  </si>
  <si>
    <t>Строительство крытого футбольного манежа по адресу: Ленинградская область, г. Выборг, Ленинградское шоссе</t>
  </si>
  <si>
    <t>4.6.</t>
  </si>
  <si>
    <t>4.7.</t>
  </si>
  <si>
    <t>№47-1-7-0184-14            от 01.08.2014</t>
  </si>
  <si>
    <t>№47-1-0188-18 от 06.09.2018</t>
  </si>
  <si>
    <t>Строительство физкультурно- оздоровительного комплекса в п. Котельский по адресу: Ленинградская область, Кингисеппский муниципальный район, поселок Котельский</t>
  </si>
  <si>
    <t>№47-1-8-0132-17 от 09.02.2017</t>
  </si>
  <si>
    <t>Строительство физкультурно- оздоровительного комплекса по адресу: Ленинградская область , Выборгский район, МО "Каменногорское городское поселение", г. Каменногорск, ул. Березовая аллея</t>
  </si>
  <si>
    <t>в стадии проектирования</t>
  </si>
  <si>
    <t>№47-1-6-0071-12                     от                15.03.2012</t>
  </si>
  <si>
    <t>№47-1-7-0153-16                                от                27.04.2016</t>
  </si>
  <si>
    <t xml:space="preserve">№47-1-4-0226-13                 от                 07.10.2013 </t>
  </si>
  <si>
    <t xml:space="preserve">№47-1-7-0302-14                 от                     14.11.2014 </t>
  </si>
  <si>
    <t>№47-1-4-0233-15                от 04.12.2015                 (по проекту),                     по смете                       №47-1-7-0590-15                от 22.12.2015</t>
  </si>
  <si>
    <t xml:space="preserve">№47-1-1-3-004320-2019  от 28.02.2019                            (по проекту),                                по смете                         №47-1-0037-19                 от 28.02.2019 </t>
  </si>
  <si>
    <t>№1-1-2-0040-17               от 01.11.2017</t>
  </si>
  <si>
    <t>№47-1-1-3-0245-18                              от 01.10.2018</t>
  </si>
  <si>
    <t>№47-1-8-0691-16                    от 11.10.2016</t>
  </si>
  <si>
    <t>№47-1-7-0310-15                от 03.07.2015</t>
  </si>
  <si>
    <t>№47-1-8-0607-15            от 25.11.2015</t>
  </si>
  <si>
    <t>№47-1-7-0428-17 от 21.05.2017</t>
  </si>
  <si>
    <t>№47-1-1-3-030311-2019 от 05.11.2019                       (по проекту),               по смете            №47-1-0200-19               от 05.11.2019</t>
  </si>
  <si>
    <t>№47-1-1-3-024175-2019                   от 10.09.2019 (по проекту),               по смете             №47-1-0173-19                     от 10.09.2019</t>
  </si>
  <si>
    <t>№47-1-1-3-0091-18                                  от 26.03.2018 (по проекту),               по смете             №47-1-0046-18           от 26.03.2018</t>
  </si>
  <si>
    <t>№47-1-1-3-021682-2019 от 19.08.2019                (по проекту),               по смете             №47-1-0156-19                   от 19.08.2019</t>
  </si>
  <si>
    <t>№47-1-1-2-0001-17                           от 09.03.2017</t>
  </si>
  <si>
    <t>№1-1-2-0031-17                от 11.10.2017</t>
  </si>
  <si>
    <t>№47-1-0244-18                от 05.12.2018</t>
  </si>
  <si>
    <t>№47-1-0132-19          от 18.07.2019</t>
  </si>
  <si>
    <t>№47-1-0127-19               от 10.07.2019</t>
  </si>
  <si>
    <t>№47-1-0223-18                  от 16.10.2018</t>
  </si>
  <si>
    <t>№78-2-1-2-1897-18                               от 21.12.2018</t>
  </si>
  <si>
    <t xml:space="preserve">№47-1-1-3-0223-18                                  от 31.09.2018               (по проекту),                по смете                      №47-1-226-18                  от 23.10.2018  </t>
  </si>
  <si>
    <t>Котельское сельское поселение Кингисеппского муниципального района</t>
  </si>
  <si>
    <t>Каменногорское городское поселение Выборгского района</t>
  </si>
  <si>
    <t>61150,15 (в ценах 2016 года, в том числе ПИР- 1698,45)</t>
  </si>
  <si>
    <t xml:space="preserve">75697,28 (в ценах 2018 года, в том числе ПИР- 2400,0) </t>
  </si>
  <si>
    <t>84491,39 (в ценах 2018 года)</t>
  </si>
  <si>
    <t>760569,97                   (в ценах 2013 года, в том числе ПИР- 13852,71)</t>
  </si>
  <si>
    <t>777558,29               (в ценах 2019 года.)</t>
  </si>
  <si>
    <t xml:space="preserve">689957,02                    (в ценах 2017 года,  в том числе ПИР- 15796,9)   </t>
  </si>
  <si>
    <t>46483,7                  (в ценах           2018 года)</t>
  </si>
  <si>
    <t>70954,56                (в ценах 2018 года,              в том числе ПИР- 1715,9)</t>
  </si>
  <si>
    <t>13815,15               (в ценах                        2019 года)</t>
  </si>
  <si>
    <t>22430,69        (в ценах 2019 года)</t>
  </si>
  <si>
    <t>34992,94         (в ценах 2019 года)</t>
  </si>
  <si>
    <t>255452,05                (в ценах                   2018 года)</t>
  </si>
  <si>
    <t>88078,6                    (в ценах 2017года,                           в том числе ПИР -                        68,0)</t>
  </si>
  <si>
    <t>2924,9                        (в ценах                   2019 года)</t>
  </si>
  <si>
    <t>1 114 493,6                 (в ценах           2011 года,        в том числе           ПИР-            12750,0)</t>
  </si>
  <si>
    <t>824524,82,                  (в том числе ПИР-             8700,0)</t>
  </si>
  <si>
    <t>154884                         (в ценах        2013 года,         в том числе ПИР -           4976,0)</t>
  </si>
  <si>
    <t xml:space="preserve">60673,5                     (в ценах                2014 года,                    в том числе             ПИР-             1852,45) </t>
  </si>
  <si>
    <t xml:space="preserve">57 233,9                       (в ценах       2015 года,                     в том числе                   ПИР -          999,07)      </t>
  </si>
  <si>
    <t xml:space="preserve">66 102,66                    (в ценах                          2016 года,              в том числе ПИР-                    2 033,64)   </t>
  </si>
  <si>
    <t>289252,28              (в ценах              2018 года,                   в том числе ПИР -                 6313,55)</t>
  </si>
  <si>
    <t>420168,50         (в ценах          2018 года,                 в том числе ПИР -                    8 638,98)</t>
  </si>
  <si>
    <t>64261,09            (в ценах            2017 года,                       в том числе ПИР -                   1398,41)</t>
  </si>
  <si>
    <t>64 418,31                      (в ценах 2015 г.)</t>
  </si>
  <si>
    <t xml:space="preserve">                                                              96 207,96           (в ценах 2016 года,                                                                                      в т.ч. ПИР - 2 440)  </t>
  </si>
  <si>
    <t>192804,82             (в ценах 2019 года, в том числе ПИР- 6317,89)</t>
  </si>
  <si>
    <t>499534,77                   (в ценах 2019 года, в том числе ПИР- 8466,1)</t>
  </si>
  <si>
    <t>98647,76                       (в ценах 2017 года, в том числе ПИР- 3990)</t>
  </si>
  <si>
    <t>298381,83 (в ценах 2019 года, в том числе ПИР- 3100)</t>
  </si>
  <si>
    <t>№05-09-19           от 5.09.2019</t>
  </si>
  <si>
    <t>Сертоловское городское поселение Всеволожского муниципального района</t>
  </si>
  <si>
    <t>4.8.</t>
  </si>
  <si>
    <t>2016-2020,          2022</t>
  </si>
  <si>
    <t>51423,79 в ценах 2016 года,                    в том числе ПИР- 1401,47</t>
  </si>
  <si>
    <t>№47-1-0203-19               от 12.11.2019</t>
  </si>
  <si>
    <t>7803,0 (в ценах 2019 года)</t>
  </si>
  <si>
    <r>
      <rPr>
        <sz val="14"/>
        <color indexed="8"/>
        <rFont val="Times New Roman"/>
        <family val="1"/>
      </rPr>
      <t xml:space="preserve">Объект капитального строительства "Физкультурно- оздоровительный </t>
    </r>
    <r>
      <rPr>
        <sz val="14"/>
        <rFont val="Times New Roman"/>
        <family val="1"/>
      </rPr>
      <t>комплекс дер. Новолисино" по адресу: Ленинградская область, Тосненский район, дер.Новолисино, ул.Заводская, д.5а</t>
    </r>
  </si>
  <si>
    <r>
      <t>"Биатлонно- лыжный комплекс  в пос. Шапки Тосненского района" (1 этап строительства</t>
    </r>
    <r>
      <rPr>
        <sz val="14"/>
        <color indexed="8"/>
        <rFont val="Times New Roman"/>
        <family val="1"/>
      </rPr>
      <t>) по адресу: Ленинградская область, Тосненский район, пос. Шапки</t>
    </r>
  </si>
  <si>
    <r>
      <t xml:space="preserve">"Физкультурно-оздоровительный комплекс с универсальным игровым залом </t>
    </r>
    <r>
      <rPr>
        <sz val="14"/>
        <color indexed="8"/>
        <rFont val="Times New Roman"/>
        <family val="1"/>
      </rPr>
      <t>в г. Кировске Ленинградской области,</t>
    </r>
    <r>
      <rPr>
        <sz val="14"/>
        <rFont val="Times New Roman"/>
        <family val="1"/>
      </rPr>
      <t xml:space="preserve"> по адресу: Ленинградская область, г. Кировск, ул. Советская, д.1.</t>
    </r>
  </si>
  <si>
    <t>Физкультурно-оздоровительный комплекс с 25-метровым плавательным бассейном и универсальным игровым залом в г.п. Виллози Ломоносовского муниципального района Ленинградской области</t>
  </si>
  <si>
    <t>Строительство физкультурно-оздоровительного комплекса                        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 в том числе проектные работы</t>
  </si>
  <si>
    <r>
      <t>Строительство объекта "Физкультурно- оздоровительный комплекс с универсальным игровым залом 36х18 м в г. Сертолово Ленинградской области"</t>
    </r>
    <r>
      <rPr>
        <sz val="14"/>
        <color indexed="8"/>
        <rFont val="Times New Roman"/>
        <family val="1"/>
      </rPr>
      <t xml:space="preserve"> по адресу:Ленинградская область, г. Сертолово, в районе д.6 корп.2 по ул. Центральная </t>
    </r>
  </si>
  <si>
    <r>
      <t>Строительство физкультурно-оздоровительного комплекса с плавательным бассейном и универсальным залом (ФОК), на земельном участке по адресу: Ленинградская область, Всеволожский муниципальный р-</t>
    </r>
    <r>
      <rPr>
        <sz val="14"/>
        <rFont val="Times New Roman"/>
        <family val="1"/>
      </rPr>
      <t>н, г. Всеволожск, линия 4-я</t>
    </r>
  </si>
  <si>
    <r>
      <t>Физкультурно- оздоровительный комплекс с залом размерами 30</t>
    </r>
    <r>
      <rPr>
        <sz val="14"/>
        <color indexed="8"/>
        <rFont val="Times New Roman"/>
        <family val="1"/>
      </rPr>
      <t>*</t>
    </r>
    <r>
      <rPr>
        <sz val="14"/>
        <rFont val="Times New Roman"/>
        <family val="1"/>
      </rPr>
      <t>18</t>
    </r>
    <r>
      <rPr>
        <sz val="14"/>
        <color indexed="8"/>
        <rFont val="Times New Roman"/>
        <family val="1"/>
      </rPr>
      <t>м п</t>
    </r>
    <r>
      <rPr>
        <sz val="14"/>
        <rFont val="Times New Roman"/>
        <family val="1"/>
      </rPr>
      <t>о адресу: Ленинградская область, г. Гатчина, ул. Чехова, 9а</t>
    </r>
  </si>
  <si>
    <t>2.11.</t>
  </si>
  <si>
    <t>2.17</t>
  </si>
  <si>
    <r>
      <rPr>
        <sz val="14"/>
        <color indexed="8"/>
        <rFont val="Times New Roman"/>
        <family val="1"/>
      </rPr>
      <t>З</t>
    </r>
    <r>
      <rPr>
        <sz val="14"/>
        <rFont val="Times New Roman"/>
        <family val="1"/>
      </rPr>
      <t xml:space="preserve">дание крытой ледовой арены по адресу: </t>
    </r>
    <r>
      <rPr>
        <sz val="14"/>
        <color indexed="8"/>
        <rFont val="Times New Roman"/>
        <family val="1"/>
      </rPr>
      <t>Ленинградская область, г. Волхов, пр. Державина, уч.№65а</t>
    </r>
  </si>
  <si>
    <t xml:space="preserve">Строительство плавательного бассейна в г. Ивангород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</si>
</sst>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_-* #,##0.0\ _₽_-;\-* #,##0.0\ _₽_-;_-* &quot;-&quot;?\ _₽_-;_-@_-"/>
    <numFmt numFmtId="183" formatCode="#,##0.0_ ;\-#,##0.0\ "/>
    <numFmt numFmtId="184" formatCode="[$-FC19]d\ mmmm\ yyyy\ &quot;г.&quot;"/>
    <numFmt numFmtId="185" formatCode="0000"/>
    <numFmt numFmtId="186" formatCode="#,##0.000_р_."/>
    <numFmt numFmtId="187" formatCode="#,##0.0000_р_."/>
    <numFmt numFmtId="188" formatCode="#,##0.00000_р_."/>
    <numFmt numFmtId="189" formatCode="#,##0.000000_р_."/>
    <numFmt numFmtId="190" formatCode="#,##0.0000000_р_."/>
    <numFmt numFmtId="191" formatCode="_-* #,##0.000_р_._-;\-* #,##0.000_р_._-;_-* &quot;-&quot;??_р_._-;_-@_-"/>
    <numFmt numFmtId="192" formatCode="#,##0_р_.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trike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75" fontId="29" fillId="0" borderId="0" xfId="0" applyNumberFormat="1" applyFont="1" applyFill="1" applyAlignment="1">
      <alignment/>
    </xf>
    <xf numFmtId="171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175" fontId="29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9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80" fontId="2" fillId="0" borderId="10" xfId="6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180" fontId="2" fillId="0" borderId="10" xfId="6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4" fontId="2" fillId="0" borderId="15" xfId="0" applyNumberFormat="1" applyFont="1" applyFill="1" applyBorder="1" applyAlignment="1">
      <alignment horizontal="center" vertical="top"/>
    </xf>
    <xf numFmtId="174" fontId="2" fillId="0" borderId="16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83" fontId="2" fillId="0" borderId="1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17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60" applyNumberFormat="1" applyFont="1" applyFill="1" applyBorder="1" applyAlignment="1">
      <alignment horizontal="center" vertical="center"/>
    </xf>
    <xf numFmtId="183" fontId="2" fillId="0" borderId="15" xfId="6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174" fontId="2" fillId="0" borderId="12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186" fontId="6" fillId="0" borderId="13" xfId="0" applyNumberFormat="1" applyFont="1" applyFill="1" applyBorder="1" applyAlignment="1">
      <alignment horizontal="center" vertical="top"/>
    </xf>
    <xf numFmtId="174" fontId="5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80" fontId="5" fillId="0" borderId="10" xfId="6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74" fontId="8" fillId="0" borderId="1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71" fontId="3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top" wrapText="1"/>
    </xf>
    <xf numFmtId="174" fontId="29" fillId="0" borderId="0" xfId="0" applyNumberFormat="1" applyFont="1" applyFill="1" applyAlignment="1">
      <alignment/>
    </xf>
    <xf numFmtId="186" fontId="2" fillId="0" borderId="13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74" fontId="2" fillId="0" borderId="10" xfId="60" applyNumberFormat="1" applyFont="1" applyFill="1" applyBorder="1" applyAlignment="1">
      <alignment horizontal="center" vertical="top" shrinkToFit="1"/>
    </xf>
    <xf numFmtId="173" fontId="2" fillId="0" borderId="10" xfId="60" applyNumberFormat="1" applyFont="1" applyFill="1" applyBorder="1" applyAlignment="1">
      <alignment horizontal="center" vertical="top" shrinkToFit="1"/>
    </xf>
    <xf numFmtId="174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top" shrinkToFit="1"/>
    </xf>
    <xf numFmtId="171" fontId="2" fillId="0" borderId="10" xfId="6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/>
    </xf>
    <xf numFmtId="0" fontId="29" fillId="0" borderId="0" xfId="0" applyFont="1" applyFill="1" applyAlignment="1">
      <alignment horizontal="center" vertical="center"/>
    </xf>
    <xf numFmtId="174" fontId="29" fillId="0" borderId="0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4" fontId="53" fillId="0" borderId="13" xfId="0" applyNumberFormat="1" applyFont="1" applyFill="1" applyBorder="1" applyAlignment="1">
      <alignment horizontal="center" vertical="top"/>
    </xf>
    <xf numFmtId="174" fontId="2" fillId="33" borderId="12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80" fontId="2" fillId="33" borderId="10" xfId="60" applyNumberFormat="1" applyFont="1" applyFill="1" applyBorder="1" applyAlignment="1">
      <alignment horizontal="center" vertical="top" shrinkToFit="1"/>
    </xf>
    <xf numFmtId="174" fontId="2" fillId="33" borderId="10" xfId="60" applyNumberFormat="1" applyFont="1" applyFill="1" applyBorder="1" applyAlignment="1">
      <alignment horizontal="center" vertical="top" shrinkToFit="1"/>
    </xf>
    <xf numFmtId="174" fontId="2" fillId="33" borderId="10" xfId="0" applyNumberFormat="1" applyFont="1" applyFill="1" applyBorder="1" applyAlignment="1">
      <alignment horizontal="center" vertical="top"/>
    </xf>
    <xf numFmtId="174" fontId="2" fillId="33" borderId="13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74" fontId="2" fillId="33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vertical="top" wrapText="1"/>
    </xf>
    <xf numFmtId="172" fontId="54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4" fontId="53" fillId="33" borderId="13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186" fontId="6" fillId="33" borderId="13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1" fontId="2" fillId="33" borderId="12" xfId="0" applyNumberFormat="1" applyFont="1" applyFill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 wrapText="1"/>
    </xf>
    <xf numFmtId="191" fontId="2" fillId="33" borderId="10" xfId="6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/>
    </xf>
    <xf numFmtId="0" fontId="29" fillId="0" borderId="21" xfId="0" applyFont="1" applyFill="1" applyBorder="1" applyAlignment="1">
      <alignment/>
    </xf>
    <xf numFmtId="186" fontId="6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 wrapText="1"/>
    </xf>
    <xf numFmtId="174" fontId="54" fillId="0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Fill="1" applyBorder="1" applyAlignment="1">
      <alignment horizontal="center" vertical="top" wrapText="1"/>
    </xf>
    <xf numFmtId="174" fontId="54" fillId="0" borderId="12" xfId="0" applyNumberFormat="1" applyFont="1" applyFill="1" applyBorder="1" applyAlignment="1">
      <alignment horizontal="center" vertical="top" wrapText="1"/>
    </xf>
    <xf numFmtId="4" fontId="54" fillId="0" borderId="12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/>
    </xf>
    <xf numFmtId="180" fontId="29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74" fontId="2" fillId="0" borderId="14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72" fontId="54" fillId="0" borderId="13" xfId="0" applyNumberFormat="1" applyFont="1" applyFill="1" applyBorder="1" applyAlignment="1">
      <alignment horizontal="center" vertical="top" wrapText="1"/>
    </xf>
    <xf numFmtId="172" fontId="54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174" fontId="2" fillId="0" borderId="17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tabSelected="1" view="pageBreakPreview" zoomScale="68" zoomScaleNormal="75" zoomScaleSheetLayoutView="68" zoomScalePageLayoutView="60" workbookViewId="0" topLeftCell="A28">
      <selection activeCell="B34" sqref="B34:B35"/>
    </sheetView>
  </sheetViews>
  <sheetFormatPr defaultColWidth="8.8515625" defaultRowHeight="15"/>
  <cols>
    <col min="1" max="1" width="8.7109375" style="110" customWidth="1"/>
    <col min="2" max="2" width="44.28125" style="10" customWidth="1"/>
    <col min="3" max="3" width="14.421875" style="66" customWidth="1"/>
    <col min="4" max="4" width="8.7109375" style="22" customWidth="1"/>
    <col min="5" max="5" width="21.28125" style="22" customWidth="1"/>
    <col min="6" max="6" width="17.8515625" style="10" customWidth="1"/>
    <col min="7" max="7" width="19.00390625" style="10" customWidth="1"/>
    <col min="8" max="8" width="16.8515625" style="10" customWidth="1"/>
    <col min="9" max="9" width="26.140625" style="10" customWidth="1"/>
    <col min="10" max="10" width="18.421875" style="10" customWidth="1"/>
    <col min="11" max="11" width="20.7109375" style="10" customWidth="1"/>
    <col min="12" max="12" width="19.7109375" style="10" customWidth="1"/>
    <col min="13" max="13" width="13.28125" style="10" customWidth="1"/>
    <col min="14" max="14" width="27.421875" style="10" customWidth="1"/>
    <col min="15" max="15" width="29.8515625" style="10" customWidth="1"/>
    <col min="16" max="16" width="1.8515625" style="10" hidden="1" customWidth="1"/>
    <col min="17" max="18" width="9.140625" style="10" hidden="1" customWidth="1"/>
    <col min="19" max="19" width="0.13671875" style="10" hidden="1" customWidth="1"/>
    <col min="20" max="20" width="9.140625" style="10" hidden="1" customWidth="1"/>
    <col min="21" max="21" width="28.8515625" style="10" customWidth="1"/>
    <col min="22" max="22" width="1.28515625" style="10" customWidth="1"/>
    <col min="23" max="23" width="15.421875" style="10" hidden="1" customWidth="1"/>
    <col min="24" max="24" width="8.8515625" style="10" hidden="1" customWidth="1"/>
    <col min="25" max="16384" width="8.8515625" style="10" customWidth="1"/>
  </cols>
  <sheetData>
    <row r="1" spans="1:15" ht="18.75">
      <c r="A1" s="9"/>
      <c r="B1" s="9"/>
      <c r="C1" s="65"/>
      <c r="D1" s="9"/>
      <c r="E1" s="9"/>
      <c r="F1" s="9"/>
      <c r="G1" s="9"/>
      <c r="H1" s="9"/>
      <c r="I1" s="9"/>
      <c r="J1" s="9"/>
      <c r="K1" s="9"/>
      <c r="L1" s="9"/>
      <c r="M1" s="9"/>
      <c r="N1" s="202" t="s">
        <v>23</v>
      </c>
      <c r="O1" s="203"/>
    </row>
    <row r="2" spans="1:15" ht="18.75">
      <c r="A2" s="9"/>
      <c r="B2" s="9"/>
      <c r="C2" s="65"/>
      <c r="D2" s="11"/>
      <c r="E2" s="11"/>
      <c r="F2" s="9"/>
      <c r="G2" s="9"/>
      <c r="H2" s="9"/>
      <c r="I2" s="9"/>
      <c r="J2" s="9"/>
      <c r="K2" s="9"/>
      <c r="L2" s="9"/>
      <c r="M2" s="9"/>
      <c r="N2" s="204" t="s">
        <v>24</v>
      </c>
      <c r="O2" s="205"/>
    </row>
    <row r="3" spans="1:19" ht="24" customHeight="1">
      <c r="A3" s="9"/>
      <c r="B3" s="9"/>
      <c r="C3" s="65"/>
      <c r="D3" s="11"/>
      <c r="E3" s="11"/>
      <c r="F3" s="9"/>
      <c r="G3" s="9"/>
      <c r="H3" s="9"/>
      <c r="I3" s="9"/>
      <c r="J3" s="9"/>
      <c r="K3" s="9"/>
      <c r="L3" s="9"/>
      <c r="M3" s="9"/>
      <c r="N3" s="204" t="s">
        <v>9</v>
      </c>
      <c r="O3" s="205"/>
      <c r="P3" s="12"/>
      <c r="Q3" s="12"/>
      <c r="R3" s="12"/>
      <c r="S3" s="12"/>
    </row>
    <row r="4" spans="1:19" ht="19.5" customHeight="1">
      <c r="A4" s="9"/>
      <c r="B4" s="9"/>
      <c r="C4" s="65"/>
      <c r="D4" s="11"/>
      <c r="E4" s="11"/>
      <c r="F4" s="9"/>
      <c r="G4" s="9"/>
      <c r="H4" s="9"/>
      <c r="I4" s="9"/>
      <c r="J4" s="9"/>
      <c r="K4" s="9"/>
      <c r="L4" s="9"/>
      <c r="M4" s="9"/>
      <c r="N4" s="204" t="s">
        <v>25</v>
      </c>
      <c r="O4" s="205"/>
      <c r="P4" s="12"/>
      <c r="Q4" s="12"/>
      <c r="R4" s="12"/>
      <c r="S4" s="12"/>
    </row>
    <row r="5" spans="1:19" ht="19.5" customHeight="1">
      <c r="A5" s="9"/>
      <c r="B5" s="9"/>
      <c r="C5" s="65"/>
      <c r="D5" s="11"/>
      <c r="E5" s="11"/>
      <c r="F5" s="9"/>
      <c r="G5" s="9"/>
      <c r="H5" s="9"/>
      <c r="I5" s="9"/>
      <c r="J5" s="9"/>
      <c r="K5" s="9"/>
      <c r="L5" s="9"/>
      <c r="M5" s="9"/>
      <c r="N5" s="204" t="s">
        <v>26</v>
      </c>
      <c r="O5" s="205"/>
      <c r="P5" s="12"/>
      <c r="Q5" s="12"/>
      <c r="R5" s="12"/>
      <c r="S5" s="12"/>
    </row>
    <row r="6" spans="1:19" ht="19.5" customHeight="1">
      <c r="A6" s="9"/>
      <c r="B6" s="9"/>
      <c r="C6" s="65"/>
      <c r="D6" s="11"/>
      <c r="E6" s="11"/>
      <c r="F6" s="9"/>
      <c r="G6" s="9"/>
      <c r="H6" s="9"/>
      <c r="I6" s="9"/>
      <c r="J6" s="9"/>
      <c r="K6" s="9"/>
      <c r="L6" s="9"/>
      <c r="M6" s="9"/>
      <c r="N6" s="204" t="s">
        <v>163</v>
      </c>
      <c r="O6" s="205"/>
      <c r="P6" s="12"/>
      <c r="Q6" s="12"/>
      <c r="R6" s="12"/>
      <c r="S6" s="12"/>
    </row>
    <row r="7" spans="1:19" ht="19.5" customHeight="1">
      <c r="A7" s="9"/>
      <c r="B7" s="9"/>
      <c r="C7" s="65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69"/>
      <c r="P7" s="12"/>
      <c r="Q7" s="12"/>
      <c r="R7" s="12"/>
      <c r="S7" s="12"/>
    </row>
    <row r="8" spans="1:19" ht="19.5" customHeight="1">
      <c r="A8" s="9"/>
      <c r="B8" s="9"/>
      <c r="C8" s="65"/>
      <c r="D8" s="11"/>
      <c r="E8" s="11"/>
      <c r="F8" s="9"/>
      <c r="G8" s="9"/>
      <c r="H8" s="9"/>
      <c r="I8" s="36" t="s">
        <v>27</v>
      </c>
      <c r="J8" s="9"/>
      <c r="K8" s="9"/>
      <c r="L8" s="9"/>
      <c r="M8" s="9"/>
      <c r="N8" s="202" t="s">
        <v>109</v>
      </c>
      <c r="O8" s="203"/>
      <c r="P8" s="12"/>
      <c r="Q8" s="12"/>
      <c r="R8" s="12"/>
      <c r="S8" s="12"/>
    </row>
    <row r="9" spans="1:19" ht="19.5" customHeight="1">
      <c r="A9" s="202" t="s">
        <v>78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12"/>
      <c r="Q9" s="12"/>
      <c r="R9" s="12"/>
      <c r="S9" s="12"/>
    </row>
    <row r="10" spans="1:19" ht="19.5" customHeight="1">
      <c r="A10" s="202" t="s">
        <v>111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12"/>
      <c r="Q10" s="12"/>
      <c r="R10" s="12"/>
      <c r="S10" s="12"/>
    </row>
    <row r="11" spans="1:19" ht="21" customHeight="1">
      <c r="A11" s="210" t="s">
        <v>110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12"/>
      <c r="Q11" s="12"/>
      <c r="R11" s="12"/>
      <c r="S11" s="12"/>
    </row>
    <row r="12" spans="1:19" ht="48" customHeight="1">
      <c r="A12" s="153" t="s">
        <v>28</v>
      </c>
      <c r="B12" s="153" t="s">
        <v>57</v>
      </c>
      <c r="C12" s="208" t="s">
        <v>83</v>
      </c>
      <c r="D12" s="153" t="s">
        <v>81</v>
      </c>
      <c r="E12" s="153" t="s">
        <v>29</v>
      </c>
      <c r="F12" s="206" t="s">
        <v>30</v>
      </c>
      <c r="G12" s="207"/>
      <c r="H12" s="153" t="s">
        <v>0</v>
      </c>
      <c r="I12" s="206" t="s">
        <v>8</v>
      </c>
      <c r="J12" s="212"/>
      <c r="K12" s="212"/>
      <c r="L12" s="212"/>
      <c r="M12" s="207"/>
      <c r="N12" s="153" t="s">
        <v>45</v>
      </c>
      <c r="O12" s="153" t="s">
        <v>2</v>
      </c>
      <c r="P12" s="12"/>
      <c r="Q12" s="12"/>
      <c r="R12" s="12"/>
      <c r="S12" s="12"/>
    </row>
    <row r="13" spans="1:19" ht="91.5" customHeight="1">
      <c r="A13" s="154"/>
      <c r="B13" s="154"/>
      <c r="C13" s="209"/>
      <c r="D13" s="154"/>
      <c r="E13" s="154"/>
      <c r="F13" s="30" t="s">
        <v>82</v>
      </c>
      <c r="G13" s="30" t="s">
        <v>172</v>
      </c>
      <c r="H13" s="154"/>
      <c r="I13" s="30" t="s">
        <v>1</v>
      </c>
      <c r="J13" s="30" t="s">
        <v>31</v>
      </c>
      <c r="K13" s="30" t="s">
        <v>32</v>
      </c>
      <c r="L13" s="30" t="s">
        <v>33</v>
      </c>
      <c r="M13" s="30" t="s">
        <v>34</v>
      </c>
      <c r="N13" s="154"/>
      <c r="O13" s="154"/>
      <c r="P13" s="12"/>
      <c r="Q13" s="12"/>
      <c r="R13" s="12"/>
      <c r="S13" s="12"/>
    </row>
    <row r="14" spans="1:256" s="17" customFormat="1" ht="21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47"/>
      <c r="Q14" s="47"/>
      <c r="R14" s="47"/>
      <c r="S14" s="47"/>
      <c r="U14" s="142"/>
      <c r="V14" s="15"/>
      <c r="W14" s="15"/>
      <c r="X14" s="1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19" ht="21" customHeight="1">
      <c r="A15" s="185" t="s">
        <v>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  <c r="P15" s="12"/>
      <c r="Q15" s="12"/>
      <c r="R15" s="12"/>
      <c r="S15" s="12"/>
    </row>
    <row r="16" spans="1:15" ht="57.75" customHeight="1">
      <c r="A16" s="175" t="s">
        <v>19</v>
      </c>
      <c r="B16" s="155" t="s">
        <v>80</v>
      </c>
      <c r="C16" s="159">
        <v>61</v>
      </c>
      <c r="D16" s="153" t="s">
        <v>22</v>
      </c>
      <c r="E16" s="153" t="s">
        <v>196</v>
      </c>
      <c r="F16" s="153" t="s">
        <v>236</v>
      </c>
      <c r="G16" s="218">
        <v>1230027.51</v>
      </c>
      <c r="H16" s="37" t="s">
        <v>10</v>
      </c>
      <c r="I16" s="28">
        <f>SUM(J16:M16)</f>
        <v>144000</v>
      </c>
      <c r="J16" s="28"/>
      <c r="K16" s="28">
        <v>144000</v>
      </c>
      <c r="L16" s="71"/>
      <c r="M16" s="35"/>
      <c r="N16" s="155" t="s">
        <v>4</v>
      </c>
      <c r="O16" s="200" t="s">
        <v>90</v>
      </c>
    </row>
    <row r="17" spans="1:15" ht="57.75" customHeight="1">
      <c r="A17" s="177"/>
      <c r="B17" s="172"/>
      <c r="C17" s="160"/>
      <c r="D17" s="171"/>
      <c r="E17" s="171"/>
      <c r="F17" s="171"/>
      <c r="G17" s="220"/>
      <c r="H17" s="37" t="s">
        <v>13</v>
      </c>
      <c r="I17" s="28">
        <f aca="true" t="shared" si="0" ref="I17:I55">SUM(J17:M17)</f>
        <v>191608</v>
      </c>
      <c r="J17" s="28"/>
      <c r="K17" s="28">
        <v>191608</v>
      </c>
      <c r="L17" s="71"/>
      <c r="M17" s="28"/>
      <c r="N17" s="172"/>
      <c r="O17" s="201"/>
    </row>
    <row r="18" spans="1:21" ht="75">
      <c r="A18" s="79" t="s">
        <v>20</v>
      </c>
      <c r="B18" s="80" t="s">
        <v>137</v>
      </c>
      <c r="C18" s="117">
        <v>60</v>
      </c>
      <c r="D18" s="30" t="s">
        <v>138</v>
      </c>
      <c r="E18" s="30" t="s">
        <v>197</v>
      </c>
      <c r="F18" s="81" t="s">
        <v>237</v>
      </c>
      <c r="G18" s="35">
        <v>876415</v>
      </c>
      <c r="H18" s="37" t="s">
        <v>10</v>
      </c>
      <c r="I18" s="28">
        <f t="shared" si="0"/>
        <v>567382</v>
      </c>
      <c r="J18" s="28"/>
      <c r="K18" s="28">
        <v>567382</v>
      </c>
      <c r="L18" s="71"/>
      <c r="M18" s="28"/>
      <c r="N18" s="80" t="s">
        <v>4</v>
      </c>
      <c r="O18" s="83" t="s">
        <v>91</v>
      </c>
      <c r="U18" s="98"/>
    </row>
    <row r="19" spans="1:15" ht="112.5" customHeight="1">
      <c r="A19" s="175" t="s">
        <v>139</v>
      </c>
      <c r="B19" s="157" t="s">
        <v>262</v>
      </c>
      <c r="C19" s="164">
        <v>88</v>
      </c>
      <c r="D19" s="153" t="s">
        <v>22</v>
      </c>
      <c r="E19" s="153" t="s">
        <v>198</v>
      </c>
      <c r="F19" s="153" t="s">
        <v>238</v>
      </c>
      <c r="G19" s="218">
        <v>152456.4</v>
      </c>
      <c r="H19" s="37" t="s">
        <v>10</v>
      </c>
      <c r="I19" s="28">
        <f t="shared" si="0"/>
        <v>31729</v>
      </c>
      <c r="J19" s="28"/>
      <c r="K19" s="28">
        <v>22598</v>
      </c>
      <c r="L19" s="28">
        <v>9131</v>
      </c>
      <c r="M19" s="28"/>
      <c r="N19" s="155" t="s">
        <v>124</v>
      </c>
      <c r="O19" s="200" t="s">
        <v>140</v>
      </c>
    </row>
    <row r="20" spans="1:15" ht="72" customHeight="1">
      <c r="A20" s="177"/>
      <c r="B20" s="166"/>
      <c r="C20" s="165"/>
      <c r="D20" s="154"/>
      <c r="E20" s="154"/>
      <c r="F20" s="154"/>
      <c r="G20" s="219"/>
      <c r="H20" s="37" t="s">
        <v>13</v>
      </c>
      <c r="I20" s="28">
        <f>SUM(J20:M20)</f>
        <v>12426</v>
      </c>
      <c r="J20" s="28"/>
      <c r="K20" s="145">
        <v>11432</v>
      </c>
      <c r="L20" s="120">
        <v>994</v>
      </c>
      <c r="M20" s="28"/>
      <c r="N20" s="156"/>
      <c r="O20" s="211"/>
    </row>
    <row r="21" spans="1:21" ht="66.75" customHeight="1">
      <c r="A21" s="175" t="s">
        <v>141</v>
      </c>
      <c r="B21" s="190" t="s">
        <v>38</v>
      </c>
      <c r="C21" s="159">
        <v>24</v>
      </c>
      <c r="D21" s="188" t="s">
        <v>54</v>
      </c>
      <c r="E21" s="188" t="s">
        <v>199</v>
      </c>
      <c r="F21" s="188" t="s">
        <v>239</v>
      </c>
      <c r="G21" s="213">
        <v>69735.9</v>
      </c>
      <c r="H21" s="37" t="s">
        <v>10</v>
      </c>
      <c r="I21" s="28">
        <f>SUM(J21:M21)</f>
        <v>55746.3</v>
      </c>
      <c r="J21" s="28"/>
      <c r="K21" s="28">
        <v>39191.3</v>
      </c>
      <c r="L21" s="28">
        <v>16555</v>
      </c>
      <c r="M21" s="28"/>
      <c r="N21" s="155" t="s">
        <v>3</v>
      </c>
      <c r="O21" s="214" t="s">
        <v>92</v>
      </c>
      <c r="U21" s="75"/>
    </row>
    <row r="22" spans="1:21" ht="66.75" customHeight="1">
      <c r="A22" s="177"/>
      <c r="B22" s="190"/>
      <c r="C22" s="160"/>
      <c r="D22" s="188"/>
      <c r="E22" s="188"/>
      <c r="F22" s="188"/>
      <c r="G22" s="213"/>
      <c r="H22" s="37" t="s">
        <v>13</v>
      </c>
      <c r="I22" s="28">
        <f>SUM(J22:M22)</f>
        <v>32084</v>
      </c>
      <c r="J22" s="28"/>
      <c r="K22" s="28">
        <v>22283</v>
      </c>
      <c r="L22" s="28">
        <v>9801</v>
      </c>
      <c r="M22" s="28"/>
      <c r="N22" s="156"/>
      <c r="O22" s="214"/>
      <c r="U22" s="75"/>
    </row>
    <row r="23" spans="1:15" ht="118.5" customHeight="1">
      <c r="A23" s="38" t="s">
        <v>142</v>
      </c>
      <c r="B23" s="6" t="s">
        <v>143</v>
      </c>
      <c r="C23" s="1">
        <v>103</v>
      </c>
      <c r="D23" s="18" t="s">
        <v>144</v>
      </c>
      <c r="E23" s="18" t="s">
        <v>200</v>
      </c>
      <c r="F23" s="18" t="s">
        <v>240</v>
      </c>
      <c r="G23" s="18">
        <v>65279</v>
      </c>
      <c r="H23" s="37" t="s">
        <v>10</v>
      </c>
      <c r="I23" s="28">
        <f t="shared" si="0"/>
        <v>55101.3</v>
      </c>
      <c r="J23" s="107"/>
      <c r="K23" s="107">
        <v>43673</v>
      </c>
      <c r="L23" s="107">
        <v>11428.3</v>
      </c>
      <c r="M23" s="84"/>
      <c r="N23" s="80" t="s">
        <v>145</v>
      </c>
      <c r="O23" s="83" t="s">
        <v>146</v>
      </c>
    </row>
    <row r="24" spans="1:15" ht="120.75" customHeight="1">
      <c r="A24" s="38" t="s">
        <v>64</v>
      </c>
      <c r="B24" s="6" t="s">
        <v>147</v>
      </c>
      <c r="C24" s="18">
        <v>40</v>
      </c>
      <c r="D24" s="18" t="s">
        <v>144</v>
      </c>
      <c r="E24" s="18" t="s">
        <v>204</v>
      </c>
      <c r="F24" s="18" t="s">
        <v>241</v>
      </c>
      <c r="G24" s="18">
        <v>69965</v>
      </c>
      <c r="H24" s="37" t="s">
        <v>10</v>
      </c>
      <c r="I24" s="28">
        <f t="shared" si="0"/>
        <v>57166</v>
      </c>
      <c r="J24" s="107"/>
      <c r="K24" s="107">
        <v>53736</v>
      </c>
      <c r="L24" s="107">
        <v>3430</v>
      </c>
      <c r="M24" s="84"/>
      <c r="N24" s="6" t="s">
        <v>148</v>
      </c>
      <c r="O24" s="6" t="s">
        <v>92</v>
      </c>
    </row>
    <row r="25" spans="1:15" ht="40.5" customHeight="1">
      <c r="A25" s="167" t="s">
        <v>65</v>
      </c>
      <c r="B25" s="157" t="s">
        <v>261</v>
      </c>
      <c r="C25" s="153">
        <v>149</v>
      </c>
      <c r="D25" s="153" t="s">
        <v>51</v>
      </c>
      <c r="E25" s="153" t="s">
        <v>203</v>
      </c>
      <c r="F25" s="153" t="s">
        <v>242</v>
      </c>
      <c r="G25" s="215">
        <v>297651.54</v>
      </c>
      <c r="H25" s="37" t="s">
        <v>10</v>
      </c>
      <c r="I25" s="28">
        <f t="shared" si="0"/>
        <v>50000</v>
      </c>
      <c r="J25" s="107"/>
      <c r="K25" s="107">
        <v>10000</v>
      </c>
      <c r="L25" s="107">
        <v>40000</v>
      </c>
      <c r="M25" s="40"/>
      <c r="N25" s="155" t="s">
        <v>84</v>
      </c>
      <c r="O25" s="155" t="s">
        <v>93</v>
      </c>
    </row>
    <row r="26" spans="1:21" ht="49.5" customHeight="1">
      <c r="A26" s="169"/>
      <c r="B26" s="170"/>
      <c r="C26" s="171"/>
      <c r="D26" s="171"/>
      <c r="E26" s="171"/>
      <c r="F26" s="171"/>
      <c r="G26" s="216"/>
      <c r="H26" s="37" t="s">
        <v>13</v>
      </c>
      <c r="I26" s="28">
        <f t="shared" si="0"/>
        <v>180000</v>
      </c>
      <c r="J26" s="107"/>
      <c r="K26" s="107">
        <v>90000</v>
      </c>
      <c r="L26" s="121">
        <v>90000</v>
      </c>
      <c r="M26" s="40"/>
      <c r="N26" s="172"/>
      <c r="O26" s="172"/>
      <c r="U26" s="70"/>
    </row>
    <row r="27" spans="1:21" ht="49.5" customHeight="1">
      <c r="A27" s="169"/>
      <c r="B27" s="170"/>
      <c r="C27" s="171"/>
      <c r="D27" s="171"/>
      <c r="E27" s="171"/>
      <c r="F27" s="171"/>
      <c r="G27" s="216"/>
      <c r="H27" s="37" t="s">
        <v>14</v>
      </c>
      <c r="I27" s="28">
        <f>SUM(J27:M27)</f>
        <v>119970</v>
      </c>
      <c r="J27" s="107"/>
      <c r="K27" s="107">
        <v>59985</v>
      </c>
      <c r="L27" s="140">
        <v>59985</v>
      </c>
      <c r="M27" s="40"/>
      <c r="N27" s="172"/>
      <c r="O27" s="172"/>
      <c r="U27" s="70"/>
    </row>
    <row r="28" spans="1:21" ht="34.5" customHeight="1">
      <c r="A28" s="168"/>
      <c r="B28" s="158"/>
      <c r="C28" s="154"/>
      <c r="D28" s="154"/>
      <c r="E28" s="154"/>
      <c r="F28" s="154"/>
      <c r="G28" s="217"/>
      <c r="H28" s="37" t="s">
        <v>15</v>
      </c>
      <c r="I28" s="28">
        <f t="shared" si="0"/>
        <v>26308</v>
      </c>
      <c r="J28" s="107"/>
      <c r="K28" s="107">
        <v>13154</v>
      </c>
      <c r="L28" s="140">
        <v>13154</v>
      </c>
      <c r="M28" s="40"/>
      <c r="N28" s="156"/>
      <c r="O28" s="156"/>
      <c r="U28" s="70"/>
    </row>
    <row r="29" spans="1:21" ht="60" customHeight="1">
      <c r="A29" s="167" t="s">
        <v>66</v>
      </c>
      <c r="B29" s="155" t="s">
        <v>264</v>
      </c>
      <c r="C29" s="153">
        <v>168</v>
      </c>
      <c r="D29" s="153" t="s">
        <v>51</v>
      </c>
      <c r="E29" s="153" t="s">
        <v>201</v>
      </c>
      <c r="F29" s="153" t="s">
        <v>243</v>
      </c>
      <c r="G29" s="215">
        <v>432929</v>
      </c>
      <c r="H29" s="37" t="s">
        <v>10</v>
      </c>
      <c r="I29" s="28">
        <f t="shared" si="0"/>
        <v>30000</v>
      </c>
      <c r="J29" s="107"/>
      <c r="K29" s="107"/>
      <c r="L29" s="107">
        <v>30000</v>
      </c>
      <c r="M29" s="40"/>
      <c r="N29" s="155" t="s">
        <v>97</v>
      </c>
      <c r="O29" s="155" t="s">
        <v>94</v>
      </c>
      <c r="U29" s="70"/>
    </row>
    <row r="30" spans="1:21" ht="60" customHeight="1">
      <c r="A30" s="169"/>
      <c r="B30" s="172"/>
      <c r="C30" s="171"/>
      <c r="D30" s="171"/>
      <c r="E30" s="171"/>
      <c r="F30" s="171"/>
      <c r="G30" s="216"/>
      <c r="H30" s="37" t="s">
        <v>13</v>
      </c>
      <c r="I30" s="28">
        <f t="shared" si="0"/>
        <v>160000</v>
      </c>
      <c r="J30" s="107"/>
      <c r="K30" s="107">
        <v>110000</v>
      </c>
      <c r="L30" s="107">
        <v>50000</v>
      </c>
      <c r="M30" s="40"/>
      <c r="N30" s="172"/>
      <c r="O30" s="172"/>
      <c r="U30" s="70"/>
    </row>
    <row r="31" spans="1:21" ht="60" customHeight="1">
      <c r="A31" s="168"/>
      <c r="B31" s="156"/>
      <c r="C31" s="154"/>
      <c r="D31" s="154"/>
      <c r="E31" s="154"/>
      <c r="F31" s="154"/>
      <c r="G31" s="217"/>
      <c r="H31" s="37" t="s">
        <v>14</v>
      </c>
      <c r="I31" s="28">
        <f t="shared" si="0"/>
        <v>270254</v>
      </c>
      <c r="J31" s="107"/>
      <c r="K31" s="107">
        <v>213969</v>
      </c>
      <c r="L31" s="107">
        <v>56285</v>
      </c>
      <c r="M31" s="40"/>
      <c r="N31" s="156"/>
      <c r="O31" s="156"/>
      <c r="U31" s="70"/>
    </row>
    <row r="32" spans="1:21" ht="60" customHeight="1">
      <c r="A32" s="167" t="s">
        <v>164</v>
      </c>
      <c r="B32" s="155" t="s">
        <v>85</v>
      </c>
      <c r="C32" s="153">
        <v>59</v>
      </c>
      <c r="D32" s="153" t="s">
        <v>53</v>
      </c>
      <c r="E32" s="153" t="s">
        <v>202</v>
      </c>
      <c r="F32" s="153" t="s">
        <v>244</v>
      </c>
      <c r="G32" s="215">
        <v>69371.98</v>
      </c>
      <c r="H32" s="37" t="s">
        <v>10</v>
      </c>
      <c r="I32" s="28">
        <f t="shared" si="0"/>
        <v>20007.469999999998</v>
      </c>
      <c r="J32" s="107"/>
      <c r="K32" s="108">
        <v>17888.67</v>
      </c>
      <c r="L32" s="107">
        <v>2118.8</v>
      </c>
      <c r="M32" s="40"/>
      <c r="N32" s="155" t="s">
        <v>86</v>
      </c>
      <c r="O32" s="155" t="s">
        <v>91</v>
      </c>
      <c r="U32" s="70"/>
    </row>
    <row r="33" spans="1:21" ht="60" customHeight="1">
      <c r="A33" s="168"/>
      <c r="B33" s="156"/>
      <c r="C33" s="154"/>
      <c r="D33" s="154"/>
      <c r="E33" s="154"/>
      <c r="F33" s="154"/>
      <c r="G33" s="217"/>
      <c r="H33" s="37" t="s">
        <v>13</v>
      </c>
      <c r="I33" s="28">
        <f t="shared" si="0"/>
        <v>54926.54</v>
      </c>
      <c r="J33" s="107"/>
      <c r="K33" s="108">
        <v>45362.33</v>
      </c>
      <c r="L33" s="108">
        <v>9564.21</v>
      </c>
      <c r="M33" s="40"/>
      <c r="N33" s="156"/>
      <c r="O33" s="156"/>
      <c r="U33" s="70"/>
    </row>
    <row r="34" spans="1:21" ht="82.5" customHeight="1">
      <c r="A34" s="167" t="s">
        <v>101</v>
      </c>
      <c r="B34" s="155" t="s">
        <v>269</v>
      </c>
      <c r="C34" s="153">
        <v>93</v>
      </c>
      <c r="D34" s="153" t="s">
        <v>99</v>
      </c>
      <c r="E34" s="153" t="s">
        <v>205</v>
      </c>
      <c r="F34" s="153" t="s">
        <v>96</v>
      </c>
      <c r="G34" s="218">
        <v>338585.8</v>
      </c>
      <c r="H34" s="37" t="s">
        <v>89</v>
      </c>
      <c r="I34" s="28">
        <f t="shared" si="0"/>
        <v>2787</v>
      </c>
      <c r="J34" s="72"/>
      <c r="K34" s="72">
        <v>2287</v>
      </c>
      <c r="L34" s="72">
        <v>500</v>
      </c>
      <c r="M34" s="28"/>
      <c r="N34" s="155" t="s">
        <v>100</v>
      </c>
      <c r="O34" s="155" t="s">
        <v>93</v>
      </c>
      <c r="U34" s="70"/>
    </row>
    <row r="35" spans="1:21" ht="77.25" customHeight="1">
      <c r="A35" s="168"/>
      <c r="B35" s="199"/>
      <c r="C35" s="154"/>
      <c r="D35" s="154"/>
      <c r="E35" s="154"/>
      <c r="F35" s="154"/>
      <c r="G35" s="219"/>
      <c r="H35" s="37" t="s">
        <v>13</v>
      </c>
      <c r="I35" s="28">
        <f t="shared" si="0"/>
        <v>30200</v>
      </c>
      <c r="J35" s="72"/>
      <c r="K35" s="72">
        <v>28086</v>
      </c>
      <c r="L35" s="72">
        <v>2114</v>
      </c>
      <c r="M35" s="74"/>
      <c r="N35" s="156"/>
      <c r="O35" s="156"/>
      <c r="U35" s="70"/>
    </row>
    <row r="36" spans="1:21" ht="104.25" customHeight="1">
      <c r="A36" s="46" t="s">
        <v>67</v>
      </c>
      <c r="B36" s="31" t="s">
        <v>149</v>
      </c>
      <c r="C36" s="18">
        <v>28</v>
      </c>
      <c r="D36" s="27" t="s">
        <v>144</v>
      </c>
      <c r="E36" s="18" t="s">
        <v>206</v>
      </c>
      <c r="F36" s="18" t="s">
        <v>245</v>
      </c>
      <c r="G36" s="18">
        <v>74778</v>
      </c>
      <c r="H36" s="37" t="s">
        <v>89</v>
      </c>
      <c r="I36" s="28">
        <f t="shared" si="0"/>
        <v>7166.97</v>
      </c>
      <c r="J36" s="72"/>
      <c r="K36" s="146">
        <v>6650.97</v>
      </c>
      <c r="L36" s="72">
        <v>516</v>
      </c>
      <c r="M36" s="28"/>
      <c r="N36" s="31" t="s">
        <v>150</v>
      </c>
      <c r="O36" s="31" t="s">
        <v>91</v>
      </c>
      <c r="U36" s="70"/>
    </row>
    <row r="37" spans="1:21" ht="44.25" customHeight="1">
      <c r="A37" s="167" t="s">
        <v>87</v>
      </c>
      <c r="B37" s="155" t="s">
        <v>260</v>
      </c>
      <c r="C37" s="153">
        <v>47</v>
      </c>
      <c r="D37" s="153" t="s">
        <v>51</v>
      </c>
      <c r="E37" s="153" t="s">
        <v>207</v>
      </c>
      <c r="F37" s="153" t="s">
        <v>246</v>
      </c>
      <c r="G37" s="153">
        <v>111098</v>
      </c>
      <c r="H37" s="37" t="s">
        <v>10</v>
      </c>
      <c r="I37" s="28">
        <f t="shared" si="0"/>
        <v>2500</v>
      </c>
      <c r="J37" s="28"/>
      <c r="K37" s="28">
        <v>1750</v>
      </c>
      <c r="L37" s="28">
        <v>750</v>
      </c>
      <c r="M37" s="28"/>
      <c r="N37" s="155" t="s">
        <v>107</v>
      </c>
      <c r="O37" s="155" t="s">
        <v>108</v>
      </c>
      <c r="U37" s="70"/>
    </row>
    <row r="38" spans="1:21" ht="40.5" customHeight="1">
      <c r="A38" s="169"/>
      <c r="B38" s="172"/>
      <c r="C38" s="171"/>
      <c r="D38" s="171"/>
      <c r="E38" s="171"/>
      <c r="F38" s="171"/>
      <c r="G38" s="171"/>
      <c r="H38" s="37" t="s">
        <v>13</v>
      </c>
      <c r="I38" s="28">
        <f t="shared" si="0"/>
        <v>71429</v>
      </c>
      <c r="J38" s="28"/>
      <c r="K38" s="28">
        <v>50000</v>
      </c>
      <c r="L38" s="28">
        <v>21429</v>
      </c>
      <c r="M38" s="28"/>
      <c r="N38" s="172"/>
      <c r="O38" s="172"/>
      <c r="U38" s="70"/>
    </row>
    <row r="39" spans="1:21" ht="41.25" customHeight="1">
      <c r="A39" s="168"/>
      <c r="B39" s="156"/>
      <c r="C39" s="154"/>
      <c r="D39" s="154"/>
      <c r="E39" s="154"/>
      <c r="F39" s="154"/>
      <c r="G39" s="154"/>
      <c r="H39" s="37" t="s">
        <v>14</v>
      </c>
      <c r="I39" s="28">
        <f t="shared" si="0"/>
        <v>43216</v>
      </c>
      <c r="J39" s="28"/>
      <c r="K39" s="28">
        <v>30252</v>
      </c>
      <c r="L39" s="28">
        <v>12964</v>
      </c>
      <c r="M39" s="28"/>
      <c r="N39" s="156"/>
      <c r="O39" s="156"/>
      <c r="U39" s="70"/>
    </row>
    <row r="40" spans="1:21" ht="41.25" customHeight="1">
      <c r="A40" s="167" t="s">
        <v>88</v>
      </c>
      <c r="B40" s="155" t="s">
        <v>113</v>
      </c>
      <c r="C40" s="153">
        <v>91</v>
      </c>
      <c r="D40" s="153" t="s">
        <v>114</v>
      </c>
      <c r="E40" s="153" t="s">
        <v>209</v>
      </c>
      <c r="F40" s="153" t="s">
        <v>247</v>
      </c>
      <c r="G40" s="153">
        <v>193200.46</v>
      </c>
      <c r="H40" s="37" t="s">
        <v>13</v>
      </c>
      <c r="I40" s="28">
        <f t="shared" si="0"/>
        <v>12658</v>
      </c>
      <c r="J40" s="28"/>
      <c r="K40" s="28">
        <v>11518.8</v>
      </c>
      <c r="L40" s="28">
        <v>1139.2</v>
      </c>
      <c r="M40" s="28"/>
      <c r="N40" s="155" t="s">
        <v>115</v>
      </c>
      <c r="O40" s="155" t="s">
        <v>108</v>
      </c>
      <c r="U40" s="70"/>
    </row>
    <row r="41" spans="1:21" ht="41.25" customHeight="1">
      <c r="A41" s="169"/>
      <c r="B41" s="172"/>
      <c r="C41" s="171"/>
      <c r="D41" s="171"/>
      <c r="E41" s="171"/>
      <c r="F41" s="171"/>
      <c r="G41" s="171"/>
      <c r="H41" s="37" t="s">
        <v>14</v>
      </c>
      <c r="I41" s="28">
        <f t="shared" si="0"/>
        <v>181966</v>
      </c>
      <c r="J41" s="28"/>
      <c r="K41" s="28">
        <v>165589.1</v>
      </c>
      <c r="L41" s="28">
        <v>16376.9</v>
      </c>
      <c r="M41" s="28"/>
      <c r="N41" s="172"/>
      <c r="O41" s="172"/>
      <c r="U41" s="70"/>
    </row>
    <row r="42" spans="1:21" ht="47.25" customHeight="1">
      <c r="A42" s="168"/>
      <c r="B42" s="156"/>
      <c r="C42" s="154"/>
      <c r="D42" s="154"/>
      <c r="E42" s="154"/>
      <c r="F42" s="154"/>
      <c r="G42" s="154"/>
      <c r="H42" s="37" t="s">
        <v>15</v>
      </c>
      <c r="I42" s="28">
        <f t="shared" si="0"/>
        <v>34675</v>
      </c>
      <c r="J42" s="28"/>
      <c r="K42" s="28">
        <v>31554.3</v>
      </c>
      <c r="L42" s="28">
        <v>3120.7</v>
      </c>
      <c r="M42" s="28"/>
      <c r="N42" s="156"/>
      <c r="O42" s="156"/>
      <c r="U42" s="70"/>
    </row>
    <row r="43" spans="1:21" ht="47.25" customHeight="1">
      <c r="A43" s="167" t="s">
        <v>102</v>
      </c>
      <c r="B43" s="155" t="s">
        <v>171</v>
      </c>
      <c r="C43" s="153">
        <v>106</v>
      </c>
      <c r="D43" s="153" t="s">
        <v>117</v>
      </c>
      <c r="E43" s="153" t="s">
        <v>208</v>
      </c>
      <c r="F43" s="153" t="s">
        <v>248</v>
      </c>
      <c r="G43" s="153">
        <v>508747.14</v>
      </c>
      <c r="H43" s="37" t="s">
        <v>13</v>
      </c>
      <c r="I43" s="28">
        <f t="shared" si="0"/>
        <v>12500</v>
      </c>
      <c r="J43" s="28"/>
      <c r="K43" s="28">
        <v>11625</v>
      </c>
      <c r="L43" s="28">
        <v>875</v>
      </c>
      <c r="M43" s="28"/>
      <c r="N43" s="155" t="s">
        <v>116</v>
      </c>
      <c r="O43" s="155" t="s">
        <v>108</v>
      </c>
      <c r="U43" s="70"/>
    </row>
    <row r="44" spans="1:21" ht="47.25" customHeight="1">
      <c r="A44" s="169"/>
      <c r="B44" s="172"/>
      <c r="C44" s="171"/>
      <c r="D44" s="171"/>
      <c r="E44" s="171"/>
      <c r="F44" s="171"/>
      <c r="G44" s="171"/>
      <c r="H44" s="37" t="s">
        <v>14</v>
      </c>
      <c r="I44" s="28">
        <f t="shared" si="0"/>
        <v>257653</v>
      </c>
      <c r="J44" s="28"/>
      <c r="K44" s="28">
        <v>239617.3</v>
      </c>
      <c r="L44" s="28">
        <v>18035.7</v>
      </c>
      <c r="M44" s="28"/>
      <c r="N44" s="172"/>
      <c r="O44" s="172"/>
      <c r="U44" s="70"/>
    </row>
    <row r="45" spans="1:21" ht="47.25" customHeight="1">
      <c r="A45" s="168"/>
      <c r="B45" s="156"/>
      <c r="C45" s="154"/>
      <c r="D45" s="154"/>
      <c r="E45" s="154"/>
      <c r="F45" s="154"/>
      <c r="G45" s="154"/>
      <c r="H45" s="37" t="s">
        <v>15</v>
      </c>
      <c r="I45" s="28">
        <f t="shared" si="0"/>
        <v>275385</v>
      </c>
      <c r="J45" s="28"/>
      <c r="K45" s="28">
        <v>256108.1</v>
      </c>
      <c r="L45" s="28">
        <v>19276.9</v>
      </c>
      <c r="M45" s="28"/>
      <c r="N45" s="156"/>
      <c r="O45" s="156"/>
      <c r="U45" s="70"/>
    </row>
    <row r="46" spans="1:21" ht="73.5" customHeight="1">
      <c r="A46" s="189" t="s">
        <v>151</v>
      </c>
      <c r="B46" s="190" t="s">
        <v>259</v>
      </c>
      <c r="C46" s="188">
        <v>48</v>
      </c>
      <c r="D46" s="188" t="s">
        <v>114</v>
      </c>
      <c r="E46" s="188" t="s">
        <v>210</v>
      </c>
      <c r="F46" s="188" t="s">
        <v>249</v>
      </c>
      <c r="G46" s="221">
        <v>114688</v>
      </c>
      <c r="H46" s="37" t="s">
        <v>13</v>
      </c>
      <c r="I46" s="28">
        <f t="shared" si="0"/>
        <v>25317</v>
      </c>
      <c r="J46" s="28"/>
      <c r="K46" s="28">
        <v>23544.8</v>
      </c>
      <c r="L46" s="28">
        <v>1772.2</v>
      </c>
      <c r="M46" s="28"/>
      <c r="N46" s="155" t="s">
        <v>118</v>
      </c>
      <c r="O46" s="155" t="s">
        <v>108</v>
      </c>
      <c r="U46" s="70"/>
    </row>
    <row r="47" spans="1:21" ht="60" customHeight="1">
      <c r="A47" s="189"/>
      <c r="B47" s="190"/>
      <c r="C47" s="188"/>
      <c r="D47" s="188"/>
      <c r="E47" s="188"/>
      <c r="F47" s="188"/>
      <c r="G47" s="221"/>
      <c r="H47" s="37" t="s">
        <v>14</v>
      </c>
      <c r="I47" s="28">
        <f t="shared" si="0"/>
        <v>97930</v>
      </c>
      <c r="J47" s="28"/>
      <c r="K47" s="28">
        <v>91074.9</v>
      </c>
      <c r="L47" s="28">
        <v>6855.1</v>
      </c>
      <c r="M47" s="28"/>
      <c r="N47" s="156"/>
      <c r="O47" s="156"/>
      <c r="U47" s="70"/>
    </row>
    <row r="48" spans="1:21" ht="47.25" customHeight="1">
      <c r="A48" s="167" t="s">
        <v>165</v>
      </c>
      <c r="B48" s="157" t="s">
        <v>268</v>
      </c>
      <c r="C48" s="153">
        <v>40</v>
      </c>
      <c r="D48" s="153" t="s">
        <v>117</v>
      </c>
      <c r="E48" s="153" t="s">
        <v>211</v>
      </c>
      <c r="F48" s="153" t="s">
        <v>250</v>
      </c>
      <c r="G48" s="153">
        <v>305911.98</v>
      </c>
      <c r="H48" s="95" t="s">
        <v>13</v>
      </c>
      <c r="I48" s="28">
        <f t="shared" si="0"/>
        <v>29260</v>
      </c>
      <c r="J48" s="67"/>
      <c r="K48" s="147">
        <v>26919.2</v>
      </c>
      <c r="L48" s="119">
        <v>2340.8</v>
      </c>
      <c r="M48" s="67"/>
      <c r="N48" s="155" t="s">
        <v>119</v>
      </c>
      <c r="O48" s="155" t="s">
        <v>108</v>
      </c>
      <c r="U48" s="70"/>
    </row>
    <row r="49" spans="1:21" ht="47.25" customHeight="1">
      <c r="A49" s="169"/>
      <c r="B49" s="170"/>
      <c r="C49" s="171"/>
      <c r="D49" s="171"/>
      <c r="E49" s="171"/>
      <c r="F49" s="171"/>
      <c r="G49" s="171"/>
      <c r="H49" s="95" t="s">
        <v>14</v>
      </c>
      <c r="I49" s="28">
        <f t="shared" si="0"/>
        <v>162999</v>
      </c>
      <c r="J49" s="67"/>
      <c r="K49" s="67">
        <v>149959.1</v>
      </c>
      <c r="L49" s="119">
        <v>13039.9</v>
      </c>
      <c r="M49" s="67"/>
      <c r="N49" s="172"/>
      <c r="O49" s="172"/>
      <c r="U49" s="70"/>
    </row>
    <row r="50" spans="1:21" ht="47.25" customHeight="1">
      <c r="A50" s="168"/>
      <c r="B50" s="158"/>
      <c r="C50" s="154"/>
      <c r="D50" s="154"/>
      <c r="E50" s="154"/>
      <c r="F50" s="154"/>
      <c r="G50" s="154"/>
      <c r="H50" s="95" t="s">
        <v>15</v>
      </c>
      <c r="I50" s="28">
        <f t="shared" si="0"/>
        <v>149241</v>
      </c>
      <c r="J50" s="67"/>
      <c r="K50" s="67">
        <v>137301.7</v>
      </c>
      <c r="L50" s="119">
        <v>11939.3</v>
      </c>
      <c r="M50" s="67"/>
      <c r="N50" s="156"/>
      <c r="O50" s="156"/>
      <c r="U50" s="70"/>
    </row>
    <row r="51" spans="1:21" ht="47.25" customHeight="1">
      <c r="A51" s="167" t="s">
        <v>166</v>
      </c>
      <c r="B51" s="157" t="s">
        <v>258</v>
      </c>
      <c r="C51" s="153">
        <v>35</v>
      </c>
      <c r="D51" s="153" t="s">
        <v>117</v>
      </c>
      <c r="E51" s="153" t="s">
        <v>212</v>
      </c>
      <c r="F51" s="153" t="s">
        <v>255</v>
      </c>
      <c r="G51" s="153">
        <v>61638</v>
      </c>
      <c r="H51" s="95" t="s">
        <v>13</v>
      </c>
      <c r="I51" s="28">
        <f t="shared" si="0"/>
        <v>4286</v>
      </c>
      <c r="J51" s="67"/>
      <c r="K51" s="148">
        <v>3985.98</v>
      </c>
      <c r="L51" s="139">
        <v>300.02</v>
      </c>
      <c r="M51" s="67"/>
      <c r="N51" s="155" t="s">
        <v>160</v>
      </c>
      <c r="O51" s="155" t="s">
        <v>108</v>
      </c>
      <c r="U51" s="70"/>
    </row>
    <row r="52" spans="1:21" ht="47.25" customHeight="1">
      <c r="A52" s="169"/>
      <c r="B52" s="170"/>
      <c r="C52" s="171"/>
      <c r="D52" s="171"/>
      <c r="E52" s="171"/>
      <c r="F52" s="171"/>
      <c r="G52" s="171"/>
      <c r="H52" s="95" t="s">
        <v>14</v>
      </c>
      <c r="I52" s="28">
        <f t="shared" si="0"/>
        <v>51429</v>
      </c>
      <c r="J52" s="67"/>
      <c r="K52" s="144">
        <v>47828.97</v>
      </c>
      <c r="L52" s="139">
        <v>3600.03</v>
      </c>
      <c r="M52" s="67"/>
      <c r="N52" s="172"/>
      <c r="O52" s="172"/>
      <c r="U52" s="70"/>
    </row>
    <row r="53" spans="1:21" ht="47.25" customHeight="1">
      <c r="A53" s="168"/>
      <c r="B53" s="158"/>
      <c r="C53" s="154"/>
      <c r="D53" s="154"/>
      <c r="E53" s="154"/>
      <c r="F53" s="154"/>
      <c r="G53" s="154"/>
      <c r="H53" s="95" t="s">
        <v>15</v>
      </c>
      <c r="I53" s="28">
        <f t="shared" si="0"/>
        <v>8614</v>
      </c>
      <c r="J53" s="67"/>
      <c r="K53" s="144">
        <v>8011.02</v>
      </c>
      <c r="L53" s="139">
        <v>602.98</v>
      </c>
      <c r="M53" s="67"/>
      <c r="N53" s="156"/>
      <c r="O53" s="156"/>
      <c r="U53" s="70"/>
    </row>
    <row r="54" spans="1:15" ht="58.5" customHeight="1">
      <c r="A54" s="46" t="s">
        <v>167</v>
      </c>
      <c r="B54" s="31" t="s">
        <v>37</v>
      </c>
      <c r="C54" s="27"/>
      <c r="D54" s="45">
        <v>2023</v>
      </c>
      <c r="E54" s="32"/>
      <c r="F54" s="33"/>
      <c r="G54" s="34"/>
      <c r="H54" s="37" t="s">
        <v>16</v>
      </c>
      <c r="I54" s="28">
        <f t="shared" si="0"/>
        <v>977665</v>
      </c>
      <c r="J54" s="104"/>
      <c r="K54" s="104">
        <v>852665</v>
      </c>
      <c r="L54" s="104">
        <v>125000</v>
      </c>
      <c r="M54" s="40"/>
      <c r="N54" s="31"/>
      <c r="O54" s="31" t="s">
        <v>92</v>
      </c>
    </row>
    <row r="55" spans="1:256" ht="58.5" customHeight="1">
      <c r="A55" s="46" t="s">
        <v>168</v>
      </c>
      <c r="B55" s="31" t="s">
        <v>37</v>
      </c>
      <c r="C55" s="27"/>
      <c r="D55" s="45">
        <v>2024</v>
      </c>
      <c r="E55" s="32"/>
      <c r="F55" s="33"/>
      <c r="G55" s="34"/>
      <c r="H55" s="37" t="s">
        <v>17</v>
      </c>
      <c r="I55" s="28">
        <f t="shared" si="0"/>
        <v>977665</v>
      </c>
      <c r="J55" s="104"/>
      <c r="K55" s="104">
        <v>852665</v>
      </c>
      <c r="L55" s="104">
        <v>125000</v>
      </c>
      <c r="M55" s="40"/>
      <c r="N55" s="31"/>
      <c r="O55" s="31" t="s">
        <v>95</v>
      </c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</row>
    <row r="56" spans="1:256" s="92" customFormat="1" ht="37.5" customHeight="1">
      <c r="A56" s="7"/>
      <c r="B56" s="6" t="s">
        <v>71</v>
      </c>
      <c r="C56" s="1"/>
      <c r="D56" s="7"/>
      <c r="E56" s="182"/>
      <c r="F56" s="183"/>
      <c r="G56" s="184"/>
      <c r="H56" s="5" t="s">
        <v>10</v>
      </c>
      <c r="I56" s="104">
        <f aca="true" t="shared" si="1" ref="I56:I61">SUM(J56:L56)</f>
        <v>1023586.04</v>
      </c>
      <c r="J56" s="104"/>
      <c r="K56" s="105">
        <f>SUM(K16,K18,K19,K21,K23,K24,K25,K29,K32,K34,K36,K37)</f>
        <v>909156.9400000001</v>
      </c>
      <c r="L56" s="105">
        <f>SUM(L16,L18,L19,L21,L23,L24,L25,L29,L32,L34,L36,L37)</f>
        <v>114429.1</v>
      </c>
      <c r="M56" s="40"/>
      <c r="N56" s="89"/>
      <c r="O56" s="88"/>
      <c r="U56" s="93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1" ht="18.75">
      <c r="A57" s="7"/>
      <c r="B57" s="1"/>
      <c r="C57" s="1"/>
      <c r="D57" s="7"/>
      <c r="E57" s="182"/>
      <c r="F57" s="183"/>
      <c r="G57" s="184"/>
      <c r="H57" s="5" t="s">
        <v>13</v>
      </c>
      <c r="I57" s="122">
        <f t="shared" si="1"/>
        <v>816694.54</v>
      </c>
      <c r="J57" s="122"/>
      <c r="K57" s="104">
        <f>SUM(K17,K22,K26,K30,K33,K20,K35,K38,K40,K43,K46,K48,K51)</f>
        <v>626365.1100000001</v>
      </c>
      <c r="L57" s="122">
        <f>SUM(L17,L20,L22,L26,L30,L33,L35,L38,L40,L43,L46,L48,L51)</f>
        <v>190329.43</v>
      </c>
      <c r="M57" s="40"/>
      <c r="N57" s="6"/>
      <c r="O57" s="1"/>
      <c r="U57" s="14"/>
    </row>
    <row r="58" spans="1:21" ht="18.75">
      <c r="A58" s="7"/>
      <c r="B58" s="1"/>
      <c r="C58" s="1"/>
      <c r="D58" s="7"/>
      <c r="E58" s="182"/>
      <c r="F58" s="183"/>
      <c r="G58" s="184"/>
      <c r="H58" s="5" t="s">
        <v>14</v>
      </c>
      <c r="I58" s="122">
        <f t="shared" si="1"/>
        <v>1185417</v>
      </c>
      <c r="J58" s="122"/>
      <c r="K58" s="104">
        <f>SUM(K27,K31,K39,K41,K44,K47,K49,K52)</f>
        <v>998275.3699999999</v>
      </c>
      <c r="L58" s="122">
        <f>SUM(L27,L31,L39,L41,L44,L47,L49,L52)</f>
        <v>187141.63</v>
      </c>
      <c r="M58" s="29"/>
      <c r="N58" s="6"/>
      <c r="O58" s="1"/>
      <c r="U58" s="14"/>
    </row>
    <row r="59" spans="1:21" ht="18.75">
      <c r="A59" s="7"/>
      <c r="B59" s="1"/>
      <c r="C59" s="1"/>
      <c r="D59" s="7"/>
      <c r="E59" s="182"/>
      <c r="F59" s="183"/>
      <c r="G59" s="184"/>
      <c r="H59" s="5" t="s">
        <v>15</v>
      </c>
      <c r="I59" s="122">
        <f t="shared" si="1"/>
        <v>494223.00000000006</v>
      </c>
      <c r="J59" s="122"/>
      <c r="K59" s="104">
        <f>SUM(K42,K28,K45,K50,K53)</f>
        <v>446129.12000000005</v>
      </c>
      <c r="L59" s="122">
        <f>SUM(L28,L42,L45,L50,L53)</f>
        <v>48093.88000000001</v>
      </c>
      <c r="M59" s="29"/>
      <c r="N59" s="6"/>
      <c r="O59" s="1"/>
      <c r="U59" s="14"/>
    </row>
    <row r="60" spans="1:21" ht="18.75">
      <c r="A60" s="7"/>
      <c r="B60" s="1"/>
      <c r="C60" s="1"/>
      <c r="D60" s="7"/>
      <c r="E60" s="182"/>
      <c r="F60" s="183"/>
      <c r="G60" s="184"/>
      <c r="H60" s="5" t="s">
        <v>16</v>
      </c>
      <c r="I60" s="104">
        <f t="shared" si="1"/>
        <v>977665</v>
      </c>
      <c r="J60" s="104"/>
      <c r="K60" s="104">
        <f>K54</f>
        <v>852665</v>
      </c>
      <c r="L60" s="104">
        <f>L54</f>
        <v>125000</v>
      </c>
      <c r="M60" s="29"/>
      <c r="N60" s="6"/>
      <c r="O60" s="1"/>
      <c r="U60" s="14"/>
    </row>
    <row r="61" spans="1:21" ht="18.75">
      <c r="A61" s="7"/>
      <c r="B61" s="1"/>
      <c r="C61" s="1"/>
      <c r="D61" s="7"/>
      <c r="E61" s="182"/>
      <c r="F61" s="183"/>
      <c r="G61" s="184"/>
      <c r="H61" s="5" t="s">
        <v>17</v>
      </c>
      <c r="I61" s="104">
        <f t="shared" si="1"/>
        <v>977665</v>
      </c>
      <c r="J61" s="104"/>
      <c r="K61" s="104">
        <f>K55</f>
        <v>852665</v>
      </c>
      <c r="L61" s="104">
        <f>L55</f>
        <v>125000</v>
      </c>
      <c r="M61" s="29"/>
      <c r="N61" s="6"/>
      <c r="O61" s="1"/>
      <c r="U61" s="14"/>
    </row>
    <row r="62" spans="1:21" ht="38.25" customHeight="1">
      <c r="A62" s="7"/>
      <c r="B62" s="6" t="s">
        <v>72</v>
      </c>
      <c r="C62" s="18"/>
      <c r="D62" s="7"/>
      <c r="E62" s="182"/>
      <c r="F62" s="183"/>
      <c r="G62" s="184"/>
      <c r="H62" s="1" t="s">
        <v>58</v>
      </c>
      <c r="I62" s="106">
        <f>SUM(I56:I61)</f>
        <v>5475250.58</v>
      </c>
      <c r="J62" s="106"/>
      <c r="K62" s="106">
        <f>SUM(K56:K61)</f>
        <v>4685256.54</v>
      </c>
      <c r="L62" s="106">
        <f>SUM(L56:L61)</f>
        <v>789994.04</v>
      </c>
      <c r="M62" s="48"/>
      <c r="N62" s="6"/>
      <c r="O62" s="1"/>
      <c r="U62" s="14"/>
    </row>
    <row r="63" spans="1:21" ht="27.75" customHeight="1">
      <c r="A63" s="56"/>
      <c r="B63" s="53"/>
      <c r="C63" s="33"/>
      <c r="D63" s="57"/>
      <c r="E63" s="54"/>
      <c r="F63" s="54"/>
      <c r="G63" s="54"/>
      <c r="H63" s="58"/>
      <c r="I63" s="59"/>
      <c r="J63" s="59"/>
      <c r="K63" s="59"/>
      <c r="L63" s="59"/>
      <c r="M63" s="60"/>
      <c r="N63" s="53"/>
      <c r="O63" s="61"/>
      <c r="U63" s="14"/>
    </row>
    <row r="64" spans="1:15" ht="18.75" customHeight="1">
      <c r="A64" s="185" t="s">
        <v>69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7"/>
    </row>
    <row r="65" spans="1:24" ht="136.5" customHeight="1">
      <c r="A65" s="38" t="s">
        <v>173</v>
      </c>
      <c r="B65" s="31" t="s">
        <v>152</v>
      </c>
      <c r="C65" s="27">
        <v>58</v>
      </c>
      <c r="D65" s="41">
        <v>2019</v>
      </c>
      <c r="E65" s="18" t="s">
        <v>251</v>
      </c>
      <c r="F65" s="18" t="s">
        <v>235</v>
      </c>
      <c r="G65" s="18">
        <v>2924.9</v>
      </c>
      <c r="H65" s="41">
        <v>2019</v>
      </c>
      <c r="I65" s="39">
        <f>J65+K65+L65+M65</f>
        <v>2924.9</v>
      </c>
      <c r="J65" s="39"/>
      <c r="K65" s="39">
        <v>2632.4</v>
      </c>
      <c r="L65" s="39">
        <v>292.5</v>
      </c>
      <c r="M65" s="39"/>
      <c r="N65" s="77" t="s">
        <v>153</v>
      </c>
      <c r="O65" s="77" t="s">
        <v>40</v>
      </c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60" customHeight="1">
      <c r="A66" s="167" t="s">
        <v>73</v>
      </c>
      <c r="B66" s="157" t="s">
        <v>55</v>
      </c>
      <c r="C66" s="153">
        <v>40</v>
      </c>
      <c r="D66" s="153" t="s">
        <v>12</v>
      </c>
      <c r="E66" s="153" t="s">
        <v>213</v>
      </c>
      <c r="F66" s="153" t="s">
        <v>234</v>
      </c>
      <c r="G66" s="153">
        <v>95188.58</v>
      </c>
      <c r="H66" s="41">
        <v>2019</v>
      </c>
      <c r="I66" s="39">
        <f>J66+K66+L66+M66</f>
        <v>22563</v>
      </c>
      <c r="J66" s="39"/>
      <c r="K66" s="39">
        <v>22087.6</v>
      </c>
      <c r="L66" s="39">
        <v>475.4</v>
      </c>
      <c r="M66" s="39"/>
      <c r="N66" s="155" t="s">
        <v>35</v>
      </c>
      <c r="O66" s="155" t="s">
        <v>40</v>
      </c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60" customHeight="1">
      <c r="A67" s="168"/>
      <c r="B67" s="158"/>
      <c r="C67" s="154"/>
      <c r="D67" s="154"/>
      <c r="E67" s="154"/>
      <c r="F67" s="154"/>
      <c r="G67" s="154"/>
      <c r="H67" s="134">
        <v>2020</v>
      </c>
      <c r="I67" s="123">
        <f>J67+K67+L67+M67</f>
        <v>63547.5</v>
      </c>
      <c r="J67" s="135"/>
      <c r="K67" s="64">
        <v>57192.7</v>
      </c>
      <c r="L67" s="124">
        <v>6354.8</v>
      </c>
      <c r="M67" s="64"/>
      <c r="N67" s="156"/>
      <c r="O67" s="156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34.5" customHeight="1">
      <c r="A68" s="167" t="s">
        <v>174</v>
      </c>
      <c r="B68" s="157" t="s">
        <v>154</v>
      </c>
      <c r="C68" s="153">
        <v>63</v>
      </c>
      <c r="D68" s="153" t="s">
        <v>254</v>
      </c>
      <c r="E68" s="153" t="s">
        <v>214</v>
      </c>
      <c r="F68" s="153" t="s">
        <v>233</v>
      </c>
      <c r="G68" s="153">
        <v>255452.05</v>
      </c>
      <c r="H68" s="136">
        <v>2019</v>
      </c>
      <c r="I68" s="125">
        <f>SUM(K68:L68)</f>
        <v>170911.40000000002</v>
      </c>
      <c r="J68" s="125"/>
      <c r="K68" s="149">
        <v>166402.2</v>
      </c>
      <c r="L68" s="125">
        <v>4509.2</v>
      </c>
      <c r="M68" s="39"/>
      <c r="N68" s="155" t="s">
        <v>132</v>
      </c>
      <c r="O68" s="155" t="s">
        <v>40</v>
      </c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34.5" customHeight="1">
      <c r="A69" s="169"/>
      <c r="B69" s="170"/>
      <c r="C69" s="171"/>
      <c r="D69" s="171"/>
      <c r="E69" s="171"/>
      <c r="F69" s="171"/>
      <c r="G69" s="171"/>
      <c r="H69" s="137">
        <v>2020</v>
      </c>
      <c r="I69" s="125">
        <f>SUM(K69:L69)</f>
        <v>37282.799999999996</v>
      </c>
      <c r="J69" s="138"/>
      <c r="K69" s="150">
        <v>34300.2</v>
      </c>
      <c r="L69" s="138">
        <v>2982.6</v>
      </c>
      <c r="M69" s="39"/>
      <c r="N69" s="172"/>
      <c r="O69" s="172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40.5" customHeight="1">
      <c r="A70" s="168"/>
      <c r="B70" s="158"/>
      <c r="C70" s="154"/>
      <c r="D70" s="154"/>
      <c r="E70" s="154"/>
      <c r="F70" s="154"/>
      <c r="G70" s="154"/>
      <c r="H70" s="45">
        <v>2022</v>
      </c>
      <c r="I70" s="64">
        <f>J70+K70+L70+M70</f>
        <v>58558.81</v>
      </c>
      <c r="J70" s="64"/>
      <c r="K70" s="64">
        <v>57973.21</v>
      </c>
      <c r="L70" s="64">
        <v>585.6</v>
      </c>
      <c r="M70" s="39"/>
      <c r="N70" s="156"/>
      <c r="O70" s="156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5.75" customHeight="1">
      <c r="A71" s="38" t="s">
        <v>176</v>
      </c>
      <c r="B71" s="6" t="s">
        <v>155</v>
      </c>
      <c r="C71" s="18">
        <v>28</v>
      </c>
      <c r="D71" s="18">
        <v>2019</v>
      </c>
      <c r="E71" s="30" t="s">
        <v>215</v>
      </c>
      <c r="F71" s="18" t="s">
        <v>232</v>
      </c>
      <c r="G71" s="18">
        <v>35903</v>
      </c>
      <c r="H71" s="41">
        <v>2019</v>
      </c>
      <c r="I71" s="39">
        <v>35903</v>
      </c>
      <c r="J71" s="39"/>
      <c r="K71" s="39">
        <v>32471</v>
      </c>
      <c r="L71" s="39">
        <v>3432</v>
      </c>
      <c r="M71" s="39"/>
      <c r="N71" s="6" t="s">
        <v>156</v>
      </c>
      <c r="O71" s="6" t="s">
        <v>40</v>
      </c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01.25" customHeight="1">
      <c r="A72" s="167" t="s">
        <v>177</v>
      </c>
      <c r="B72" s="6" t="s">
        <v>157</v>
      </c>
      <c r="C72" s="153">
        <v>28</v>
      </c>
      <c r="D72" s="77">
        <v>2019</v>
      </c>
      <c r="E72" s="18" t="s">
        <v>216</v>
      </c>
      <c r="F72" s="18" t="s">
        <v>231</v>
      </c>
      <c r="G72" s="18">
        <v>9392.8</v>
      </c>
      <c r="H72" s="41">
        <v>2019</v>
      </c>
      <c r="I72" s="39">
        <f>J72+K72+L72</f>
        <v>9392.8</v>
      </c>
      <c r="J72" s="39"/>
      <c r="K72" s="39">
        <v>8370.9</v>
      </c>
      <c r="L72" s="39">
        <v>1021.9</v>
      </c>
      <c r="M72" s="39"/>
      <c r="N72" s="155" t="s">
        <v>158</v>
      </c>
      <c r="O72" s="155" t="s">
        <v>40</v>
      </c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61.5" customHeight="1">
      <c r="A73" s="169"/>
      <c r="B73" s="173" t="s">
        <v>159</v>
      </c>
      <c r="C73" s="171"/>
      <c r="D73" s="153" t="s">
        <v>53</v>
      </c>
      <c r="E73" s="129"/>
      <c r="F73" s="17"/>
      <c r="G73" s="127"/>
      <c r="H73" s="45">
        <v>2019</v>
      </c>
      <c r="I73" s="39">
        <f>J73+K73+L73</f>
        <v>9630</v>
      </c>
      <c r="J73" s="39"/>
      <c r="K73" s="39">
        <v>8582.2</v>
      </c>
      <c r="L73" s="39">
        <v>1047.8</v>
      </c>
      <c r="M73" s="39"/>
      <c r="N73" s="172"/>
      <c r="O73" s="172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63.75" customHeight="1">
      <c r="A74" s="168"/>
      <c r="B74" s="174"/>
      <c r="C74" s="154"/>
      <c r="D74" s="154"/>
      <c r="E74" s="30" t="s">
        <v>256</v>
      </c>
      <c r="F74" s="18" t="s">
        <v>257</v>
      </c>
      <c r="G74" s="128">
        <v>8893</v>
      </c>
      <c r="H74" s="133">
        <v>2020</v>
      </c>
      <c r="I74" s="123">
        <f>J74+K74+L74</f>
        <v>8893</v>
      </c>
      <c r="J74" s="124"/>
      <c r="K74" s="64">
        <v>8003.7</v>
      </c>
      <c r="L74" s="124">
        <v>889.3</v>
      </c>
      <c r="M74" s="64"/>
      <c r="N74" s="156"/>
      <c r="O74" s="156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84" customHeight="1">
      <c r="A75" s="46" t="s">
        <v>175</v>
      </c>
      <c r="B75" s="31" t="s">
        <v>169</v>
      </c>
      <c r="C75" s="27">
        <v>28</v>
      </c>
      <c r="D75" s="27">
        <v>2020</v>
      </c>
      <c r="E75" s="27" t="s">
        <v>162</v>
      </c>
      <c r="F75" s="27" t="s">
        <v>230</v>
      </c>
      <c r="G75" s="27">
        <v>14843.6</v>
      </c>
      <c r="H75" s="94">
        <v>2020</v>
      </c>
      <c r="I75" s="39">
        <f>J75+K75+L75+M75</f>
        <v>14843.6</v>
      </c>
      <c r="J75" s="73"/>
      <c r="K75" s="99">
        <v>13507.7</v>
      </c>
      <c r="L75" s="99">
        <v>1335.9</v>
      </c>
      <c r="M75" s="64"/>
      <c r="N75" s="31" t="s">
        <v>122</v>
      </c>
      <c r="O75" s="6" t="s">
        <v>39</v>
      </c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52.25" customHeight="1">
      <c r="A76" s="46" t="s">
        <v>178</v>
      </c>
      <c r="B76" s="31" t="s">
        <v>170</v>
      </c>
      <c r="C76" s="27">
        <v>40</v>
      </c>
      <c r="D76" s="27">
        <v>2020</v>
      </c>
      <c r="E76" s="27" t="s">
        <v>217</v>
      </c>
      <c r="F76" s="27" t="s">
        <v>229</v>
      </c>
      <c r="G76" s="27">
        <v>77039.4</v>
      </c>
      <c r="H76" s="94">
        <v>2020</v>
      </c>
      <c r="I76" s="39">
        <f>J76+K76+L76+M76</f>
        <v>77039.4</v>
      </c>
      <c r="J76" s="73"/>
      <c r="K76" s="64">
        <v>67794.7</v>
      </c>
      <c r="L76" s="64">
        <v>9244.7</v>
      </c>
      <c r="M76" s="64"/>
      <c r="N76" s="31" t="s">
        <v>36</v>
      </c>
      <c r="O76" s="6" t="s">
        <v>39</v>
      </c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36" customHeight="1">
      <c r="A77" s="167" t="s">
        <v>179</v>
      </c>
      <c r="B77" s="155" t="s">
        <v>123</v>
      </c>
      <c r="C77" s="153">
        <v>106</v>
      </c>
      <c r="D77" s="153" t="s">
        <v>114</v>
      </c>
      <c r="E77" s="153" t="s">
        <v>218</v>
      </c>
      <c r="F77" s="153" t="s">
        <v>228</v>
      </c>
      <c r="G77" s="153">
        <v>51720.7</v>
      </c>
      <c r="H77" s="94">
        <v>2020</v>
      </c>
      <c r="I77" s="39">
        <f aca="true" t="shared" si="2" ref="I77:I88">J77+K77+L77+M77</f>
        <v>41969.700000000004</v>
      </c>
      <c r="J77" s="73"/>
      <c r="K77" s="64">
        <v>36933.3</v>
      </c>
      <c r="L77" s="64">
        <v>5036.4</v>
      </c>
      <c r="M77" s="64"/>
      <c r="N77" s="155" t="s">
        <v>124</v>
      </c>
      <c r="O77" s="155" t="s">
        <v>39</v>
      </c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40.5" customHeight="1">
      <c r="A78" s="168"/>
      <c r="B78" s="156"/>
      <c r="C78" s="154"/>
      <c r="D78" s="154"/>
      <c r="E78" s="154"/>
      <c r="F78" s="154"/>
      <c r="G78" s="154"/>
      <c r="H78" s="41">
        <v>2021</v>
      </c>
      <c r="I78" s="39">
        <f t="shared" si="2"/>
        <v>13462.6</v>
      </c>
      <c r="J78" s="143"/>
      <c r="K78" s="39">
        <v>11847.1</v>
      </c>
      <c r="L78" s="39">
        <v>1615.5</v>
      </c>
      <c r="M78" s="39"/>
      <c r="N78" s="156"/>
      <c r="O78" s="156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81" customHeight="1">
      <c r="A79" s="46" t="s">
        <v>180</v>
      </c>
      <c r="B79" s="31" t="s">
        <v>125</v>
      </c>
      <c r="C79" s="27">
        <v>28</v>
      </c>
      <c r="D79" s="27">
        <v>2021</v>
      </c>
      <c r="E79" s="18" t="s">
        <v>63</v>
      </c>
      <c r="F79" s="78"/>
      <c r="G79" s="81">
        <v>70000</v>
      </c>
      <c r="H79" s="94">
        <v>2021</v>
      </c>
      <c r="I79" s="64">
        <f t="shared" si="2"/>
        <v>70000</v>
      </c>
      <c r="J79" s="64"/>
      <c r="K79" s="64">
        <v>63000</v>
      </c>
      <c r="L79" s="64">
        <v>7000</v>
      </c>
      <c r="M79" s="64"/>
      <c r="N79" s="31" t="s">
        <v>97</v>
      </c>
      <c r="O79" s="6" t="s">
        <v>39</v>
      </c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81" customHeight="1">
      <c r="A80" s="46" t="s">
        <v>181</v>
      </c>
      <c r="B80" s="31" t="s">
        <v>126</v>
      </c>
      <c r="C80" s="27">
        <v>90</v>
      </c>
      <c r="D80" s="27">
        <v>2021</v>
      </c>
      <c r="E80" s="18" t="s">
        <v>63</v>
      </c>
      <c r="F80" s="18"/>
      <c r="G80" s="82">
        <v>49455.2</v>
      </c>
      <c r="H80" s="41">
        <v>2021</v>
      </c>
      <c r="I80" s="64">
        <f t="shared" si="2"/>
        <v>49455.2</v>
      </c>
      <c r="J80" s="64"/>
      <c r="K80" s="64">
        <v>45004.2</v>
      </c>
      <c r="L80" s="64">
        <v>4451</v>
      </c>
      <c r="M80" s="64"/>
      <c r="N80" s="31" t="s">
        <v>127</v>
      </c>
      <c r="O80" s="6" t="s">
        <v>39</v>
      </c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45.75" customHeight="1">
      <c r="A81" s="167" t="s">
        <v>266</v>
      </c>
      <c r="B81" s="157" t="s">
        <v>128</v>
      </c>
      <c r="C81" s="153">
        <v>80</v>
      </c>
      <c r="D81" s="27">
        <v>2020</v>
      </c>
      <c r="E81" s="153" t="s">
        <v>63</v>
      </c>
      <c r="F81" s="153"/>
      <c r="G81" s="194">
        <v>92336.8</v>
      </c>
      <c r="H81" s="131">
        <v>2020</v>
      </c>
      <c r="I81" s="124">
        <f t="shared" si="2"/>
        <v>5494.5</v>
      </c>
      <c r="J81" s="132"/>
      <c r="K81" s="64">
        <v>5000</v>
      </c>
      <c r="L81" s="124">
        <v>494.5</v>
      </c>
      <c r="M81" s="64"/>
      <c r="N81" s="155" t="s">
        <v>118</v>
      </c>
      <c r="O81" s="155" t="s">
        <v>39</v>
      </c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59.25" customHeight="1">
      <c r="A82" s="168"/>
      <c r="B82" s="158"/>
      <c r="C82" s="154"/>
      <c r="D82" s="27">
        <v>2021</v>
      </c>
      <c r="E82" s="154"/>
      <c r="F82" s="154"/>
      <c r="G82" s="195"/>
      <c r="H82" s="41">
        <v>2021</v>
      </c>
      <c r="I82" s="64">
        <f t="shared" si="2"/>
        <v>86842.3</v>
      </c>
      <c r="J82" s="118"/>
      <c r="K82" s="64">
        <v>79026.5</v>
      </c>
      <c r="L82" s="64">
        <v>7815.8</v>
      </c>
      <c r="M82" s="64"/>
      <c r="N82" s="156"/>
      <c r="O82" s="156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92.75" customHeight="1">
      <c r="A83" s="141" t="s">
        <v>182</v>
      </c>
      <c r="B83" s="31" t="s">
        <v>130</v>
      </c>
      <c r="C83" s="27">
        <v>82</v>
      </c>
      <c r="D83" s="27">
        <v>2021</v>
      </c>
      <c r="E83" s="18" t="s">
        <v>63</v>
      </c>
      <c r="F83" s="18"/>
      <c r="G83" s="97">
        <v>39435.93</v>
      </c>
      <c r="H83" s="109">
        <v>2021</v>
      </c>
      <c r="I83" s="64">
        <f>J83+K83+L83+M83</f>
        <v>41793.9</v>
      </c>
      <c r="J83" s="64"/>
      <c r="K83" s="64">
        <v>38032.4</v>
      </c>
      <c r="L83" s="64">
        <v>3761.5</v>
      </c>
      <c r="M83" s="64"/>
      <c r="N83" s="83" t="s">
        <v>131</v>
      </c>
      <c r="O83" s="83" t="s">
        <v>39</v>
      </c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39" customHeight="1">
      <c r="A84" s="167" t="s">
        <v>183</v>
      </c>
      <c r="B84" s="157" t="s">
        <v>129</v>
      </c>
      <c r="C84" s="153">
        <v>55</v>
      </c>
      <c r="D84" s="153" t="s">
        <v>121</v>
      </c>
      <c r="E84" s="153" t="s">
        <v>63</v>
      </c>
      <c r="F84" s="153"/>
      <c r="G84" s="223">
        <v>104816.4</v>
      </c>
      <c r="H84" s="45">
        <v>2021</v>
      </c>
      <c r="I84" s="64">
        <f t="shared" si="2"/>
        <v>38988.700000000004</v>
      </c>
      <c r="J84" s="64"/>
      <c r="K84" s="64">
        <v>35089.8</v>
      </c>
      <c r="L84" s="64">
        <v>3898.9</v>
      </c>
      <c r="M84" s="64"/>
      <c r="N84" s="155" t="s">
        <v>107</v>
      </c>
      <c r="O84" s="155" t="s">
        <v>39</v>
      </c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36.75" customHeight="1">
      <c r="A85" s="168"/>
      <c r="B85" s="158"/>
      <c r="C85" s="154"/>
      <c r="D85" s="154"/>
      <c r="E85" s="154"/>
      <c r="F85" s="154"/>
      <c r="G85" s="224"/>
      <c r="H85" s="45">
        <v>2022</v>
      </c>
      <c r="I85" s="64">
        <f t="shared" si="2"/>
        <v>68263.4</v>
      </c>
      <c r="J85" s="64"/>
      <c r="K85" s="64">
        <v>61437.1</v>
      </c>
      <c r="L85" s="64">
        <v>6826.3</v>
      </c>
      <c r="M85" s="64"/>
      <c r="N85" s="156"/>
      <c r="O85" s="156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65.25" customHeight="1">
      <c r="A86" s="167" t="s">
        <v>184</v>
      </c>
      <c r="B86" s="155" t="s">
        <v>133</v>
      </c>
      <c r="C86" s="153">
        <v>94</v>
      </c>
      <c r="D86" s="153" t="s">
        <v>134</v>
      </c>
      <c r="E86" s="153" t="s">
        <v>63</v>
      </c>
      <c r="F86" s="153"/>
      <c r="G86" s="223"/>
      <c r="H86" s="45">
        <v>2022</v>
      </c>
      <c r="I86" s="64">
        <f t="shared" si="2"/>
        <v>33825.2</v>
      </c>
      <c r="J86" s="64"/>
      <c r="K86" s="64">
        <v>29089.7</v>
      </c>
      <c r="L86" s="64">
        <v>4735.5</v>
      </c>
      <c r="M86" s="64"/>
      <c r="N86" s="155" t="s">
        <v>135</v>
      </c>
      <c r="O86" s="155" t="s">
        <v>39</v>
      </c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52.5" customHeight="1">
      <c r="A87" s="168"/>
      <c r="B87" s="156"/>
      <c r="C87" s="154"/>
      <c r="D87" s="154"/>
      <c r="E87" s="154"/>
      <c r="F87" s="154"/>
      <c r="G87" s="224"/>
      <c r="H87" s="45">
        <v>2023</v>
      </c>
      <c r="I87" s="64">
        <f t="shared" si="2"/>
        <v>40386.11</v>
      </c>
      <c r="J87" s="64"/>
      <c r="K87" s="64">
        <v>34732.06</v>
      </c>
      <c r="L87" s="64">
        <v>5654.05</v>
      </c>
      <c r="M87" s="64"/>
      <c r="N87" s="156"/>
      <c r="O87" s="156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76.5" customHeight="1">
      <c r="A88" s="46" t="s">
        <v>185</v>
      </c>
      <c r="B88" s="31" t="s">
        <v>136</v>
      </c>
      <c r="C88" s="27">
        <v>28</v>
      </c>
      <c r="D88" s="27">
        <v>2022</v>
      </c>
      <c r="E88" s="18" t="s">
        <v>63</v>
      </c>
      <c r="F88" s="18"/>
      <c r="G88" s="82"/>
      <c r="H88" s="45">
        <v>2022</v>
      </c>
      <c r="I88" s="64">
        <f t="shared" si="2"/>
        <v>11442.9</v>
      </c>
      <c r="J88" s="64">
        <v>10830</v>
      </c>
      <c r="K88" s="64">
        <v>570</v>
      </c>
      <c r="L88" s="64">
        <v>42.9</v>
      </c>
      <c r="M88" s="64"/>
      <c r="N88" s="31" t="s">
        <v>116</v>
      </c>
      <c r="O88" s="77" t="s">
        <v>39</v>
      </c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78.75" customHeight="1">
      <c r="A89" s="38" t="s">
        <v>186</v>
      </c>
      <c r="B89" s="6" t="s">
        <v>18</v>
      </c>
      <c r="C89" s="18"/>
      <c r="D89" s="41">
        <v>2023</v>
      </c>
      <c r="E89" s="32"/>
      <c r="F89" s="42"/>
      <c r="G89" s="43"/>
      <c r="H89" s="41">
        <v>2023</v>
      </c>
      <c r="I89" s="39">
        <f>J89+K89+L89+M89</f>
        <v>120713.89</v>
      </c>
      <c r="J89" s="39"/>
      <c r="K89" s="39">
        <f>148500-K87</f>
        <v>113767.94</v>
      </c>
      <c r="L89" s="39">
        <f>12600-L87</f>
        <v>6945.95</v>
      </c>
      <c r="M89" s="39"/>
      <c r="N89" s="6" t="s">
        <v>5</v>
      </c>
      <c r="O89" s="6" t="s">
        <v>41</v>
      </c>
      <c r="P89" s="15"/>
      <c r="Q89" s="15"/>
      <c r="R89" s="15"/>
      <c r="S89" s="15"/>
      <c r="T89" s="15"/>
      <c r="U89" s="15"/>
      <c r="V89" s="15"/>
      <c r="W89" s="15"/>
      <c r="X89" s="15"/>
    </row>
    <row r="90" spans="1:256" ht="77.25" customHeight="1">
      <c r="A90" s="38" t="s">
        <v>267</v>
      </c>
      <c r="B90" s="6" t="s">
        <v>18</v>
      </c>
      <c r="C90" s="18"/>
      <c r="D90" s="41">
        <v>2024</v>
      </c>
      <c r="E90" s="32"/>
      <c r="F90" s="42"/>
      <c r="G90" s="43"/>
      <c r="H90" s="41">
        <v>2024</v>
      </c>
      <c r="I90" s="39">
        <f>J90+K90+L90+M90</f>
        <v>161100</v>
      </c>
      <c r="J90" s="39"/>
      <c r="K90" s="39">
        <v>148500</v>
      </c>
      <c r="L90" s="39">
        <v>12600</v>
      </c>
      <c r="M90" s="39"/>
      <c r="N90" s="6" t="s">
        <v>5</v>
      </c>
      <c r="O90" s="6" t="s">
        <v>42</v>
      </c>
      <c r="P90" s="15"/>
      <c r="Q90" s="15"/>
      <c r="R90" s="15"/>
      <c r="S90" s="15"/>
      <c r="T90" s="15"/>
      <c r="U90" s="15"/>
      <c r="V90" s="15"/>
      <c r="W90" s="15"/>
      <c r="X90" s="15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92"/>
    </row>
    <row r="91" spans="1:256" s="92" customFormat="1" ht="43.5" customHeight="1">
      <c r="A91" s="91"/>
      <c r="B91" s="6" t="s">
        <v>74</v>
      </c>
      <c r="C91" s="90"/>
      <c r="D91" s="85"/>
      <c r="E91" s="225"/>
      <c r="F91" s="226"/>
      <c r="G91" s="227"/>
      <c r="H91" s="41">
        <v>2019</v>
      </c>
      <c r="I91" s="39">
        <f>J91+K91+L91+M96</f>
        <v>251325.1</v>
      </c>
      <c r="J91" s="39">
        <f>SUM(J65,J66,J68,J71,J72,J73)</f>
        <v>0</v>
      </c>
      <c r="K91" s="39">
        <f>SUM(K65,K66,K68,K71,K72,K73)</f>
        <v>240546.30000000002</v>
      </c>
      <c r="L91" s="39">
        <f>SUM(L65,L66,L68,L71,L72,L73)</f>
        <v>10778.799999999997</v>
      </c>
      <c r="M91" s="86"/>
      <c r="N91" s="89"/>
      <c r="O91" s="88"/>
      <c r="P91" s="87"/>
      <c r="Q91" s="87"/>
      <c r="R91" s="87"/>
      <c r="S91" s="87"/>
      <c r="T91" s="87"/>
      <c r="U91" s="87"/>
      <c r="V91" s="87"/>
      <c r="W91" s="87"/>
      <c r="X91" s="87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4" ht="24" customHeight="1">
      <c r="A92" s="7"/>
      <c r="B92" s="2"/>
      <c r="C92" s="1"/>
      <c r="D92" s="41"/>
      <c r="E92" s="161"/>
      <c r="F92" s="162"/>
      <c r="G92" s="163"/>
      <c r="H92" s="41">
        <v>2020</v>
      </c>
      <c r="I92" s="123">
        <f>J92+K92+L92+M97</f>
        <v>249070.5</v>
      </c>
      <c r="J92" s="123">
        <f>SUM(J67,J69,J74,J75,J76,J77,J81)</f>
        <v>0</v>
      </c>
      <c r="K92" s="39">
        <f>SUM(K67,K69,K74,K75,K76,K77,K81)</f>
        <v>222732.3</v>
      </c>
      <c r="L92" s="123">
        <f>SUM(L67,L69,L74,L75,L76,L77,L81)</f>
        <v>26338.199999999997</v>
      </c>
      <c r="M92" s="39"/>
      <c r="N92" s="6"/>
      <c r="O92" s="1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24" customHeight="1">
      <c r="A93" s="7"/>
      <c r="B93" s="2"/>
      <c r="C93" s="1"/>
      <c r="D93" s="41"/>
      <c r="E93" s="161"/>
      <c r="F93" s="162"/>
      <c r="G93" s="163"/>
      <c r="H93" s="41">
        <v>2021</v>
      </c>
      <c r="I93" s="39">
        <f>J93+K93+L93+M98</f>
        <v>300542.7</v>
      </c>
      <c r="J93" s="39">
        <f>SUM(J78,J79,J80,J82,J83,J84)</f>
        <v>0</v>
      </c>
      <c r="K93" s="39">
        <f>SUM(K78,K79,K80,K82,K83,K84)</f>
        <v>272000</v>
      </c>
      <c r="L93" s="39">
        <f>SUM(L78,L79,L80,L82,L83,L84)</f>
        <v>28542.7</v>
      </c>
      <c r="M93" s="39"/>
      <c r="N93" s="6"/>
      <c r="O93" s="1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22.5" customHeight="1">
      <c r="A94" s="7"/>
      <c r="B94" s="2"/>
      <c r="C94" s="1"/>
      <c r="D94" s="41"/>
      <c r="E94" s="161"/>
      <c r="F94" s="162"/>
      <c r="G94" s="163"/>
      <c r="H94" s="41">
        <v>2022</v>
      </c>
      <c r="I94" s="39">
        <f>J94+K94+L94+M99</f>
        <v>172090.31</v>
      </c>
      <c r="J94" s="39">
        <f>SUM(J70,J85,J86,J88)</f>
        <v>10830</v>
      </c>
      <c r="K94" s="39">
        <f>SUM(K70,K85,K86,K88)</f>
        <v>149070.01</v>
      </c>
      <c r="L94" s="39">
        <f>SUM(L70,L85,L86,L88)</f>
        <v>12190.300000000001</v>
      </c>
      <c r="M94" s="39"/>
      <c r="N94" s="6"/>
      <c r="O94" s="1"/>
      <c r="P94" s="15"/>
      <c r="Q94" s="15"/>
      <c r="R94" s="15"/>
      <c r="S94" s="15"/>
      <c r="T94" s="15"/>
      <c r="U94" s="26"/>
      <c r="V94" s="15"/>
      <c r="W94" s="15"/>
      <c r="X94" s="15"/>
    </row>
    <row r="95" spans="1:24" ht="24" customHeight="1">
      <c r="A95" s="7"/>
      <c r="B95" s="2"/>
      <c r="C95" s="1"/>
      <c r="D95" s="41"/>
      <c r="E95" s="161"/>
      <c r="F95" s="162"/>
      <c r="G95" s="163"/>
      <c r="H95" s="41">
        <v>2023</v>
      </c>
      <c r="I95" s="39">
        <f>SUM(J95:M95)</f>
        <v>161100</v>
      </c>
      <c r="J95" s="39">
        <f>SUM(J89,J87)</f>
        <v>0</v>
      </c>
      <c r="K95" s="39">
        <f>SUM(K89,K87)</f>
        <v>148500</v>
      </c>
      <c r="L95" s="39">
        <f>SUM(L89,L87)</f>
        <v>12600</v>
      </c>
      <c r="M95" s="39"/>
      <c r="N95" s="6"/>
      <c r="O95" s="1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24" customHeight="1">
      <c r="A96" s="8"/>
      <c r="B96" s="2"/>
      <c r="C96" s="1"/>
      <c r="D96" s="41"/>
      <c r="E96" s="161"/>
      <c r="F96" s="162"/>
      <c r="G96" s="163"/>
      <c r="H96" s="41">
        <v>2024</v>
      </c>
      <c r="I96" s="39">
        <f>SUM(SUM(J96:M96))</f>
        <v>161100</v>
      </c>
      <c r="J96" s="39"/>
      <c r="K96" s="39">
        <f>K90</f>
        <v>148500</v>
      </c>
      <c r="L96" s="39">
        <f>L90</f>
        <v>12600</v>
      </c>
      <c r="M96" s="39"/>
      <c r="N96" s="6"/>
      <c r="O96" s="1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24" customHeight="1">
      <c r="A97" s="8"/>
      <c r="B97" s="6" t="s">
        <v>75</v>
      </c>
      <c r="C97" s="1"/>
      <c r="D97" s="41"/>
      <c r="E97" s="161"/>
      <c r="F97" s="162"/>
      <c r="G97" s="163"/>
      <c r="H97" s="18" t="s">
        <v>58</v>
      </c>
      <c r="I97" s="39">
        <f>SUM(J97:M97)</f>
        <v>1295228.6099999999</v>
      </c>
      <c r="J97" s="28">
        <f>SUM(J91:J96)</f>
        <v>10830</v>
      </c>
      <c r="K97" s="28">
        <f>SUM(K91:K96)</f>
        <v>1181348.6099999999</v>
      </c>
      <c r="L97" s="28">
        <f>SUM(L91:L96)</f>
        <v>103050</v>
      </c>
      <c r="M97" s="39"/>
      <c r="N97" s="6"/>
      <c r="O97" s="1"/>
      <c r="P97" s="15"/>
      <c r="Q97" s="15"/>
      <c r="R97" s="15"/>
      <c r="S97" s="15"/>
      <c r="T97" s="15"/>
      <c r="U97" s="15"/>
      <c r="V97" s="15"/>
      <c r="W97" s="15"/>
      <c r="X97" s="15"/>
    </row>
    <row r="98" spans="1:256" ht="24" customHeight="1">
      <c r="A98" s="8"/>
      <c r="B98" s="6"/>
      <c r="C98" s="1"/>
      <c r="D98" s="41"/>
      <c r="E98" s="50"/>
      <c r="F98" s="51"/>
      <c r="G98" s="52"/>
      <c r="H98" s="18"/>
      <c r="I98" s="39"/>
      <c r="J98" s="44"/>
      <c r="K98" s="44"/>
      <c r="L98" s="44"/>
      <c r="M98" s="39"/>
      <c r="N98" s="6"/>
      <c r="O98" s="1"/>
      <c r="P98" s="15"/>
      <c r="Q98" s="15"/>
      <c r="R98" s="15"/>
      <c r="S98" s="15"/>
      <c r="T98" s="15"/>
      <c r="U98" s="15"/>
      <c r="V98" s="15"/>
      <c r="W98" s="15"/>
      <c r="X98" s="15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17" customFormat="1" ht="18.75">
      <c r="A99" s="181" t="s">
        <v>70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15" s="15" customFormat="1" ht="33.75" customHeight="1">
      <c r="A100" s="175" t="s">
        <v>106</v>
      </c>
      <c r="B100" s="155" t="s">
        <v>49</v>
      </c>
      <c r="C100" s="153"/>
      <c r="D100" s="153" t="s">
        <v>52</v>
      </c>
      <c r="E100" s="18"/>
      <c r="F100" s="18"/>
      <c r="G100" s="18"/>
      <c r="H100" s="18">
        <v>2022</v>
      </c>
      <c r="I100" s="28"/>
      <c r="J100" s="28"/>
      <c r="K100" s="28"/>
      <c r="L100" s="28"/>
      <c r="M100" s="18"/>
      <c r="N100" s="31"/>
      <c r="O100" s="31"/>
    </row>
    <row r="101" spans="1:15" s="15" customFormat="1" ht="33.75" customHeight="1">
      <c r="A101" s="176"/>
      <c r="B101" s="172"/>
      <c r="C101" s="171"/>
      <c r="D101" s="171"/>
      <c r="E101" s="18"/>
      <c r="F101" s="18"/>
      <c r="G101" s="18"/>
      <c r="H101" s="18">
        <v>2023</v>
      </c>
      <c r="I101" s="28">
        <f>J101+K101+L101+M101</f>
        <v>462000</v>
      </c>
      <c r="J101" s="28"/>
      <c r="K101" s="28">
        <v>462000</v>
      </c>
      <c r="L101" s="28"/>
      <c r="M101" s="18"/>
      <c r="N101" s="31"/>
      <c r="O101" s="31"/>
    </row>
    <row r="102" spans="1:256" s="15" customFormat="1" ht="33.75" customHeight="1">
      <c r="A102" s="177"/>
      <c r="B102" s="156"/>
      <c r="C102" s="154"/>
      <c r="D102" s="154"/>
      <c r="E102" s="18"/>
      <c r="F102" s="18"/>
      <c r="G102" s="18"/>
      <c r="H102" s="18">
        <v>2024</v>
      </c>
      <c r="I102" s="28">
        <f>J102+K102+L102+M102</f>
        <v>462000</v>
      </c>
      <c r="J102" s="28"/>
      <c r="K102" s="28">
        <v>462000</v>
      </c>
      <c r="L102" s="28"/>
      <c r="M102" s="18"/>
      <c r="N102" s="31"/>
      <c r="O102" s="31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  <c r="IV102" s="87"/>
    </row>
    <row r="103" spans="1:256" s="87" customFormat="1" ht="39" customHeight="1">
      <c r="A103" s="1"/>
      <c r="B103" s="6" t="s">
        <v>76</v>
      </c>
      <c r="C103" s="18"/>
      <c r="D103" s="18"/>
      <c r="E103" s="196"/>
      <c r="F103" s="197"/>
      <c r="G103" s="198"/>
      <c r="H103" s="18">
        <v>2019</v>
      </c>
      <c r="I103" s="28"/>
      <c r="J103" s="28"/>
      <c r="K103" s="28"/>
      <c r="L103" s="28"/>
      <c r="M103" s="28"/>
      <c r="N103" s="3"/>
      <c r="O103" s="3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5" s="15" customFormat="1" ht="24.75" customHeight="1">
      <c r="A104" s="1"/>
      <c r="B104" s="3"/>
      <c r="C104" s="18"/>
      <c r="D104" s="18"/>
      <c r="E104" s="190"/>
      <c r="F104" s="190"/>
      <c r="G104" s="190"/>
      <c r="H104" s="18">
        <v>2020</v>
      </c>
      <c r="I104" s="28"/>
      <c r="J104" s="28"/>
      <c r="K104" s="28"/>
      <c r="L104" s="28"/>
      <c r="M104" s="28"/>
      <c r="N104" s="3"/>
      <c r="O104" s="3"/>
    </row>
    <row r="105" spans="1:15" s="15" customFormat="1" ht="24.75" customHeight="1">
      <c r="A105" s="1"/>
      <c r="B105" s="3"/>
      <c r="C105" s="18"/>
      <c r="D105" s="18"/>
      <c r="E105" s="196"/>
      <c r="F105" s="197"/>
      <c r="G105" s="198"/>
      <c r="H105" s="18">
        <v>2021</v>
      </c>
      <c r="I105" s="28"/>
      <c r="J105" s="28"/>
      <c r="K105" s="28"/>
      <c r="L105" s="4"/>
      <c r="M105" s="28"/>
      <c r="N105" s="3"/>
      <c r="O105" s="3"/>
    </row>
    <row r="106" spans="1:15" s="15" customFormat="1" ht="24.75" customHeight="1">
      <c r="A106" s="1"/>
      <c r="B106" s="3"/>
      <c r="C106" s="18"/>
      <c r="D106" s="18"/>
      <c r="E106" s="196"/>
      <c r="F106" s="197"/>
      <c r="G106" s="198"/>
      <c r="H106" s="18">
        <v>2022</v>
      </c>
      <c r="I106" s="28"/>
      <c r="J106" s="28"/>
      <c r="K106" s="28"/>
      <c r="L106" s="4"/>
      <c r="M106" s="28"/>
      <c r="N106" s="3"/>
      <c r="O106" s="3"/>
    </row>
    <row r="107" spans="1:15" s="15" customFormat="1" ht="24.75" customHeight="1">
      <c r="A107" s="1"/>
      <c r="B107" s="3"/>
      <c r="C107" s="18"/>
      <c r="D107" s="18"/>
      <c r="E107" s="196"/>
      <c r="F107" s="197"/>
      <c r="G107" s="198"/>
      <c r="H107" s="18">
        <v>2023</v>
      </c>
      <c r="I107" s="28">
        <f>SUM(I101)</f>
        <v>462000</v>
      </c>
      <c r="J107" s="28"/>
      <c r="K107" s="28">
        <f>K101</f>
        <v>462000</v>
      </c>
      <c r="L107" s="4"/>
      <c r="M107" s="28"/>
      <c r="N107" s="3"/>
      <c r="O107" s="3"/>
    </row>
    <row r="108" spans="1:15" s="15" customFormat="1" ht="57" customHeight="1">
      <c r="A108" s="1"/>
      <c r="B108" s="6"/>
      <c r="C108" s="18"/>
      <c r="D108" s="18"/>
      <c r="E108" s="196"/>
      <c r="F108" s="197"/>
      <c r="G108" s="198"/>
      <c r="H108" s="18">
        <v>2024</v>
      </c>
      <c r="I108" s="28">
        <f>SUM(I102)</f>
        <v>462000</v>
      </c>
      <c r="J108" s="28"/>
      <c r="K108" s="28">
        <f>K102</f>
        <v>462000</v>
      </c>
      <c r="L108" s="4"/>
      <c r="M108" s="28"/>
      <c r="N108" s="3"/>
      <c r="O108" s="3"/>
    </row>
    <row r="109" spans="1:15" s="15" customFormat="1" ht="43.5" customHeight="1">
      <c r="A109" s="1"/>
      <c r="B109" s="6" t="s">
        <v>77</v>
      </c>
      <c r="C109" s="1"/>
      <c r="D109" s="1"/>
      <c r="E109" s="1"/>
      <c r="F109" s="1"/>
      <c r="G109" s="1"/>
      <c r="H109" s="18" t="s">
        <v>58</v>
      </c>
      <c r="I109" s="28">
        <f>SUM(J109:M109)</f>
        <v>924000</v>
      </c>
      <c r="J109" s="28"/>
      <c r="K109" s="28">
        <f>SUM(K103:K108)</f>
        <v>924000</v>
      </c>
      <c r="L109" s="4"/>
      <c r="M109" s="1"/>
      <c r="N109" s="1"/>
      <c r="O109" s="1"/>
    </row>
    <row r="110" spans="1:256" s="15" customFormat="1" ht="26.25" customHeight="1">
      <c r="A110" s="178" t="s">
        <v>105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80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17" customFormat="1" ht="58.5" customHeight="1">
      <c r="A111" s="175" t="s">
        <v>112</v>
      </c>
      <c r="B111" s="200" t="s">
        <v>47</v>
      </c>
      <c r="C111" s="153">
        <v>205</v>
      </c>
      <c r="D111" s="153" t="s">
        <v>12</v>
      </c>
      <c r="E111" s="153" t="s">
        <v>79</v>
      </c>
      <c r="F111" s="153" t="s">
        <v>227</v>
      </c>
      <c r="G111" s="153">
        <v>674160.12</v>
      </c>
      <c r="H111" s="18">
        <v>2019</v>
      </c>
      <c r="I111" s="28">
        <f>SUM(J111:M111)</f>
        <v>28838.8</v>
      </c>
      <c r="J111" s="28">
        <v>14115.5</v>
      </c>
      <c r="K111" s="28">
        <v>14723.3</v>
      </c>
      <c r="L111" s="71"/>
      <c r="M111" s="18"/>
      <c r="N111" s="155" t="s">
        <v>21</v>
      </c>
      <c r="O111" s="155" t="s">
        <v>43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15" s="15" customFormat="1" ht="52.5" customHeight="1">
      <c r="A112" s="177"/>
      <c r="B112" s="211"/>
      <c r="C112" s="154"/>
      <c r="D112" s="154"/>
      <c r="E112" s="154"/>
      <c r="F112" s="154"/>
      <c r="G112" s="154"/>
      <c r="H112" s="18">
        <v>2020</v>
      </c>
      <c r="I112" s="28">
        <f>SUM(J112:M112)</f>
        <v>361500</v>
      </c>
      <c r="J112" s="28"/>
      <c r="K112" s="28">
        <v>361500</v>
      </c>
      <c r="L112" s="71"/>
      <c r="M112" s="18"/>
      <c r="N112" s="156"/>
      <c r="O112" s="156"/>
    </row>
    <row r="113" spans="1:15" s="15" customFormat="1" ht="43.5" customHeight="1">
      <c r="A113" s="175" t="s">
        <v>61</v>
      </c>
      <c r="B113" s="191" t="s">
        <v>48</v>
      </c>
      <c r="C113" s="153">
        <v>148</v>
      </c>
      <c r="D113" s="153" t="s">
        <v>51</v>
      </c>
      <c r="E113" s="153" t="s">
        <v>161</v>
      </c>
      <c r="F113" s="153" t="s">
        <v>226</v>
      </c>
      <c r="G113" s="153">
        <v>777558.29</v>
      </c>
      <c r="H113" s="18">
        <v>2019</v>
      </c>
      <c r="I113" s="28">
        <f>SUM(J113:M113)</f>
        <v>162000</v>
      </c>
      <c r="J113" s="28">
        <v>79292.5</v>
      </c>
      <c r="K113" s="28">
        <v>82707.5</v>
      </c>
      <c r="L113" s="71"/>
      <c r="M113" s="18"/>
      <c r="N113" s="155" t="s">
        <v>56</v>
      </c>
      <c r="O113" s="155" t="s">
        <v>44</v>
      </c>
    </row>
    <row r="114" spans="1:15" s="15" customFormat="1" ht="46.5" customHeight="1">
      <c r="A114" s="176"/>
      <c r="B114" s="192"/>
      <c r="C114" s="171"/>
      <c r="D114" s="171"/>
      <c r="E114" s="171"/>
      <c r="F114" s="171"/>
      <c r="G114" s="171"/>
      <c r="H114" s="18">
        <v>2020</v>
      </c>
      <c r="I114" s="120">
        <f aca="true" t="shared" si="3" ref="I114:I131">SUM(J114:M114)</f>
        <v>299675.5</v>
      </c>
      <c r="J114" s="120">
        <v>79292.5</v>
      </c>
      <c r="K114" s="28">
        <v>220383</v>
      </c>
      <c r="L114" s="71"/>
      <c r="M114" s="18"/>
      <c r="N114" s="172"/>
      <c r="O114" s="172"/>
    </row>
    <row r="115" spans="1:256" s="15" customFormat="1" ht="48.75" customHeight="1">
      <c r="A115" s="177"/>
      <c r="B115" s="193"/>
      <c r="C115" s="154"/>
      <c r="D115" s="154"/>
      <c r="E115" s="154"/>
      <c r="F115" s="154"/>
      <c r="G115" s="154"/>
      <c r="H115" s="18">
        <v>2021</v>
      </c>
      <c r="I115" s="28">
        <f t="shared" si="3"/>
        <v>342659.687</v>
      </c>
      <c r="J115" s="28"/>
      <c r="K115" s="28">
        <v>342659.687</v>
      </c>
      <c r="L115" s="71"/>
      <c r="M115" s="18"/>
      <c r="N115" s="156"/>
      <c r="O115" s="156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1" ht="51" customHeight="1">
      <c r="A116" s="175" t="s">
        <v>62</v>
      </c>
      <c r="B116" s="155" t="s">
        <v>46</v>
      </c>
      <c r="C116" s="153">
        <v>200</v>
      </c>
      <c r="D116" s="153" t="s">
        <v>11</v>
      </c>
      <c r="E116" s="153" t="s">
        <v>190</v>
      </c>
      <c r="F116" s="153" t="s">
        <v>225</v>
      </c>
      <c r="G116" s="218">
        <v>1004936.9</v>
      </c>
      <c r="H116" s="37" t="s">
        <v>10</v>
      </c>
      <c r="I116" s="28">
        <f t="shared" si="3"/>
        <v>165150</v>
      </c>
      <c r="J116" s="28">
        <v>66150</v>
      </c>
      <c r="K116" s="28">
        <v>70000</v>
      </c>
      <c r="L116" s="28">
        <v>29000</v>
      </c>
      <c r="M116" s="28"/>
      <c r="N116" s="155" t="s">
        <v>36</v>
      </c>
      <c r="O116" s="155" t="s">
        <v>93</v>
      </c>
      <c r="U116" s="70"/>
    </row>
    <row r="117" spans="1:256" ht="54.75" customHeight="1">
      <c r="A117" s="177"/>
      <c r="B117" s="156"/>
      <c r="C117" s="154"/>
      <c r="D117" s="154"/>
      <c r="E117" s="154"/>
      <c r="F117" s="154"/>
      <c r="G117" s="219"/>
      <c r="H117" s="37" t="s">
        <v>13</v>
      </c>
      <c r="I117" s="28">
        <f t="shared" si="3"/>
        <v>433039.10000000003</v>
      </c>
      <c r="J117" s="100">
        <v>211737</v>
      </c>
      <c r="K117" s="100">
        <v>138101.9</v>
      </c>
      <c r="L117" s="100">
        <v>83200.2</v>
      </c>
      <c r="M117" s="28"/>
      <c r="N117" s="156"/>
      <c r="O117" s="156"/>
      <c r="U117" s="70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4" s="15" customFormat="1" ht="74.25" customHeight="1">
      <c r="A118" s="159" t="s">
        <v>59</v>
      </c>
      <c r="B118" s="155" t="s">
        <v>263</v>
      </c>
      <c r="C118" s="159">
        <v>40</v>
      </c>
      <c r="D118" s="159" t="s">
        <v>121</v>
      </c>
      <c r="E118" s="159" t="s">
        <v>191</v>
      </c>
      <c r="F118" s="159" t="s">
        <v>224</v>
      </c>
      <c r="G118" s="159">
        <v>97488.92</v>
      </c>
      <c r="H118" s="18">
        <v>2021</v>
      </c>
      <c r="I118" s="28">
        <f t="shared" si="3"/>
        <v>45888.299999999996</v>
      </c>
      <c r="J118" s="28">
        <v>30000</v>
      </c>
      <c r="K118" s="28">
        <v>14776.1</v>
      </c>
      <c r="L118" s="28">
        <v>1112.2</v>
      </c>
      <c r="M118" s="1"/>
      <c r="N118" s="155" t="s">
        <v>252</v>
      </c>
      <c r="O118" s="155" t="s">
        <v>120</v>
      </c>
      <c r="U118" s="111"/>
      <c r="V118" s="111"/>
      <c r="W118" s="111"/>
      <c r="X118" s="111"/>
    </row>
    <row r="119" spans="1:23" s="15" customFormat="1" ht="88.5" customHeight="1">
      <c r="A119" s="160"/>
      <c r="B119" s="156"/>
      <c r="C119" s="160"/>
      <c r="D119" s="160"/>
      <c r="E119" s="160"/>
      <c r="F119" s="160"/>
      <c r="G119" s="160"/>
      <c r="H119" s="18">
        <v>2022</v>
      </c>
      <c r="I119" s="28">
        <f t="shared" si="3"/>
        <v>53508.9</v>
      </c>
      <c r="J119" s="28">
        <v>34983.4</v>
      </c>
      <c r="K119" s="28">
        <v>17230.6</v>
      </c>
      <c r="L119" s="28">
        <v>1294.9</v>
      </c>
      <c r="M119" s="1"/>
      <c r="N119" s="156"/>
      <c r="O119" s="156"/>
      <c r="U119" s="111"/>
      <c r="V119" s="111"/>
      <c r="W119" s="111"/>
    </row>
    <row r="120" spans="1:15" s="15" customFormat="1" ht="54" customHeight="1">
      <c r="A120" s="159" t="s">
        <v>60</v>
      </c>
      <c r="B120" s="155" t="s">
        <v>192</v>
      </c>
      <c r="C120" s="159">
        <v>35</v>
      </c>
      <c r="D120" s="159" t="s">
        <v>121</v>
      </c>
      <c r="E120" s="159" t="s">
        <v>193</v>
      </c>
      <c r="F120" s="159" t="s">
        <v>222</v>
      </c>
      <c r="G120" s="159">
        <v>74905.59</v>
      </c>
      <c r="H120" s="18">
        <v>2021</v>
      </c>
      <c r="I120" s="28">
        <f t="shared" si="3"/>
        <v>45077.7</v>
      </c>
      <c r="J120" s="28">
        <v>30000</v>
      </c>
      <c r="K120" s="28">
        <v>14776.1</v>
      </c>
      <c r="L120" s="28">
        <v>301.6</v>
      </c>
      <c r="M120" s="1"/>
      <c r="N120" s="155" t="s">
        <v>220</v>
      </c>
      <c r="O120" s="155" t="s">
        <v>120</v>
      </c>
    </row>
    <row r="121" spans="1:15" s="15" customFormat="1" ht="61.5" customHeight="1">
      <c r="A121" s="160"/>
      <c r="B121" s="156"/>
      <c r="C121" s="160"/>
      <c r="D121" s="160"/>
      <c r="E121" s="160"/>
      <c r="F121" s="160"/>
      <c r="G121" s="160"/>
      <c r="H121" s="18">
        <v>2022</v>
      </c>
      <c r="I121" s="28">
        <f t="shared" si="3"/>
        <v>30931.5</v>
      </c>
      <c r="J121" s="28">
        <v>20585.5</v>
      </c>
      <c r="K121" s="28">
        <v>10139.1</v>
      </c>
      <c r="L121" s="28">
        <v>206.9</v>
      </c>
      <c r="M121" s="1"/>
      <c r="N121" s="156"/>
      <c r="O121" s="156"/>
    </row>
    <row r="122" spans="1:15" s="15" customFormat="1" ht="74.25" customHeight="1">
      <c r="A122" s="159" t="s">
        <v>188</v>
      </c>
      <c r="B122" s="155" t="s">
        <v>194</v>
      </c>
      <c r="C122" s="159">
        <v>35</v>
      </c>
      <c r="D122" s="159" t="s">
        <v>121</v>
      </c>
      <c r="E122" s="159" t="s">
        <v>195</v>
      </c>
      <c r="F122" s="159"/>
      <c r="G122" s="159"/>
      <c r="H122" s="18">
        <v>2021</v>
      </c>
      <c r="I122" s="28">
        <f t="shared" si="3"/>
        <v>48692.5</v>
      </c>
      <c r="J122" s="28">
        <v>32405.7</v>
      </c>
      <c r="K122" s="28">
        <v>15961.1</v>
      </c>
      <c r="L122" s="28">
        <v>325.7</v>
      </c>
      <c r="M122" s="1"/>
      <c r="N122" s="155" t="s">
        <v>221</v>
      </c>
      <c r="O122" s="155" t="s">
        <v>120</v>
      </c>
    </row>
    <row r="123" spans="1:15" s="15" customFormat="1" ht="74.25" customHeight="1">
      <c r="A123" s="160"/>
      <c r="B123" s="156"/>
      <c r="C123" s="160"/>
      <c r="D123" s="160"/>
      <c r="E123" s="160"/>
      <c r="F123" s="160"/>
      <c r="G123" s="160"/>
      <c r="H123" s="18">
        <v>2022</v>
      </c>
      <c r="I123" s="28">
        <f t="shared" si="3"/>
        <v>69467.9</v>
      </c>
      <c r="J123" s="28">
        <v>46232.1</v>
      </c>
      <c r="K123" s="28">
        <v>22771.1</v>
      </c>
      <c r="L123" s="28">
        <v>464.7</v>
      </c>
      <c r="M123" s="1"/>
      <c r="N123" s="156"/>
      <c r="O123" s="156"/>
    </row>
    <row r="124" spans="1:15" s="15" customFormat="1" ht="63" customHeight="1">
      <c r="A124" s="159" t="s">
        <v>189</v>
      </c>
      <c r="B124" s="155" t="s">
        <v>265</v>
      </c>
      <c r="C124" s="159">
        <v>35</v>
      </c>
      <c r="D124" s="159" t="s">
        <v>121</v>
      </c>
      <c r="E124" s="159" t="s">
        <v>219</v>
      </c>
      <c r="F124" s="159" t="s">
        <v>223</v>
      </c>
      <c r="G124" s="159">
        <v>84572.8</v>
      </c>
      <c r="H124" s="18">
        <v>2021</v>
      </c>
      <c r="I124" s="28">
        <f t="shared" si="3"/>
        <v>46237.5</v>
      </c>
      <c r="J124" s="28">
        <v>30000</v>
      </c>
      <c r="K124" s="28">
        <v>14776.1</v>
      </c>
      <c r="L124" s="114">
        <v>1461.4</v>
      </c>
      <c r="M124" s="1"/>
      <c r="N124" s="155" t="s">
        <v>115</v>
      </c>
      <c r="O124" s="155" t="s">
        <v>120</v>
      </c>
    </row>
    <row r="125" spans="1:15" s="15" customFormat="1" ht="66" customHeight="1">
      <c r="A125" s="160"/>
      <c r="B125" s="156"/>
      <c r="C125" s="160"/>
      <c r="D125" s="160"/>
      <c r="E125" s="160"/>
      <c r="F125" s="160"/>
      <c r="G125" s="160"/>
      <c r="H125" s="18">
        <v>2022</v>
      </c>
      <c r="I125" s="28">
        <f t="shared" si="3"/>
        <v>39753.7</v>
      </c>
      <c r="J125" s="28">
        <v>25793.3</v>
      </c>
      <c r="K125" s="28">
        <v>12704.2</v>
      </c>
      <c r="L125" s="112">
        <v>1256.2</v>
      </c>
      <c r="M125" s="1"/>
      <c r="N125" s="156"/>
      <c r="O125" s="156"/>
    </row>
    <row r="126" spans="1:15" s="15" customFormat="1" ht="39.75" customHeight="1">
      <c r="A126" s="159" t="s">
        <v>253</v>
      </c>
      <c r="B126" s="155" t="s">
        <v>187</v>
      </c>
      <c r="C126" s="159">
        <v>80</v>
      </c>
      <c r="D126" s="159" t="s">
        <v>121</v>
      </c>
      <c r="E126" s="159" t="s">
        <v>63</v>
      </c>
      <c r="F126" s="159"/>
      <c r="G126" s="159">
        <v>314288.8</v>
      </c>
      <c r="H126" s="18">
        <v>2021</v>
      </c>
      <c r="I126" s="28">
        <f>SUM(J126:M126)</f>
        <v>111696.09999999999</v>
      </c>
      <c r="J126" s="28">
        <v>74836.4</v>
      </c>
      <c r="K126" s="28">
        <v>36859.7</v>
      </c>
      <c r="L126" s="113"/>
      <c r="M126" s="1"/>
      <c r="N126" s="155" t="s">
        <v>4</v>
      </c>
      <c r="O126" s="155" t="s">
        <v>108</v>
      </c>
    </row>
    <row r="127" spans="1:256" s="15" customFormat="1" ht="41.25" customHeight="1">
      <c r="A127" s="160"/>
      <c r="B127" s="156"/>
      <c r="C127" s="160"/>
      <c r="D127" s="160"/>
      <c r="E127" s="160"/>
      <c r="F127" s="160"/>
      <c r="G127" s="160"/>
      <c r="H127" s="18">
        <v>2022</v>
      </c>
      <c r="I127" s="28">
        <f>SUM(J127:M127)</f>
        <v>202592.7</v>
      </c>
      <c r="J127" s="28">
        <v>135737.1</v>
      </c>
      <c r="K127" s="28">
        <v>66855.6</v>
      </c>
      <c r="L127" s="113"/>
      <c r="M127" s="1"/>
      <c r="N127" s="156"/>
      <c r="O127" s="156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  <c r="IR127" s="87"/>
      <c r="IS127" s="87"/>
      <c r="IT127" s="87"/>
      <c r="IU127" s="87"/>
      <c r="IV127" s="87"/>
    </row>
    <row r="128" spans="1:256" s="87" customFormat="1" ht="42" customHeight="1">
      <c r="A128" s="63"/>
      <c r="B128" s="31" t="s">
        <v>103</v>
      </c>
      <c r="C128" s="63"/>
      <c r="D128" s="63"/>
      <c r="E128" s="101"/>
      <c r="F128" s="96"/>
      <c r="G128" s="102"/>
      <c r="H128" s="27">
        <v>2019</v>
      </c>
      <c r="I128" s="67">
        <f t="shared" si="3"/>
        <v>355988.8</v>
      </c>
      <c r="J128" s="67">
        <f aca="true" t="shared" si="4" ref="J128:L129">SUM(J111,J113,J116)</f>
        <v>159558</v>
      </c>
      <c r="K128" s="67">
        <f t="shared" si="4"/>
        <v>167430.8</v>
      </c>
      <c r="L128" s="67">
        <f t="shared" si="4"/>
        <v>29000</v>
      </c>
      <c r="M128" s="63"/>
      <c r="N128" s="103"/>
      <c r="O128" s="31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15" s="15" customFormat="1" ht="26.25" customHeight="1">
      <c r="A129" s="63"/>
      <c r="B129" s="27"/>
      <c r="C129" s="63"/>
      <c r="D129" s="63"/>
      <c r="E129" s="62"/>
      <c r="F129" s="58"/>
      <c r="G129" s="61"/>
      <c r="H129" s="18">
        <v>2020</v>
      </c>
      <c r="I129" s="120">
        <f t="shared" si="3"/>
        <v>1094214.6</v>
      </c>
      <c r="J129" s="120">
        <f>SUM(J112,J114,J117)</f>
        <v>291029.5</v>
      </c>
      <c r="K129" s="28">
        <f>SUM(K112,K114,K117)</f>
        <v>719984.9</v>
      </c>
      <c r="L129" s="120">
        <f t="shared" si="4"/>
        <v>83200.2</v>
      </c>
      <c r="M129" s="130"/>
      <c r="N129" s="1"/>
      <c r="O129" s="31"/>
    </row>
    <row r="130" spans="1:15" s="15" customFormat="1" ht="26.25" customHeight="1">
      <c r="A130" s="63"/>
      <c r="B130" s="27"/>
      <c r="C130" s="63"/>
      <c r="D130" s="63"/>
      <c r="E130" s="62"/>
      <c r="F130" s="58"/>
      <c r="G130" s="61"/>
      <c r="H130" s="18">
        <v>2021</v>
      </c>
      <c r="I130" s="28">
        <f t="shared" si="3"/>
        <v>640251.7869999999</v>
      </c>
      <c r="J130" s="28">
        <f>SUM(J115,J118,J120,J122,J124,J126)</f>
        <v>197242.09999999998</v>
      </c>
      <c r="K130" s="28">
        <f>SUM(K115,K118,K120,K122,K124,K126)</f>
        <v>439808.7869999999</v>
      </c>
      <c r="L130" s="28">
        <f>SUM(L115,L118,L120,L122,L124,L126)</f>
        <v>3200.9000000000005</v>
      </c>
      <c r="M130" s="1"/>
      <c r="N130" s="68"/>
      <c r="O130" s="31"/>
    </row>
    <row r="131" spans="1:15" s="15" customFormat="1" ht="26.25" customHeight="1">
      <c r="A131" s="1"/>
      <c r="B131" s="6"/>
      <c r="C131" s="1"/>
      <c r="D131" s="1"/>
      <c r="E131" s="62"/>
      <c r="F131" s="58"/>
      <c r="G131" s="61"/>
      <c r="H131" s="18">
        <v>2022</v>
      </c>
      <c r="I131" s="28">
        <f t="shared" si="3"/>
        <v>396254.7</v>
      </c>
      <c r="J131" s="28">
        <f>SUM(J119,J121,J123,J125,J127)</f>
        <v>263331.4</v>
      </c>
      <c r="K131" s="28">
        <f>SUM(K119,K121,K123,K125,K127)</f>
        <v>129700.6</v>
      </c>
      <c r="L131" s="28">
        <f>SUM(L119,L121,L123,L125,L127)</f>
        <v>3222.7000000000003</v>
      </c>
      <c r="M131" s="1"/>
      <c r="N131" s="1"/>
      <c r="O131" s="1"/>
    </row>
    <row r="132" spans="1:15" s="15" customFormat="1" ht="26.25" customHeight="1">
      <c r="A132" s="1"/>
      <c r="B132" s="6"/>
      <c r="C132" s="1"/>
      <c r="D132" s="1"/>
      <c r="E132" s="62"/>
      <c r="F132" s="58"/>
      <c r="G132" s="61"/>
      <c r="H132" s="18">
        <v>2023</v>
      </c>
      <c r="I132" s="115"/>
      <c r="J132" s="115"/>
      <c r="K132" s="115"/>
      <c r="L132" s="115"/>
      <c r="M132" s="1"/>
      <c r="N132" s="1"/>
      <c r="O132" s="1"/>
    </row>
    <row r="133" spans="1:15" s="15" customFormat="1" ht="26.25" customHeight="1">
      <c r="A133" s="1"/>
      <c r="B133" s="6"/>
      <c r="C133" s="1"/>
      <c r="D133" s="1"/>
      <c r="E133" s="62"/>
      <c r="F133" s="58"/>
      <c r="G133" s="61"/>
      <c r="H133" s="18">
        <v>2024</v>
      </c>
      <c r="I133" s="115"/>
      <c r="J133" s="115"/>
      <c r="K133" s="115"/>
      <c r="L133" s="115"/>
      <c r="M133" s="1"/>
      <c r="N133" s="1"/>
      <c r="O133" s="1"/>
    </row>
    <row r="134" spans="1:15" s="15" customFormat="1" ht="66" customHeight="1">
      <c r="A134" s="1"/>
      <c r="B134" s="6" t="s">
        <v>104</v>
      </c>
      <c r="C134" s="1"/>
      <c r="D134" s="1"/>
      <c r="E134" s="62"/>
      <c r="F134" s="58"/>
      <c r="G134" s="61"/>
      <c r="H134" s="18" t="s">
        <v>58</v>
      </c>
      <c r="I134" s="28">
        <f>SUM(I128:I133)</f>
        <v>2486709.887</v>
      </c>
      <c r="J134" s="28">
        <f>SUM(J128:J133)</f>
        <v>911161</v>
      </c>
      <c r="K134" s="28">
        <f>SUM(K128:K133)</f>
        <v>1456925.0869999998</v>
      </c>
      <c r="L134" s="28">
        <f>SUM(L128:L133)</f>
        <v>118623.79999999999</v>
      </c>
      <c r="M134" s="1"/>
      <c r="N134" s="116"/>
      <c r="O134" s="1"/>
    </row>
    <row r="135" spans="1:21" s="15" customFormat="1" ht="18.75" customHeight="1">
      <c r="A135" s="18"/>
      <c r="B135" s="3" t="s">
        <v>50</v>
      </c>
      <c r="C135" s="18"/>
      <c r="D135" s="1"/>
      <c r="E135" s="196"/>
      <c r="F135" s="197"/>
      <c r="G135" s="198"/>
      <c r="H135" s="18">
        <v>2019</v>
      </c>
      <c r="I135" s="4">
        <f aca="true" t="shared" si="5" ref="I135:L136">SUM(I56,I91,I103,I128)</f>
        <v>1630899.9400000002</v>
      </c>
      <c r="J135" s="4">
        <f t="shared" si="5"/>
        <v>159558</v>
      </c>
      <c r="K135" s="4">
        <f t="shared" si="5"/>
        <v>1317134.04</v>
      </c>
      <c r="L135" s="4">
        <f t="shared" si="5"/>
        <v>154207.90000000002</v>
      </c>
      <c r="M135" s="4"/>
      <c r="N135" s="3"/>
      <c r="O135" s="3"/>
      <c r="U135" s="16"/>
    </row>
    <row r="136" spans="1:21" s="15" customFormat="1" ht="18.75" customHeight="1">
      <c r="A136" s="18"/>
      <c r="B136" s="3"/>
      <c r="C136" s="18"/>
      <c r="D136" s="1"/>
      <c r="E136" s="196"/>
      <c r="F136" s="197"/>
      <c r="G136" s="198"/>
      <c r="H136" s="18">
        <v>2020</v>
      </c>
      <c r="I136" s="126">
        <f t="shared" si="5"/>
        <v>2159979.64</v>
      </c>
      <c r="J136" s="126">
        <f t="shared" si="5"/>
        <v>291029.5</v>
      </c>
      <c r="K136" s="4">
        <f t="shared" si="5"/>
        <v>1569082.31</v>
      </c>
      <c r="L136" s="126">
        <f t="shared" si="5"/>
        <v>299867.83</v>
      </c>
      <c r="M136" s="4"/>
      <c r="N136" s="3"/>
      <c r="O136" s="3"/>
      <c r="U136" s="16"/>
    </row>
    <row r="137" spans="1:21" s="15" customFormat="1" ht="18.75" customHeight="1">
      <c r="A137" s="18"/>
      <c r="B137" s="3"/>
      <c r="C137" s="18"/>
      <c r="D137" s="1"/>
      <c r="E137" s="196"/>
      <c r="F137" s="197"/>
      <c r="G137" s="198"/>
      <c r="H137" s="18">
        <v>2021</v>
      </c>
      <c r="I137" s="126">
        <f>SUM(J137:L137)</f>
        <v>2126211.4869999997</v>
      </c>
      <c r="J137" s="126">
        <f aca="true" t="shared" si="6" ref="J137:L140">SUM(J58,J93,J105,J130)</f>
        <v>197242.09999999998</v>
      </c>
      <c r="K137" s="4">
        <f t="shared" si="6"/>
        <v>1710084.1569999997</v>
      </c>
      <c r="L137" s="126">
        <f t="shared" si="6"/>
        <v>218885.23</v>
      </c>
      <c r="M137" s="4"/>
      <c r="N137" s="3"/>
      <c r="O137" s="3"/>
      <c r="U137" s="16"/>
    </row>
    <row r="138" spans="1:21" s="15" customFormat="1" ht="18.75" customHeight="1">
      <c r="A138" s="18"/>
      <c r="B138" s="3"/>
      <c r="C138" s="18"/>
      <c r="D138" s="1"/>
      <c r="E138" s="196"/>
      <c r="F138" s="197"/>
      <c r="G138" s="198"/>
      <c r="H138" s="18">
        <v>2022</v>
      </c>
      <c r="I138" s="126">
        <f>SUM(I59,I94,I106,I131)</f>
        <v>1062568.01</v>
      </c>
      <c r="J138" s="126">
        <f t="shared" si="6"/>
        <v>274161.4</v>
      </c>
      <c r="K138" s="4">
        <f t="shared" si="6"/>
        <v>724899.7300000001</v>
      </c>
      <c r="L138" s="126">
        <f t="shared" si="6"/>
        <v>63506.88000000001</v>
      </c>
      <c r="M138" s="4"/>
      <c r="N138" s="3"/>
      <c r="O138" s="3"/>
      <c r="U138" s="16"/>
    </row>
    <row r="139" spans="1:21" s="15" customFormat="1" ht="18.75">
      <c r="A139" s="18"/>
      <c r="B139" s="3"/>
      <c r="C139" s="18"/>
      <c r="D139" s="1"/>
      <c r="E139" s="196"/>
      <c r="F139" s="197"/>
      <c r="G139" s="198"/>
      <c r="H139" s="18">
        <v>2023</v>
      </c>
      <c r="I139" s="4">
        <f>SUM(I60,I95,I107,I132)</f>
        <v>1600765</v>
      </c>
      <c r="J139" s="4">
        <f t="shared" si="6"/>
        <v>0</v>
      </c>
      <c r="K139" s="4">
        <f t="shared" si="6"/>
        <v>1463165</v>
      </c>
      <c r="L139" s="4">
        <f t="shared" si="6"/>
        <v>137600</v>
      </c>
      <c r="M139" s="4"/>
      <c r="N139" s="3"/>
      <c r="O139" s="3"/>
      <c r="U139" s="16"/>
    </row>
    <row r="140" spans="1:15" s="15" customFormat="1" ht="25.5" customHeight="1">
      <c r="A140" s="18"/>
      <c r="B140" s="3"/>
      <c r="C140" s="18"/>
      <c r="D140" s="1"/>
      <c r="E140" s="196"/>
      <c r="F140" s="197"/>
      <c r="G140" s="198"/>
      <c r="H140" s="18">
        <v>2024</v>
      </c>
      <c r="I140" s="4">
        <f>SUM(I61,I96,I108,I133)</f>
        <v>1600765</v>
      </c>
      <c r="J140" s="4">
        <f t="shared" si="6"/>
        <v>0</v>
      </c>
      <c r="K140" s="4">
        <f t="shared" si="6"/>
        <v>1463165</v>
      </c>
      <c r="L140" s="4">
        <f t="shared" si="6"/>
        <v>137600</v>
      </c>
      <c r="M140" s="4"/>
      <c r="N140" s="3"/>
      <c r="O140" s="3"/>
    </row>
    <row r="141" spans="1:15" s="15" customFormat="1" ht="19.5" customHeight="1">
      <c r="A141" s="18"/>
      <c r="B141" s="6" t="s">
        <v>6</v>
      </c>
      <c r="C141" s="18"/>
      <c r="D141" s="1"/>
      <c r="E141" s="196"/>
      <c r="F141" s="197"/>
      <c r="G141" s="198"/>
      <c r="H141" s="1" t="s">
        <v>58</v>
      </c>
      <c r="I141" s="4">
        <f>SUM(I135:I140)</f>
        <v>10181189.077</v>
      </c>
      <c r="J141" s="4">
        <f>SUM(J135:J140)</f>
        <v>921991</v>
      </c>
      <c r="K141" s="4">
        <f>SUM(K135:K140)</f>
        <v>8247530.237</v>
      </c>
      <c r="L141" s="4">
        <f>SUM(L135:L140)</f>
        <v>1011667.8400000001</v>
      </c>
      <c r="M141" s="4"/>
      <c r="N141" s="3"/>
      <c r="O141" s="3"/>
    </row>
    <row r="142" spans="1:256" s="15" customFormat="1" ht="19.5" customHeight="1">
      <c r="A142" s="55"/>
      <c r="B142" s="20" t="s">
        <v>7</v>
      </c>
      <c r="C142" s="55"/>
      <c r="D142" s="19"/>
      <c r="E142" s="49"/>
      <c r="F142" s="49"/>
      <c r="G142" s="49"/>
      <c r="H142" s="19"/>
      <c r="I142" s="21"/>
      <c r="J142" s="21"/>
      <c r="K142" s="21"/>
      <c r="L142" s="21"/>
      <c r="M142" s="21"/>
      <c r="N142" s="20"/>
      <c r="O142" s="2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4" ht="24" customHeight="1">
      <c r="A143" s="19"/>
      <c r="B143" s="222" t="s">
        <v>98</v>
      </c>
      <c r="C143" s="222"/>
      <c r="D143" s="222"/>
      <c r="E143" s="49"/>
      <c r="F143" s="49"/>
      <c r="G143" s="49"/>
      <c r="H143" s="76"/>
      <c r="I143" s="24"/>
      <c r="J143" s="24"/>
      <c r="K143" s="151"/>
      <c r="L143" s="24"/>
      <c r="M143" s="20"/>
      <c r="N143" s="20"/>
      <c r="O143" s="20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15" ht="42.75" customHeight="1">
      <c r="A144" s="19"/>
      <c r="B144" s="222"/>
      <c r="C144" s="222"/>
      <c r="D144" s="222"/>
      <c r="E144" s="222"/>
      <c r="F144" s="222"/>
      <c r="G144" s="222"/>
      <c r="H144" s="222"/>
      <c r="I144" s="222"/>
      <c r="J144" s="25"/>
      <c r="K144" s="24"/>
      <c r="L144" s="24"/>
      <c r="M144" s="20"/>
      <c r="N144" s="20"/>
      <c r="O144" s="20"/>
    </row>
    <row r="145" spans="2:13" ht="23.25" customHeight="1">
      <c r="B145" s="222"/>
      <c r="C145" s="222"/>
      <c r="D145" s="222"/>
      <c r="E145" s="222"/>
      <c r="F145" s="49"/>
      <c r="G145" s="49"/>
      <c r="K145" s="152"/>
      <c r="L145" s="13"/>
      <c r="M145" s="24"/>
    </row>
    <row r="146" spans="2:13" ht="26.25" customHeight="1">
      <c r="B146" s="222"/>
      <c r="C146" s="222"/>
      <c r="D146" s="222"/>
      <c r="E146" s="222"/>
      <c r="F146" s="222"/>
      <c r="G146" s="222"/>
      <c r="H146" s="222"/>
      <c r="I146" s="222"/>
      <c r="J146" s="13"/>
      <c r="K146" s="13"/>
      <c r="M146" s="25"/>
    </row>
    <row r="147" spans="7:13" ht="19.5" customHeight="1">
      <c r="G147" s="23"/>
      <c r="M147" s="24"/>
    </row>
    <row r="148" spans="7:13" ht="15.75">
      <c r="G148" s="23"/>
      <c r="M148" s="24"/>
    </row>
    <row r="149" ht="15.75">
      <c r="M149" s="25"/>
    </row>
  </sheetData>
  <sheetProtection/>
  <mergeCells count="307">
    <mergeCell ref="F21:F22"/>
    <mergeCell ref="D19:D20"/>
    <mergeCell ref="A32:A33"/>
    <mergeCell ref="A21:A22"/>
    <mergeCell ref="F43:F45"/>
    <mergeCell ref="G51:G53"/>
    <mergeCell ref="O81:O82"/>
    <mergeCell ref="N124:N125"/>
    <mergeCell ref="N122:N123"/>
    <mergeCell ref="O124:O125"/>
    <mergeCell ref="O122:O123"/>
    <mergeCell ref="E57:G57"/>
    <mergeCell ref="E81:E82"/>
    <mergeCell ref="F81:F82"/>
    <mergeCell ref="A124:A125"/>
    <mergeCell ref="E96:G96"/>
    <mergeCell ref="E91:G91"/>
    <mergeCell ref="E19:E20"/>
    <mergeCell ref="F19:F20"/>
    <mergeCell ref="C29:C31"/>
    <mergeCell ref="A29:A31"/>
    <mergeCell ref="E62:G62"/>
    <mergeCell ref="A25:A28"/>
    <mergeCell ref="G43:G45"/>
    <mergeCell ref="O120:O121"/>
    <mergeCell ref="A122:A123"/>
    <mergeCell ref="B122:B123"/>
    <mergeCell ref="C122:C123"/>
    <mergeCell ref="D122:D123"/>
    <mergeCell ref="E122:E123"/>
    <mergeCell ref="F122:F123"/>
    <mergeCell ref="G122:G123"/>
    <mergeCell ref="G120:G121"/>
    <mergeCell ref="O118:O119"/>
    <mergeCell ref="F118:F119"/>
    <mergeCell ref="G118:G119"/>
    <mergeCell ref="F120:F121"/>
    <mergeCell ref="A120:A121"/>
    <mergeCell ref="B120:B121"/>
    <mergeCell ref="C120:C121"/>
    <mergeCell ref="D120:D121"/>
    <mergeCell ref="E120:E121"/>
    <mergeCell ref="N120:N121"/>
    <mergeCell ref="A118:A119"/>
    <mergeCell ref="B118:B119"/>
    <mergeCell ref="C118:C119"/>
    <mergeCell ref="D118:D119"/>
    <mergeCell ref="E106:G106"/>
    <mergeCell ref="A86:A87"/>
    <mergeCell ref="B86:B87"/>
    <mergeCell ref="C86:C87"/>
    <mergeCell ref="C116:C117"/>
    <mergeCell ref="D116:D117"/>
    <mergeCell ref="B116:B117"/>
    <mergeCell ref="B100:B102"/>
    <mergeCell ref="O84:O85"/>
    <mergeCell ref="F84:F85"/>
    <mergeCell ref="G86:G87"/>
    <mergeCell ref="F86:F87"/>
    <mergeCell ref="B84:B85"/>
    <mergeCell ref="G84:G85"/>
    <mergeCell ref="O113:O115"/>
    <mergeCell ref="E135:G135"/>
    <mergeCell ref="E108:G108"/>
    <mergeCell ref="E140:G140"/>
    <mergeCell ref="E138:G138"/>
    <mergeCell ref="E136:G136"/>
    <mergeCell ref="B111:B112"/>
    <mergeCell ref="C111:C112"/>
    <mergeCell ref="B124:B125"/>
    <mergeCell ref="C124:C125"/>
    <mergeCell ref="D124:D125"/>
    <mergeCell ref="O34:O35"/>
    <mergeCell ref="N34:N35"/>
    <mergeCell ref="G37:G39"/>
    <mergeCell ref="G40:G42"/>
    <mergeCell ref="O46:O47"/>
    <mergeCell ref="F116:F117"/>
    <mergeCell ref="N111:N112"/>
    <mergeCell ref="E60:G60"/>
    <mergeCell ref="E58:G58"/>
    <mergeCell ref="E59:G59"/>
    <mergeCell ref="N51:N53"/>
    <mergeCell ref="B143:D143"/>
    <mergeCell ref="O40:O42"/>
    <mergeCell ref="O43:O45"/>
    <mergeCell ref="N46:N47"/>
    <mergeCell ref="O37:O39"/>
    <mergeCell ref="E139:G139"/>
    <mergeCell ref="E137:G137"/>
    <mergeCell ref="N118:N119"/>
    <mergeCell ref="G124:G125"/>
    <mergeCell ref="G34:G35"/>
    <mergeCell ref="F32:F33"/>
    <mergeCell ref="B146:I146"/>
    <mergeCell ref="D100:D102"/>
    <mergeCell ref="C100:C102"/>
    <mergeCell ref="E141:G141"/>
    <mergeCell ref="E105:G105"/>
    <mergeCell ref="B145:E145"/>
    <mergeCell ref="B144:I144"/>
    <mergeCell ref="E124:E125"/>
    <mergeCell ref="G16:G17"/>
    <mergeCell ref="C21:C22"/>
    <mergeCell ref="G32:G33"/>
    <mergeCell ref="G46:G47"/>
    <mergeCell ref="F25:F28"/>
    <mergeCell ref="F29:F31"/>
    <mergeCell ref="D29:D31"/>
    <mergeCell ref="G19:G20"/>
    <mergeCell ref="F40:F42"/>
    <mergeCell ref="C32:C33"/>
    <mergeCell ref="E118:E119"/>
    <mergeCell ref="E104:G104"/>
    <mergeCell ref="E107:G107"/>
    <mergeCell ref="G126:G127"/>
    <mergeCell ref="F77:F78"/>
    <mergeCell ref="G77:G78"/>
    <mergeCell ref="E84:E85"/>
    <mergeCell ref="F111:F112"/>
    <mergeCell ref="G116:G117"/>
    <mergeCell ref="F124:F125"/>
    <mergeCell ref="E46:E47"/>
    <mergeCell ref="D32:D33"/>
    <mergeCell ref="E32:E33"/>
    <mergeCell ref="C40:C42"/>
    <mergeCell ref="D40:D42"/>
    <mergeCell ref="E40:E42"/>
    <mergeCell ref="C46:C47"/>
    <mergeCell ref="D46:D47"/>
    <mergeCell ref="O21:O22"/>
    <mergeCell ref="O32:O33"/>
    <mergeCell ref="N29:N31"/>
    <mergeCell ref="O29:O31"/>
    <mergeCell ref="N25:N28"/>
    <mergeCell ref="E21:E22"/>
    <mergeCell ref="G25:G28"/>
    <mergeCell ref="E29:E31"/>
    <mergeCell ref="N32:N33"/>
    <mergeCell ref="G29:G31"/>
    <mergeCell ref="N2:O2"/>
    <mergeCell ref="D16:D17"/>
    <mergeCell ref="N8:O8"/>
    <mergeCell ref="O25:O28"/>
    <mergeCell ref="N19:N20"/>
    <mergeCell ref="O19:O20"/>
    <mergeCell ref="N4:O4"/>
    <mergeCell ref="I12:M12"/>
    <mergeCell ref="G21:G22"/>
    <mergeCell ref="E16:E17"/>
    <mergeCell ref="A9:O9"/>
    <mergeCell ref="A10:O10"/>
    <mergeCell ref="N12:N13"/>
    <mergeCell ref="A15:O15"/>
    <mergeCell ref="O12:O13"/>
    <mergeCell ref="A11:O11"/>
    <mergeCell ref="A37:A39"/>
    <mergeCell ref="N1:O1"/>
    <mergeCell ref="N3:O3"/>
    <mergeCell ref="B12:B13"/>
    <mergeCell ref="D12:D13"/>
    <mergeCell ref="E12:E13"/>
    <mergeCell ref="F12:G12"/>
    <mergeCell ref="H12:H13"/>
    <mergeCell ref="N5:O5"/>
    <mergeCell ref="N6:O6"/>
    <mergeCell ref="O16:O17"/>
    <mergeCell ref="N16:N17"/>
    <mergeCell ref="A12:A13"/>
    <mergeCell ref="F16:F17"/>
    <mergeCell ref="B21:B22"/>
    <mergeCell ref="B16:B17"/>
    <mergeCell ref="D21:D22"/>
    <mergeCell ref="C16:C17"/>
    <mergeCell ref="N21:N22"/>
    <mergeCell ref="C12:C13"/>
    <mergeCell ref="B25:B28"/>
    <mergeCell ref="B32:B33"/>
    <mergeCell ref="C25:C28"/>
    <mergeCell ref="D25:D28"/>
    <mergeCell ref="E25:E28"/>
    <mergeCell ref="A16:A17"/>
    <mergeCell ref="A19:A20"/>
    <mergeCell ref="B29:B31"/>
    <mergeCell ref="D34:D35"/>
    <mergeCell ref="E34:E35"/>
    <mergeCell ref="F34:F35"/>
    <mergeCell ref="B37:B39"/>
    <mergeCell ref="C37:C39"/>
    <mergeCell ref="F37:F39"/>
    <mergeCell ref="E37:E39"/>
    <mergeCell ref="D37:D39"/>
    <mergeCell ref="N40:N42"/>
    <mergeCell ref="N37:N39"/>
    <mergeCell ref="A43:A45"/>
    <mergeCell ref="B43:B45"/>
    <mergeCell ref="C43:C45"/>
    <mergeCell ref="D43:D45"/>
    <mergeCell ref="E43:E45"/>
    <mergeCell ref="N43:N45"/>
    <mergeCell ref="A40:A42"/>
    <mergeCell ref="B40:B42"/>
    <mergeCell ref="B113:B115"/>
    <mergeCell ref="C113:C115"/>
    <mergeCell ref="D113:D115"/>
    <mergeCell ref="E113:E115"/>
    <mergeCell ref="F51:F53"/>
    <mergeCell ref="O48:O50"/>
    <mergeCell ref="G81:G82"/>
    <mergeCell ref="N81:N82"/>
    <mergeCell ref="E103:G103"/>
    <mergeCell ref="E93:G93"/>
    <mergeCell ref="N48:N50"/>
    <mergeCell ref="A48:A50"/>
    <mergeCell ref="B48:B50"/>
    <mergeCell ref="C48:C50"/>
    <mergeCell ref="D48:D50"/>
    <mergeCell ref="G48:G50"/>
    <mergeCell ref="E48:E50"/>
    <mergeCell ref="F48:F50"/>
    <mergeCell ref="F113:F115"/>
    <mergeCell ref="A111:A112"/>
    <mergeCell ref="F46:F47"/>
    <mergeCell ref="A51:A53"/>
    <mergeCell ref="B51:B53"/>
    <mergeCell ref="C51:C53"/>
    <mergeCell ref="D51:D53"/>
    <mergeCell ref="E51:E53"/>
    <mergeCell ref="A46:A47"/>
    <mergeCell ref="B46:B47"/>
    <mergeCell ref="A113:A115"/>
    <mergeCell ref="O86:O87"/>
    <mergeCell ref="O51:O53"/>
    <mergeCell ref="G111:G112"/>
    <mergeCell ref="G113:G115"/>
    <mergeCell ref="N113:N115"/>
    <mergeCell ref="E61:G61"/>
    <mergeCell ref="A64:O64"/>
    <mergeCell ref="E56:G56"/>
    <mergeCell ref="N84:N85"/>
    <mergeCell ref="O66:O67"/>
    <mergeCell ref="N66:N67"/>
    <mergeCell ref="O77:O78"/>
    <mergeCell ref="E92:G92"/>
    <mergeCell ref="A99:O99"/>
    <mergeCell ref="O111:O112"/>
    <mergeCell ref="A84:A85"/>
    <mergeCell ref="C81:C82"/>
    <mergeCell ref="N126:N127"/>
    <mergeCell ref="E95:G95"/>
    <mergeCell ref="N86:N87"/>
    <mergeCell ref="E94:G94"/>
    <mergeCell ref="A110:O110"/>
    <mergeCell ref="E116:E117"/>
    <mergeCell ref="E111:E112"/>
    <mergeCell ref="O126:O127"/>
    <mergeCell ref="D111:D112"/>
    <mergeCell ref="A116:A117"/>
    <mergeCell ref="A100:A102"/>
    <mergeCell ref="N116:N117"/>
    <mergeCell ref="O116:O117"/>
    <mergeCell ref="N77:N78"/>
    <mergeCell ref="A126:A127"/>
    <mergeCell ref="B126:B127"/>
    <mergeCell ref="C126:C127"/>
    <mergeCell ref="D126:D127"/>
    <mergeCell ref="A81:A82"/>
    <mergeCell ref="F126:F127"/>
    <mergeCell ref="A72:A74"/>
    <mergeCell ref="N72:N74"/>
    <mergeCell ref="B73:B74"/>
    <mergeCell ref="G68:G70"/>
    <mergeCell ref="N68:N70"/>
    <mergeCell ref="F66:F67"/>
    <mergeCell ref="E68:E70"/>
    <mergeCell ref="G66:G67"/>
    <mergeCell ref="B66:B67"/>
    <mergeCell ref="O68:O70"/>
    <mergeCell ref="F68:F70"/>
    <mergeCell ref="O72:O74"/>
    <mergeCell ref="A77:A78"/>
    <mergeCell ref="E86:E87"/>
    <mergeCell ref="C84:C85"/>
    <mergeCell ref="D68:D70"/>
    <mergeCell ref="C72:C74"/>
    <mergeCell ref="D77:D78"/>
    <mergeCell ref="D73:D74"/>
    <mergeCell ref="C19:C20"/>
    <mergeCell ref="B19:B20"/>
    <mergeCell ref="A66:A67"/>
    <mergeCell ref="A68:A70"/>
    <mergeCell ref="B68:B70"/>
    <mergeCell ref="C68:C70"/>
    <mergeCell ref="C66:C67"/>
    <mergeCell ref="A34:A35"/>
    <mergeCell ref="B34:B35"/>
    <mergeCell ref="C34:C35"/>
    <mergeCell ref="D66:D67"/>
    <mergeCell ref="E66:E67"/>
    <mergeCell ref="B77:B78"/>
    <mergeCell ref="C77:C78"/>
    <mergeCell ref="B81:B82"/>
    <mergeCell ref="E126:E127"/>
    <mergeCell ref="E97:G97"/>
    <mergeCell ref="D86:D87"/>
    <mergeCell ref="E77:E78"/>
    <mergeCell ref="D84:D85"/>
  </mergeCells>
  <printOptions horizontalCentered="1"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46" r:id="rId1"/>
  <headerFooter differentFirst="1">
    <oddHeader>&amp;C&amp;P&amp;R206005/206005-2018-2739(1)</oddHeader>
  </headerFooter>
  <rowBreaks count="7" manualBreakCount="7">
    <brk id="23" max="19" man="1"/>
    <brk id="39" max="19" man="1"/>
    <brk id="63" max="19" man="1"/>
    <brk id="78" max="19" man="1"/>
    <brk id="98" max="19" man="1"/>
    <brk id="121" max="19" man="1"/>
    <brk id="1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Алексеевна Попова</cp:lastModifiedBy>
  <cp:lastPrinted>2020-03-23T12:27:18Z</cp:lastPrinted>
  <dcterms:created xsi:type="dcterms:W3CDTF">2015-08-27T11:54:15Z</dcterms:created>
  <dcterms:modified xsi:type="dcterms:W3CDTF">2020-03-25T13:13:45Z</dcterms:modified>
  <cp:category/>
  <cp:version/>
  <cp:contentType/>
  <cp:contentStatus/>
</cp:coreProperties>
</file>