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0" windowWidth="15360" windowHeight="3660"/>
  </bookViews>
  <sheets>
    <sheet name="План реализации" sheetId="35" r:id="rId1"/>
  </sheets>
  <definedNames>
    <definedName name="_xlnm.Print_Area" localSheetId="0">'План реализации'!$A$1:$H$221</definedName>
  </definedNames>
  <calcPr calcId="145621"/>
</workbook>
</file>

<file path=xl/calcChain.xml><?xml version="1.0" encoding="utf-8"?>
<calcChain xmlns="http://schemas.openxmlformats.org/spreadsheetml/2006/main">
  <c r="D200" i="35" l="1"/>
  <c r="D199" i="35"/>
  <c r="D198" i="35"/>
  <c r="D197" i="35"/>
  <c r="D196" i="35"/>
  <c r="D195" i="35"/>
  <c r="D194" i="35"/>
  <c r="D142" i="35" l="1"/>
  <c r="E32" i="35" l="1"/>
  <c r="E176" i="35"/>
  <c r="E14" i="35" s="1"/>
  <c r="G174" i="35"/>
  <c r="G173" i="35"/>
  <c r="G178" i="35" l="1"/>
  <c r="G19" i="35"/>
  <c r="G20" i="35"/>
  <c r="G21" i="35"/>
  <c r="F201" i="35" l="1"/>
  <c r="G201" i="35"/>
  <c r="H201" i="35"/>
  <c r="E201" i="35"/>
  <c r="F164" i="35"/>
  <c r="D27" i="35" l="1"/>
  <c r="E202" i="35" l="1"/>
  <c r="F202" i="35"/>
  <c r="H202" i="35"/>
  <c r="E203" i="35"/>
  <c r="F203" i="35"/>
  <c r="H203" i="35"/>
  <c r="E204" i="35"/>
  <c r="F204" i="35"/>
  <c r="H204" i="35"/>
  <c r="F205" i="35"/>
  <c r="H205" i="35"/>
  <c r="F206" i="35"/>
  <c r="H206" i="35"/>
  <c r="E171" i="35"/>
  <c r="F171" i="35"/>
  <c r="H171" i="35"/>
  <c r="E172" i="35"/>
  <c r="F172" i="35"/>
  <c r="H172" i="35"/>
  <c r="E173" i="35"/>
  <c r="F173" i="35"/>
  <c r="H173" i="35"/>
  <c r="E174" i="35"/>
  <c r="F174" i="35"/>
  <c r="H174" i="35"/>
  <c r="E175" i="35"/>
  <c r="F175" i="35"/>
  <c r="H175" i="35"/>
  <c r="F176" i="35"/>
  <c r="H176" i="35"/>
  <c r="F177" i="35"/>
  <c r="D177" i="35" s="1"/>
  <c r="D148" i="35"/>
  <c r="D149" i="35"/>
  <c r="E150" i="35"/>
  <c r="F150" i="35"/>
  <c r="H150" i="35"/>
  <c r="D140" i="35"/>
  <c r="D141" i="35"/>
  <c r="D143" i="35"/>
  <c r="D144" i="35"/>
  <c r="D145" i="35"/>
  <c r="D146" i="35"/>
  <c r="F147" i="35"/>
  <c r="D147" i="35" s="1"/>
  <c r="D124" i="35"/>
  <c r="D125" i="35"/>
  <c r="D126" i="35"/>
  <c r="D127" i="35"/>
  <c r="D128" i="35"/>
  <c r="D129" i="35"/>
  <c r="D130" i="35"/>
  <c r="F131" i="35"/>
  <c r="D131" i="35" s="1"/>
  <c r="F156" i="35"/>
  <c r="D204" i="35" l="1"/>
  <c r="D176" i="35"/>
  <c r="E207" i="35"/>
  <c r="D205" i="35"/>
  <c r="D206" i="35"/>
  <c r="F207" i="35"/>
  <c r="H207" i="35"/>
  <c r="D202" i="35"/>
  <c r="D150" i="35"/>
  <c r="D173" i="35"/>
  <c r="D172" i="35"/>
  <c r="E178" i="35"/>
  <c r="D175" i="35"/>
  <c r="D171" i="35"/>
  <c r="H178" i="35"/>
  <c r="F178" i="35"/>
  <c r="F138" i="35"/>
  <c r="F137" i="35"/>
  <c r="F122" i="35" l="1"/>
  <c r="F121" i="35"/>
  <c r="F120" i="35"/>
  <c r="F119" i="35"/>
  <c r="F118" i="35"/>
  <c r="D118" i="35" s="1"/>
  <c r="F170" i="35"/>
  <c r="D170" i="35" s="1"/>
  <c r="D169" i="35"/>
  <c r="D168" i="35"/>
  <c r="D167" i="35"/>
  <c r="D166" i="35"/>
  <c r="D165" i="35"/>
  <c r="F115" i="35"/>
  <c r="D114" i="35"/>
  <c r="F23" i="35"/>
  <c r="G23" i="35"/>
  <c r="F22" i="35"/>
  <c r="G22" i="35"/>
  <c r="F21" i="35"/>
  <c r="E21" i="35"/>
  <c r="F20" i="35"/>
  <c r="E20" i="35"/>
  <c r="E19" i="35"/>
  <c r="F19" i="35"/>
  <c r="E18" i="35"/>
  <c r="F18" i="35"/>
  <c r="G18" i="35"/>
  <c r="F48" i="35"/>
  <c r="F43" i="35"/>
  <c r="D42" i="35"/>
  <c r="E24" i="35" l="1"/>
  <c r="D216" i="35"/>
  <c r="D215" i="35"/>
  <c r="E217" i="35"/>
  <c r="F217" i="35"/>
  <c r="H217" i="35"/>
  <c r="E211" i="35"/>
  <c r="H211" i="35"/>
  <c r="D214" i="35"/>
  <c r="D213" i="35"/>
  <c r="D212" i="35"/>
  <c r="F211" i="35"/>
  <c r="D210" i="35"/>
  <c r="D209" i="35"/>
  <c r="D203" i="35" s="1"/>
  <c r="D207" i="35" s="1"/>
  <c r="D208" i="35"/>
  <c r="H15" i="35" l="1"/>
  <c r="D217" i="35"/>
  <c r="D211" i="35"/>
  <c r="E117" i="35"/>
  <c r="E123" i="35" s="1"/>
  <c r="E13" i="35" l="1"/>
  <c r="E12" i="35"/>
  <c r="E58" i="35" l="1"/>
  <c r="D115" i="35"/>
  <c r="D113" i="35"/>
  <c r="D112" i="35"/>
  <c r="F108" i="35" l="1"/>
  <c r="F107" i="35"/>
  <c r="G52" i="35" l="1"/>
  <c r="G51" i="35"/>
  <c r="G50" i="35"/>
  <c r="E11" i="35" l="1"/>
  <c r="H12" i="35"/>
  <c r="H13" i="35"/>
  <c r="H14" i="35"/>
  <c r="H117" i="35"/>
  <c r="F117" i="35"/>
  <c r="D163" i="35"/>
  <c r="D162" i="35"/>
  <c r="D161" i="35"/>
  <c r="D160" i="35"/>
  <c r="D159" i="35"/>
  <c r="D158" i="35"/>
  <c r="D164" i="35"/>
  <c r="D156" i="35"/>
  <c r="D155" i="35"/>
  <c r="D154" i="35"/>
  <c r="D153" i="35"/>
  <c r="D152" i="35"/>
  <c r="D151" i="35"/>
  <c r="F157" i="35"/>
  <c r="D157" i="35" s="1"/>
  <c r="G55" i="35"/>
  <c r="G54" i="35"/>
  <c r="G53" i="35"/>
  <c r="F63" i="35"/>
  <c r="F62" i="35"/>
  <c r="F54" i="35" s="1"/>
  <c r="F61" i="35"/>
  <c r="F53" i="35" s="1"/>
  <c r="F60" i="35"/>
  <c r="F52" i="35" s="1"/>
  <c r="F59" i="35"/>
  <c r="F51" i="35" s="1"/>
  <c r="F58" i="35"/>
  <c r="F50" i="35" s="1"/>
  <c r="F57" i="35"/>
  <c r="F49" i="35" s="1"/>
  <c r="F111" i="35"/>
  <c r="D110" i="35"/>
  <c r="D111" i="35" s="1"/>
  <c r="E93" i="35"/>
  <c r="F93" i="35"/>
  <c r="D93" i="35" l="1"/>
  <c r="F55" i="35"/>
  <c r="D92" i="35" l="1"/>
  <c r="D91" i="35"/>
  <c r="D90" i="35"/>
  <c r="D89" i="35"/>
  <c r="D88" i="35"/>
  <c r="D87" i="35"/>
  <c r="G15" i="35"/>
  <c r="G14" i="35"/>
  <c r="G13" i="35"/>
  <c r="G12" i="35"/>
  <c r="H11" i="35"/>
  <c r="G11" i="35"/>
  <c r="H10" i="35"/>
  <c r="G10" i="35"/>
  <c r="G17" i="35"/>
  <c r="F15" i="35"/>
  <c r="F14" i="35"/>
  <c r="F12" i="35"/>
  <c r="F11" i="35"/>
  <c r="D47" i="35"/>
  <c r="D46" i="35"/>
  <c r="D45" i="35"/>
  <c r="D44" i="35"/>
  <c r="F13" i="35" l="1"/>
  <c r="D48" i="35"/>
  <c r="D84" i="35" l="1"/>
  <c r="D83" i="35"/>
  <c r="D82" i="35"/>
  <c r="D81" i="35"/>
  <c r="D80" i="35"/>
  <c r="D79" i="35"/>
  <c r="D78" i="35"/>
  <c r="D77" i="35"/>
  <c r="D76" i="35"/>
  <c r="D75" i="35"/>
  <c r="D74" i="35"/>
  <c r="D73" i="35"/>
  <c r="D72" i="35"/>
  <c r="D70" i="35"/>
  <c r="D69" i="35"/>
  <c r="D68" i="35"/>
  <c r="D67" i="35"/>
  <c r="D71" i="35"/>
  <c r="D66" i="35"/>
  <c r="D65" i="35"/>
  <c r="D64" i="35"/>
  <c r="D85" i="35"/>
  <c r="F86" i="35" l="1"/>
  <c r="D94" i="35"/>
  <c r="D95" i="35"/>
  <c r="D96" i="35"/>
  <c r="D97" i="35"/>
  <c r="D98" i="35"/>
  <c r="D99" i="35"/>
  <c r="D100" i="35"/>
  <c r="D41" i="35"/>
  <c r="D43" i="35" s="1"/>
  <c r="E50" i="35" l="1"/>
  <c r="E10" i="35" s="1"/>
  <c r="E86" i="35" l="1"/>
  <c r="D86" i="35" s="1"/>
  <c r="F109" i="35" l="1"/>
  <c r="E49" i="35" l="1"/>
  <c r="E56" i="35" s="1"/>
  <c r="F17" i="35"/>
  <c r="H116" i="35" l="1"/>
  <c r="H9" i="35" s="1"/>
  <c r="F116" i="35"/>
  <c r="E9" i="35" l="1"/>
  <c r="H16" i="35" l="1"/>
  <c r="E16" i="35"/>
  <c r="F186" i="35"/>
  <c r="H123" i="35" l="1"/>
  <c r="F139" i="35"/>
  <c r="D139" i="35" s="1"/>
  <c r="D109" i="35"/>
  <c r="G101" i="35"/>
  <c r="F101" i="35"/>
  <c r="F32" i="35"/>
  <c r="D32" i="35" s="1"/>
  <c r="G40" i="35"/>
  <c r="F40" i="35"/>
  <c r="G49" i="35"/>
  <c r="D101" i="35" l="1"/>
  <c r="F56" i="35"/>
  <c r="G56" i="35"/>
  <c r="D40" i="35"/>
  <c r="D56" i="35" l="1"/>
  <c r="F9" i="35"/>
  <c r="D33" i="35"/>
  <c r="F123" i="35" l="1"/>
  <c r="F10" i="35" l="1"/>
  <c r="D19" i="35" l="1"/>
  <c r="D18" i="35"/>
  <c r="G9" i="35"/>
  <c r="D17" i="35"/>
  <c r="F16" i="35"/>
  <c r="G24" i="35"/>
  <c r="F24" i="35"/>
  <c r="D54" i="35"/>
  <c r="D51" i="35"/>
  <c r="D52" i="35"/>
  <c r="D50" i="35"/>
  <c r="D55" i="35"/>
  <c r="D53" i="35"/>
  <c r="D49" i="35"/>
  <c r="D185" i="35"/>
  <c r="D184" i="35"/>
  <c r="D183" i="35"/>
  <c r="D182" i="35"/>
  <c r="D181" i="35"/>
  <c r="D180" i="35"/>
  <c r="D179" i="35"/>
  <c r="D188" i="35"/>
  <c r="D189" i="35"/>
  <c r="D190" i="35"/>
  <c r="D191" i="35"/>
  <c r="D187" i="35"/>
  <c r="D132" i="35"/>
  <c r="D133" i="35"/>
  <c r="D134" i="35"/>
  <c r="D135" i="35"/>
  <c r="D136" i="35"/>
  <c r="D137" i="35"/>
  <c r="D138" i="35"/>
  <c r="D122" i="35"/>
  <c r="D121" i="35"/>
  <c r="D120" i="35"/>
  <c r="D119" i="35"/>
  <c r="D117" i="35"/>
  <c r="D108" i="35"/>
  <c r="D107" i="35"/>
  <c r="D106" i="35"/>
  <c r="D105" i="35"/>
  <c r="D104" i="35"/>
  <c r="D103" i="35"/>
  <c r="D102" i="35"/>
  <c r="D63" i="35"/>
  <c r="D62" i="35"/>
  <c r="D61" i="35"/>
  <c r="D60" i="35"/>
  <c r="D59" i="35"/>
  <c r="D58" i="35"/>
  <c r="D57" i="35"/>
  <c r="D39" i="35"/>
  <c r="D38" i="35"/>
  <c r="D37" i="35"/>
  <c r="D36" i="35"/>
  <c r="D35" i="35"/>
  <c r="D34" i="35"/>
  <c r="D31" i="35"/>
  <c r="D30" i="35"/>
  <c r="D29" i="35"/>
  <c r="D28" i="35"/>
  <c r="D26" i="35"/>
  <c r="D25" i="35"/>
  <c r="D174" i="35" l="1"/>
  <c r="D178" i="35" s="1"/>
  <c r="D201" i="35"/>
  <c r="G16" i="35"/>
  <c r="D116" i="35"/>
  <c r="D123" i="35" s="1"/>
  <c r="D186" i="35"/>
  <c r="D24" i="35"/>
  <c r="D15" i="35"/>
  <c r="D13" i="35"/>
  <c r="D11" i="35"/>
  <c r="D14" i="35"/>
  <c r="D12" i="35"/>
  <c r="D10" i="35"/>
  <c r="D9" i="35"/>
  <c r="D20" i="35"/>
  <c r="D21" i="35"/>
  <c r="D22" i="35"/>
  <c r="D23" i="35"/>
  <c r="D16" i="35" l="1"/>
</calcChain>
</file>

<file path=xl/sharedStrings.xml><?xml version="1.0" encoding="utf-8"?>
<sst xmlns="http://schemas.openxmlformats.org/spreadsheetml/2006/main" count="125" uniqueCount="57">
  <si>
    <t>Годы реализации</t>
  </si>
  <si>
    <t>Оценка расходов (тыс.руб. в ценах соответствующих лет)</t>
  </si>
  <si>
    <t>Всего</t>
  </si>
  <si>
    <t>Федеральный бюджет</t>
  </si>
  <si>
    <t>Областной бюджет Ленинградской области</t>
  </si>
  <si>
    <t>Предупреждение опасного поведения участников дорожного движения</t>
  </si>
  <si>
    <t>Строительство и реконструкция автомобильных дорог общего пользования регионального и межмуниципального значения</t>
  </si>
  <si>
    <t>Подпрограмма   "Развитие сети автомобильных дорог общего пользования"</t>
  </si>
  <si>
    <t>Подпрограмма  "Поддержание существующей сети автомобильных дорог общего пользования"</t>
  </si>
  <si>
    <t>Строительство (реконструкция), включая проектирование, автомобильных дорог общего пользования местного значения</t>
  </si>
  <si>
    <t>2018-2024</t>
  </si>
  <si>
    <t xml:space="preserve">Сокращение аварийности на участках концентрации ДТП инженерными методами                             </t>
  </si>
  <si>
    <t>Управление Ленинградской области по транспорту</t>
  </si>
  <si>
    <t>Комитет по дорожному хозяйству Ленинградской области</t>
  </si>
  <si>
    <t xml:space="preserve">Местные бюджеты </t>
  </si>
  <si>
    <t xml:space="preserve">Прочие источники </t>
  </si>
  <si>
    <t>Наименование государственной программы, подпрограммы, основного мепроприятия, проекта</t>
  </si>
  <si>
    <t>Ответственный исполнитель, соисполнитель, участник</t>
  </si>
  <si>
    <t>Капитальный ремонт и ремонт автомобильных дорог общего пользования местного значения</t>
  </si>
  <si>
    <t>Итого</t>
  </si>
  <si>
    <t>Итого:</t>
  </si>
  <si>
    <t>Управление Ленинградской области по государственному техническому надзору и контролю</t>
  </si>
  <si>
    <t>Обеспечение безопасности эксплуатации самоходных машин для жизни и здоровья людей</t>
  </si>
  <si>
    <t>Подпрограмма "Общественный транспорт и транспортная инфраструктура"</t>
  </si>
  <si>
    <t xml:space="preserve">Обеспечение устойчивого функционирования и совершенствование системы транспортного обслуживания населения в Ленинградской области
</t>
  </si>
  <si>
    <t>Развитие транспортной инфраструктуры Ленинградской области.</t>
  </si>
  <si>
    <t>Таблица 5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</si>
  <si>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Перевод транспорта на газомоторное топливо</t>
    </r>
  </si>
  <si>
    <t>Подпрограмма  "Повышение безопасности дорожного движения и снижение негативного влияния транспорта на окружающую среду"</t>
  </si>
  <si>
    <t xml:space="preserve">Управление Ленинградской области по транспорту </t>
  </si>
  <si>
    <t>2019-2024</t>
  </si>
  <si>
    <t xml:space="preserve">План реализации государственной программы </t>
  </si>
  <si>
    <t>Государственная программа Ленинградской области "Развитие транспортной системы Ленинградской области"</t>
  </si>
  <si>
    <t>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</t>
  </si>
  <si>
    <t>Содержание, капитальный ремонт и ремонт автомобильных дорог общего пользования регионального и межмуниципального значения, в том числе: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</si>
  <si>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</si>
  <si>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</si>
  <si>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</si>
  <si>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Приведение в нормативное состояние отдельных участков региональных автомобильных дорог</t>
  </si>
  <si>
    <t>Повышение эффективности осуществления дорожной деятельности</t>
  </si>
  <si>
    <t>Федеральный проект "Дорожная сеть" (Региональный проект "Дорожная сеть")</t>
  </si>
  <si>
    <t>Федеральный проект "Общесистемные меры развития дорожного хозяйства" (Региональный проект " Общесистемные меры развития дорожного хозяйства")</t>
  </si>
  <si>
    <t xml:space="preserve">Обеспечение транспортной безопасности объектов транспортной инфраструктуры Ленинградской области </t>
  </si>
  <si>
    <t>Подпрограмма "Развитие рынка газомоторного топлива"</t>
  </si>
  <si>
    <t>Развитие сети стационарных объектов заправочной инфраструктуры компримированного природного газа</t>
  </si>
  <si>
    <t>Перевод автомобильной техники на газомоторное топливо</t>
  </si>
  <si>
    <t>2019*</t>
  </si>
  <si>
    <t>2020*</t>
  </si>
  <si>
    <t>2021*</t>
  </si>
  <si>
    <t>2022*</t>
  </si>
  <si>
    <t>2020-2024</t>
  </si>
  <si>
    <t xml:space="preserve">* средства федерального бюджета, предоставляемые в виде субсидии автономной некоммерческой организации «Дирекция по развитию транспортной системы Санкт-Петербурга и Ленинградской области» в рамках реализации основного мероприятия (Развитие транспортной инфраструктуры Ленинградской области) </t>
  </si>
  <si>
    <t>2018*</t>
  </si>
  <si>
    <t>Федеральный проект "Безопасность дорожного движения" (Региональный проект "Безопасность дорожного движения")</t>
  </si>
  <si>
    <t>Управление Ленинградской области по транспорту, комитет по строительству Ленинградской области</t>
  </si>
  <si>
    <t>Управление Ленинградской области  по транспорту</t>
  </si>
  <si>
    <t>Комитет по строительству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</si>
</sst>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7" fillId="0" borderId="0"/>
  </cellStyleXfs>
  <cellXfs count="144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166" fontId="4" fillId="2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166" fontId="1" fillId="0" borderId="0" xfId="0" applyNumberFormat="1" applyFont="1"/>
    <xf numFmtId="2" fontId="6" fillId="0" borderId="0" xfId="0" applyNumberFormat="1" applyFont="1" applyAlignment="1">
      <alignment wrapText="1"/>
    </xf>
    <xf numFmtId="167" fontId="5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/>
    <xf numFmtId="0" fontId="3" fillId="2" borderId="0" xfId="0" applyFont="1" applyFill="1" applyAlignment="1"/>
    <xf numFmtId="166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6" fontId="12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/>
    <xf numFmtId="0" fontId="11" fillId="2" borderId="0" xfId="0" applyFont="1" applyFill="1"/>
    <xf numFmtId="0" fontId="11" fillId="0" borderId="0" xfId="0" applyFont="1"/>
    <xf numFmtId="2" fontId="12" fillId="2" borderId="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wrapText="1"/>
    </xf>
    <xf numFmtId="0" fontId="11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wrapText="1"/>
    </xf>
    <xf numFmtId="1" fontId="11" fillId="2" borderId="0" xfId="0" applyNumberFormat="1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7" fontId="2" fillId="3" borderId="0" xfId="0" applyNumberFormat="1" applyFont="1" applyFill="1" applyBorder="1" applyAlignment="1">
      <alignment horizontal="center" vertical="center" wrapText="1"/>
    </xf>
    <xf numFmtId="167" fontId="1" fillId="3" borderId="0" xfId="0" applyNumberFormat="1" applyFont="1" applyFill="1"/>
    <xf numFmtId="166" fontId="1" fillId="3" borderId="0" xfId="0" applyNumberFormat="1" applyFont="1" applyFill="1"/>
    <xf numFmtId="0" fontId="1" fillId="3" borderId="0" xfId="0" applyFont="1" applyFill="1"/>
    <xf numFmtId="167" fontId="6" fillId="3" borderId="0" xfId="0" applyNumberFormat="1" applyFont="1" applyFill="1" applyAlignment="1">
      <alignment wrapText="1"/>
    </xf>
    <xf numFmtId="166" fontId="2" fillId="3" borderId="0" xfId="0" applyNumberFormat="1" applyFont="1" applyFill="1" applyBorder="1" applyAlignment="1">
      <alignment horizontal="center" vertical="center" wrapText="1"/>
    </xf>
    <xf numFmtId="167" fontId="2" fillId="4" borderId="0" xfId="0" applyNumberFormat="1" applyFont="1" applyFill="1" applyBorder="1" applyAlignment="1">
      <alignment horizontal="center" vertical="center" wrapText="1"/>
    </xf>
    <xf numFmtId="167" fontId="6" fillId="4" borderId="0" xfId="0" applyNumberFormat="1" applyFont="1" applyFill="1" applyAlignment="1">
      <alignment wrapText="1"/>
    </xf>
    <xf numFmtId="167" fontId="1" fillId="4" borderId="0" xfId="0" applyNumberFormat="1" applyFont="1" applyFill="1"/>
    <xf numFmtId="166" fontId="1" fillId="4" borderId="0" xfId="0" applyNumberFormat="1" applyFont="1" applyFill="1"/>
    <xf numFmtId="0" fontId="1" fillId="4" borderId="0" xfId="0" applyFont="1" applyFill="1"/>
    <xf numFmtId="167" fontId="2" fillId="5" borderId="0" xfId="0" applyNumberFormat="1" applyFont="1" applyFill="1" applyBorder="1" applyAlignment="1">
      <alignment horizontal="center" vertical="center" wrapText="1"/>
    </xf>
    <xf numFmtId="167" fontId="6" fillId="5" borderId="0" xfId="0" applyNumberFormat="1" applyFont="1" applyFill="1" applyAlignment="1">
      <alignment wrapText="1"/>
    </xf>
    <xf numFmtId="167" fontId="1" fillId="5" borderId="0" xfId="0" applyNumberFormat="1" applyFont="1" applyFill="1"/>
    <xf numFmtId="166" fontId="1" fillId="5" borderId="0" xfId="0" applyNumberFormat="1" applyFont="1" applyFill="1"/>
    <xf numFmtId="0" fontId="1" fillId="5" borderId="0" xfId="0" applyFont="1" applyFill="1"/>
    <xf numFmtId="167" fontId="2" fillId="6" borderId="0" xfId="0" applyNumberFormat="1" applyFont="1" applyFill="1" applyBorder="1" applyAlignment="1">
      <alignment horizontal="center" vertical="center" wrapText="1"/>
    </xf>
    <xf numFmtId="167" fontId="1" fillId="6" borderId="0" xfId="0" applyNumberFormat="1" applyFont="1" applyFill="1"/>
    <xf numFmtId="166" fontId="1" fillId="6" borderId="0" xfId="0" applyNumberFormat="1" applyFont="1" applyFill="1"/>
    <xf numFmtId="0" fontId="1" fillId="6" borderId="0" xfId="0" applyFont="1" applyFill="1"/>
    <xf numFmtId="167" fontId="2" fillId="7" borderId="0" xfId="0" applyNumberFormat="1" applyFont="1" applyFill="1" applyBorder="1" applyAlignment="1">
      <alignment horizontal="center" vertical="center" wrapText="1"/>
    </xf>
    <xf numFmtId="167" fontId="1" fillId="7" borderId="0" xfId="0" applyNumberFormat="1" applyFont="1" applyFill="1"/>
    <xf numFmtId="166" fontId="1" fillId="7" borderId="0" xfId="0" applyNumberFormat="1" applyFont="1" applyFill="1"/>
    <xf numFmtId="0" fontId="1" fillId="7" borderId="0" xfId="0" applyFont="1" applyFill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/>
    <xf numFmtId="2" fontId="11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67" fontId="3" fillId="2" borderId="0" xfId="0" applyNumberFormat="1" applyFont="1" applyFill="1" applyBorder="1" applyAlignment="1">
      <alignment vertical="center" wrapText="1"/>
    </xf>
    <xf numFmtId="167" fontId="1" fillId="2" borderId="0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wrapText="1"/>
    </xf>
    <xf numFmtId="2" fontId="12" fillId="2" borderId="9" xfId="0" applyNumberFormat="1" applyFont="1" applyFill="1" applyBorder="1" applyAlignment="1">
      <alignment horizontal="left" vertical="center" wrapText="1"/>
    </xf>
    <xf numFmtId="2" fontId="12" fillId="2" borderId="10" xfId="0" applyNumberFormat="1" applyFont="1" applyFill="1" applyBorder="1" applyAlignment="1">
      <alignment horizontal="left" vertical="center" wrapText="1"/>
    </xf>
    <xf numFmtId="2" fontId="12" fillId="2" borderId="11" xfId="0" applyNumberFormat="1" applyFont="1" applyFill="1" applyBorder="1" applyAlignment="1">
      <alignment horizontal="left" vertical="center" wrapText="1"/>
    </xf>
    <xf numFmtId="2" fontId="12" fillId="2" borderId="12" xfId="0" applyNumberFormat="1" applyFont="1" applyFill="1" applyBorder="1" applyAlignment="1">
      <alignment horizontal="left" vertical="center" wrapText="1"/>
    </xf>
    <xf numFmtId="2" fontId="12" fillId="2" borderId="13" xfId="0" applyNumberFormat="1" applyFont="1" applyFill="1" applyBorder="1" applyAlignment="1">
      <alignment horizontal="left" vertical="center" wrapText="1"/>
    </xf>
    <xf numFmtId="2" fontId="12" fillId="2" borderId="14" xfId="0" applyNumberFormat="1" applyFont="1" applyFill="1" applyBorder="1" applyAlignment="1">
      <alignment horizontal="left" vertical="center" wrapText="1"/>
    </xf>
    <xf numFmtId="2" fontId="11" fillId="2" borderId="3" xfId="0" applyNumberFormat="1" applyFont="1" applyFill="1" applyBorder="1" applyAlignment="1">
      <alignment horizontal="left" vertical="center" wrapText="1"/>
    </xf>
    <xf numFmtId="2" fontId="11" fillId="2" borderId="4" xfId="0" applyNumberFormat="1" applyFont="1" applyFill="1" applyBorder="1" applyAlignment="1">
      <alignment horizontal="left" vertical="center" wrapText="1"/>
    </xf>
    <xf numFmtId="2" fontId="11" fillId="2" borderId="5" xfId="0" applyNumberFormat="1" applyFont="1" applyFill="1" applyBorder="1" applyAlignment="1">
      <alignment horizontal="left" vertical="center" wrapText="1"/>
    </xf>
    <xf numFmtId="2" fontId="11" fillId="2" borderId="3" xfId="0" applyNumberFormat="1" applyFont="1" applyFill="1" applyBorder="1" applyAlignment="1">
      <alignment vertical="center" wrapText="1"/>
    </xf>
    <xf numFmtId="2" fontId="11" fillId="2" borderId="4" xfId="0" applyNumberFormat="1" applyFont="1" applyFill="1" applyBorder="1" applyAlignment="1">
      <alignment vertical="center" wrapText="1"/>
    </xf>
    <xf numFmtId="2" fontId="11" fillId="2" borderId="5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3" xfId="1"/>
    <cellStyle name="Обычный 4" xfId="4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abSelected="1" view="pageBreakPreview" zoomScale="98" zoomScaleNormal="100" zoomScaleSheetLayoutView="98" workbookViewId="0">
      <pane xSplit="2" ySplit="8" topLeftCell="C188" activePane="bottomRight" state="frozen"/>
      <selection pane="topRight" activeCell="C1" sqref="C1"/>
      <selection pane="bottomLeft" activeCell="A9" sqref="A9"/>
      <selection pane="bottomRight" activeCell="D189" sqref="D189"/>
    </sheetView>
  </sheetViews>
  <sheetFormatPr defaultColWidth="14.5546875" defaultRowHeight="13.8" x14ac:dyDescent="0.25"/>
  <cols>
    <col min="1" max="1" width="26.33203125" style="9" customWidth="1"/>
    <col min="2" max="2" width="28.6640625" style="9" customWidth="1"/>
    <col min="3" max="3" width="15.88671875" style="9" customWidth="1"/>
    <col min="4" max="4" width="16.5546875" style="9" customWidth="1"/>
    <col min="5" max="5" width="16.88671875" style="9" customWidth="1"/>
    <col min="6" max="6" width="16.6640625" style="9" customWidth="1"/>
    <col min="7" max="7" width="17" style="9" customWidth="1"/>
    <col min="8" max="8" width="16.44140625" style="27" customWidth="1"/>
    <col min="9" max="9" width="14.5546875" style="9"/>
    <col min="10" max="10" width="24" style="9" customWidth="1"/>
    <col min="11" max="11" width="26.44140625" style="9" customWidth="1"/>
    <col min="12" max="16384" width="14.5546875" style="9"/>
  </cols>
  <sheetData>
    <row r="1" spans="1:15" ht="24.75" customHeight="1" x14ac:dyDescent="0.25">
      <c r="A1" s="7"/>
      <c r="B1" s="7"/>
      <c r="C1" s="7"/>
      <c r="D1" s="7"/>
      <c r="E1" s="7"/>
      <c r="F1" s="88" t="s">
        <v>26</v>
      </c>
      <c r="G1" s="89"/>
      <c r="H1" s="89"/>
      <c r="I1" s="7"/>
    </row>
    <row r="2" spans="1:15" ht="21.75" customHeight="1" x14ac:dyDescent="0.25">
      <c r="A2" s="7"/>
      <c r="B2" s="102"/>
      <c r="C2" s="102"/>
      <c r="D2" s="36"/>
      <c r="E2" s="36"/>
      <c r="F2" s="96"/>
      <c r="G2" s="96"/>
      <c r="H2" s="96"/>
      <c r="I2" s="17"/>
    </row>
    <row r="3" spans="1:15" ht="33" customHeight="1" x14ac:dyDescent="0.25">
      <c r="A3" s="7"/>
      <c r="B3" s="97" t="s">
        <v>31</v>
      </c>
      <c r="C3" s="97"/>
      <c r="D3" s="97"/>
      <c r="E3" s="97"/>
      <c r="F3" s="97"/>
      <c r="G3" s="7"/>
      <c r="H3" s="26"/>
      <c r="I3" s="1"/>
    </row>
    <row r="4" spans="1:15" ht="20.25" customHeight="1" x14ac:dyDescent="0.25">
      <c r="A4" s="7"/>
      <c r="B4" s="19"/>
      <c r="C4" s="19"/>
      <c r="D4" s="19"/>
      <c r="E4" s="19"/>
      <c r="F4" s="19"/>
      <c r="G4" s="7"/>
      <c r="H4" s="26"/>
      <c r="I4" s="1"/>
    </row>
    <row r="5" spans="1:15" ht="3.75" customHeight="1" x14ac:dyDescent="0.25">
      <c r="A5" s="7"/>
      <c r="B5" s="7"/>
      <c r="C5" s="7"/>
      <c r="D5" s="7"/>
      <c r="E5" s="7"/>
      <c r="F5" s="98"/>
      <c r="G5" s="98"/>
      <c r="H5" s="98"/>
      <c r="I5" s="2"/>
    </row>
    <row r="6" spans="1:15" ht="34.5" customHeight="1" x14ac:dyDescent="0.25">
      <c r="A6" s="93" t="s">
        <v>16</v>
      </c>
      <c r="B6" s="93" t="s">
        <v>17</v>
      </c>
      <c r="C6" s="93" t="s">
        <v>0</v>
      </c>
      <c r="D6" s="99" t="s">
        <v>1</v>
      </c>
      <c r="E6" s="100"/>
      <c r="F6" s="100"/>
      <c r="G6" s="100"/>
      <c r="H6" s="101"/>
      <c r="I6" s="3"/>
    </row>
    <row r="7" spans="1:15" ht="71.25" customHeight="1" x14ac:dyDescent="0.25">
      <c r="A7" s="95"/>
      <c r="B7" s="95"/>
      <c r="C7" s="95"/>
      <c r="D7" s="53" t="s">
        <v>2</v>
      </c>
      <c r="E7" s="53" t="s">
        <v>3</v>
      </c>
      <c r="F7" s="53" t="s">
        <v>4</v>
      </c>
      <c r="G7" s="53" t="s">
        <v>14</v>
      </c>
      <c r="H7" s="53" t="s">
        <v>15</v>
      </c>
      <c r="I7" s="38"/>
      <c r="J7" s="117"/>
      <c r="K7" s="107"/>
      <c r="L7" s="13"/>
      <c r="M7" s="13"/>
    </row>
    <row r="8" spans="1:15" ht="24.75" customHeight="1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38"/>
      <c r="J8" s="117"/>
      <c r="K8" s="107"/>
      <c r="L8" s="13"/>
      <c r="M8" s="13"/>
    </row>
    <row r="9" spans="1:15" ht="23.25" customHeight="1" x14ac:dyDescent="0.25">
      <c r="A9" s="115" t="s">
        <v>32</v>
      </c>
      <c r="B9" s="115"/>
      <c r="C9" s="24">
        <v>2018</v>
      </c>
      <c r="D9" s="20">
        <f t="shared" ref="D9:D15" si="0">E9+F9+G9+H9</f>
        <v>9930576.6417900007</v>
      </c>
      <c r="E9" s="20">
        <f t="shared" ref="E9:H10" si="1">E17+E49+E116+E171</f>
        <v>693740.6</v>
      </c>
      <c r="F9" s="20">
        <f t="shared" si="1"/>
        <v>8205453.1557900002</v>
      </c>
      <c r="G9" s="20">
        <f t="shared" si="1"/>
        <v>185731.886</v>
      </c>
      <c r="H9" s="20">
        <f t="shared" si="1"/>
        <v>845651</v>
      </c>
      <c r="I9" s="39"/>
      <c r="J9" s="118"/>
      <c r="K9" s="107"/>
      <c r="L9" s="13"/>
      <c r="M9" s="13"/>
      <c r="N9" s="10"/>
      <c r="O9" s="10"/>
    </row>
    <row r="10" spans="1:15" ht="23.25" customHeight="1" x14ac:dyDescent="0.25">
      <c r="A10" s="115"/>
      <c r="B10" s="115"/>
      <c r="C10" s="24">
        <v>2019</v>
      </c>
      <c r="D10" s="20">
        <f t="shared" si="0"/>
        <v>12869133.008480001</v>
      </c>
      <c r="E10" s="20">
        <f t="shared" si="1"/>
        <v>1243003</v>
      </c>
      <c r="F10" s="20">
        <f t="shared" si="1"/>
        <v>10825971.774390001</v>
      </c>
      <c r="G10" s="20">
        <f t="shared" si="1"/>
        <v>182020.43409</v>
      </c>
      <c r="H10" s="20">
        <f t="shared" si="1"/>
        <v>618137.80000000005</v>
      </c>
      <c r="I10" s="39"/>
      <c r="J10" s="118"/>
      <c r="K10" s="107"/>
      <c r="L10" s="13"/>
      <c r="M10" s="13"/>
      <c r="N10" s="10"/>
      <c r="O10" s="10"/>
    </row>
    <row r="11" spans="1:15" ht="19.5" customHeight="1" x14ac:dyDescent="0.25">
      <c r="A11" s="115"/>
      <c r="B11" s="115"/>
      <c r="C11" s="24">
        <v>2020</v>
      </c>
      <c r="D11" s="20">
        <f t="shared" si="0"/>
        <v>15997651.662030004</v>
      </c>
      <c r="E11" s="20">
        <f t="shared" ref="E11:H14" si="2">E19+E51+E118+E173+E202</f>
        <v>1479472</v>
      </c>
      <c r="F11" s="20">
        <f t="shared" si="2"/>
        <v>13642552.372030003</v>
      </c>
      <c r="G11" s="20">
        <f t="shared" si="2"/>
        <v>176072.99</v>
      </c>
      <c r="H11" s="20">
        <f t="shared" si="2"/>
        <v>699554.3</v>
      </c>
      <c r="I11" s="39"/>
      <c r="J11" s="118"/>
      <c r="K11" s="107"/>
      <c r="L11" s="13"/>
      <c r="M11" s="13"/>
      <c r="N11" s="10"/>
      <c r="O11" s="10"/>
    </row>
    <row r="12" spans="1:15" s="57" customFormat="1" ht="24" customHeight="1" x14ac:dyDescent="0.25">
      <c r="A12" s="115"/>
      <c r="B12" s="115"/>
      <c r="C12" s="24">
        <v>2021</v>
      </c>
      <c r="D12" s="20">
        <f t="shared" si="0"/>
        <v>16618721.388</v>
      </c>
      <c r="E12" s="20">
        <f t="shared" si="2"/>
        <v>2847713</v>
      </c>
      <c r="F12" s="20">
        <f t="shared" si="2"/>
        <v>12144010.888</v>
      </c>
      <c r="G12" s="20">
        <f t="shared" si="2"/>
        <v>115007.5</v>
      </c>
      <c r="H12" s="20">
        <f t="shared" si="2"/>
        <v>1511990</v>
      </c>
      <c r="I12" s="54"/>
      <c r="J12" s="118"/>
      <c r="K12" s="107"/>
      <c r="L12" s="55"/>
      <c r="M12" s="55"/>
      <c r="N12" s="56"/>
      <c r="O12" s="56"/>
    </row>
    <row r="13" spans="1:15" s="64" customFormat="1" ht="24.75" customHeight="1" x14ac:dyDescent="0.25">
      <c r="A13" s="115"/>
      <c r="B13" s="115"/>
      <c r="C13" s="24">
        <v>2022</v>
      </c>
      <c r="D13" s="20">
        <f t="shared" si="0"/>
        <v>17230331.199999999</v>
      </c>
      <c r="E13" s="20">
        <f t="shared" si="2"/>
        <v>2926028</v>
      </c>
      <c r="F13" s="20">
        <f t="shared" si="2"/>
        <v>13030429</v>
      </c>
      <c r="G13" s="20">
        <f t="shared" si="2"/>
        <v>113146.2</v>
      </c>
      <c r="H13" s="20">
        <f t="shared" si="2"/>
        <v>1160728</v>
      </c>
      <c r="I13" s="60"/>
      <c r="J13" s="118"/>
      <c r="K13" s="107"/>
      <c r="L13" s="62"/>
      <c r="M13" s="62"/>
      <c r="N13" s="63"/>
      <c r="O13" s="63"/>
    </row>
    <row r="14" spans="1:15" s="77" customFormat="1" ht="22.5" customHeight="1" x14ac:dyDescent="0.25">
      <c r="A14" s="115"/>
      <c r="B14" s="115"/>
      <c r="C14" s="24">
        <v>2023</v>
      </c>
      <c r="D14" s="20">
        <f t="shared" si="0"/>
        <v>9841234.0479199998</v>
      </c>
      <c r="E14" s="20">
        <f t="shared" si="2"/>
        <v>0</v>
      </c>
      <c r="F14" s="20">
        <f t="shared" si="2"/>
        <v>9719425.2479199991</v>
      </c>
      <c r="G14" s="20">
        <f t="shared" si="2"/>
        <v>42744.800000000003</v>
      </c>
      <c r="H14" s="20">
        <f t="shared" si="2"/>
        <v>79064</v>
      </c>
      <c r="I14" s="74"/>
      <c r="J14" s="118"/>
      <c r="K14" s="107"/>
      <c r="L14" s="75"/>
      <c r="M14" s="75"/>
      <c r="N14" s="76"/>
      <c r="O14" s="76"/>
    </row>
    <row r="15" spans="1:15" s="73" customFormat="1" ht="21.75" customHeight="1" x14ac:dyDescent="0.25">
      <c r="A15" s="115"/>
      <c r="B15" s="115"/>
      <c r="C15" s="24">
        <v>2024</v>
      </c>
      <c r="D15" s="20">
        <f t="shared" si="0"/>
        <v>11326747.888419999</v>
      </c>
      <c r="E15" s="20"/>
      <c r="F15" s="20">
        <f>F23+F55+F122+F177+F206</f>
        <v>11199264.788419999</v>
      </c>
      <c r="G15" s="20">
        <f>G23+G55+G122+G177+G206</f>
        <v>44883.1</v>
      </c>
      <c r="H15" s="20">
        <f>H23+H55+H122+H177+H206</f>
        <v>82600</v>
      </c>
      <c r="I15" s="70"/>
      <c r="J15" s="71"/>
      <c r="K15" s="71"/>
      <c r="L15" s="71"/>
      <c r="M15" s="71"/>
      <c r="N15" s="72"/>
      <c r="O15" s="72"/>
    </row>
    <row r="16" spans="1:15" ht="25.5" customHeight="1" x14ac:dyDescent="0.3">
      <c r="A16" s="120" t="s">
        <v>19</v>
      </c>
      <c r="B16" s="121"/>
      <c r="C16" s="28" t="s">
        <v>10</v>
      </c>
      <c r="D16" s="20">
        <f>SUM(D9:D15)</f>
        <v>93814395.836640015</v>
      </c>
      <c r="E16" s="20">
        <f t="shared" ref="E16:G16" si="3">SUM(E9:E15)</f>
        <v>9189956.5999999996</v>
      </c>
      <c r="F16" s="20">
        <f t="shared" si="3"/>
        <v>78767107.226549983</v>
      </c>
      <c r="G16" s="20">
        <f t="shared" si="3"/>
        <v>859606.91009000002</v>
      </c>
      <c r="H16" s="20">
        <f>SUM(H9:H15)</f>
        <v>4997725.0999999996</v>
      </c>
      <c r="I16" s="39"/>
      <c r="J16" s="13"/>
      <c r="K16" s="13"/>
      <c r="L16" s="13"/>
      <c r="M16" s="13"/>
      <c r="N16" s="10"/>
      <c r="O16" s="10"/>
    </row>
    <row r="17" spans="1:15" ht="24.75" customHeight="1" x14ac:dyDescent="0.25">
      <c r="A17" s="116" t="s">
        <v>7</v>
      </c>
      <c r="B17" s="116"/>
      <c r="C17" s="24">
        <v>2018</v>
      </c>
      <c r="D17" s="20">
        <f>E17+F17+G17+H17</f>
        <v>1159400.75661</v>
      </c>
      <c r="E17" s="20"/>
      <c r="F17" s="20">
        <f>F25+F33</f>
        <v>1153353.25661</v>
      </c>
      <c r="G17" s="20">
        <f t="shared" ref="G17" si="4">G25+G33</f>
        <v>6047.5</v>
      </c>
      <c r="H17" s="20"/>
      <c r="I17" s="39"/>
      <c r="J17" s="13"/>
      <c r="K17" s="13"/>
      <c r="L17" s="13"/>
      <c r="M17" s="13"/>
      <c r="N17" s="10"/>
      <c r="O17" s="10"/>
    </row>
    <row r="18" spans="1:15" ht="21" customHeight="1" x14ac:dyDescent="0.25">
      <c r="A18" s="116"/>
      <c r="B18" s="116"/>
      <c r="C18" s="24">
        <v>2019</v>
      </c>
      <c r="D18" s="20">
        <f>E18+F18+G18+H18</f>
        <v>1863437.5646499998</v>
      </c>
      <c r="E18" s="20">
        <f t="shared" ref="E18:G19" si="5">E26+E34+E41+E44</f>
        <v>566685.6</v>
      </c>
      <c r="F18" s="20">
        <f t="shared" si="5"/>
        <v>1290778.64686</v>
      </c>
      <c r="G18" s="20">
        <f t="shared" si="5"/>
        <v>5973.3177900000001</v>
      </c>
      <c r="H18" s="20"/>
      <c r="I18" s="39"/>
      <c r="J18" s="40"/>
      <c r="K18" s="40"/>
      <c r="L18" s="13"/>
      <c r="M18" s="13"/>
      <c r="N18" s="10"/>
      <c r="O18" s="10"/>
    </row>
    <row r="19" spans="1:15" ht="22.5" customHeight="1" x14ac:dyDescent="0.25">
      <c r="A19" s="116"/>
      <c r="B19" s="116"/>
      <c r="C19" s="24">
        <v>2020</v>
      </c>
      <c r="D19" s="20">
        <f>E19+F19+G19+H19</f>
        <v>4085017.2629899997</v>
      </c>
      <c r="E19" s="20">
        <f t="shared" si="5"/>
        <v>1380000</v>
      </c>
      <c r="F19" s="20">
        <f t="shared" si="5"/>
        <v>2681091.9629899999</v>
      </c>
      <c r="G19" s="20">
        <f t="shared" si="5"/>
        <v>23925.3</v>
      </c>
      <c r="H19" s="20"/>
      <c r="I19" s="39"/>
      <c r="J19" s="40"/>
      <c r="K19" s="40"/>
      <c r="L19" s="13"/>
      <c r="M19" s="13"/>
      <c r="N19" s="10"/>
      <c r="O19" s="10"/>
    </row>
    <row r="20" spans="1:15" s="57" customFormat="1" ht="24.75" customHeight="1" x14ac:dyDescent="0.25">
      <c r="A20" s="116"/>
      <c r="B20" s="116"/>
      <c r="C20" s="24">
        <v>2021</v>
      </c>
      <c r="D20" s="20">
        <f t="shared" ref="D20:D54" si="6">E20+F20+G20+H20</f>
        <v>4467069.0646699993</v>
      </c>
      <c r="E20" s="20">
        <f t="shared" ref="E20:F20" si="7">E28+E36+E46</f>
        <v>2700000</v>
      </c>
      <c r="F20" s="20">
        <f t="shared" si="7"/>
        <v>1753434.9646699999</v>
      </c>
      <c r="G20" s="20">
        <f>G28+G36+G46</f>
        <v>13634.1</v>
      </c>
      <c r="H20" s="20"/>
      <c r="I20" s="54"/>
      <c r="J20" s="58"/>
      <c r="K20" s="58"/>
      <c r="L20" s="55"/>
      <c r="M20" s="55"/>
      <c r="N20" s="56"/>
      <c r="O20" s="56"/>
    </row>
    <row r="21" spans="1:15" s="64" customFormat="1" ht="22.5" customHeight="1" x14ac:dyDescent="0.25">
      <c r="A21" s="116"/>
      <c r="B21" s="116"/>
      <c r="C21" s="24">
        <v>2022</v>
      </c>
      <c r="D21" s="20">
        <f t="shared" si="6"/>
        <v>4225791.2253799997</v>
      </c>
      <c r="E21" s="20">
        <f t="shared" ref="E21:F21" si="8">E29+E37+E47</f>
        <v>2700000</v>
      </c>
      <c r="F21" s="20">
        <f t="shared" si="8"/>
        <v>1516864.22538</v>
      </c>
      <c r="G21" s="20">
        <f>G29+G37+G47</f>
        <v>8927</v>
      </c>
      <c r="H21" s="20"/>
      <c r="I21" s="60"/>
      <c r="J21" s="61"/>
      <c r="K21" s="61"/>
      <c r="L21" s="62"/>
      <c r="M21" s="62"/>
      <c r="N21" s="63"/>
      <c r="O21" s="63"/>
    </row>
    <row r="22" spans="1:15" s="69" customFormat="1" ht="26.25" customHeight="1" x14ac:dyDescent="0.25">
      <c r="A22" s="116"/>
      <c r="B22" s="116"/>
      <c r="C22" s="24">
        <v>2023</v>
      </c>
      <c r="D22" s="20">
        <f t="shared" si="6"/>
        <v>2490352.9295000001</v>
      </c>
      <c r="E22" s="20"/>
      <c r="F22" s="20">
        <f>F30+F38</f>
        <v>2481204.9295000001</v>
      </c>
      <c r="G22" s="20">
        <f>G30+G38</f>
        <v>9148</v>
      </c>
      <c r="H22" s="20"/>
      <c r="I22" s="65"/>
      <c r="J22" s="66"/>
      <c r="K22" s="66"/>
      <c r="L22" s="67"/>
      <c r="M22" s="67"/>
      <c r="N22" s="68"/>
      <c r="O22" s="68"/>
    </row>
    <row r="23" spans="1:15" ht="30" customHeight="1" x14ac:dyDescent="0.25">
      <c r="A23" s="116"/>
      <c r="B23" s="116"/>
      <c r="C23" s="24">
        <v>2024</v>
      </c>
      <c r="D23" s="20">
        <f t="shared" si="6"/>
        <v>2147127.2791499998</v>
      </c>
      <c r="E23" s="20"/>
      <c r="F23" s="20">
        <f>F31+F39</f>
        <v>2137520.8791499999</v>
      </c>
      <c r="G23" s="20">
        <f>G31+G39</f>
        <v>9606.4</v>
      </c>
      <c r="H23" s="20"/>
      <c r="I23" s="39"/>
      <c r="J23" s="40"/>
      <c r="K23" s="40"/>
      <c r="L23" s="13"/>
      <c r="M23" s="13"/>
      <c r="N23" s="10"/>
      <c r="O23" s="10"/>
    </row>
    <row r="24" spans="1:15" ht="26.25" customHeight="1" x14ac:dyDescent="0.25">
      <c r="A24" s="52" t="s">
        <v>19</v>
      </c>
      <c r="B24" s="34"/>
      <c r="C24" s="28" t="s">
        <v>10</v>
      </c>
      <c r="D24" s="20">
        <f t="shared" si="6"/>
        <v>20438196.082949996</v>
      </c>
      <c r="E24" s="20">
        <f>SUM(E17:E23)</f>
        <v>7346685.5999999996</v>
      </c>
      <c r="F24" s="20">
        <f>SUM(F17:F23)</f>
        <v>13014248.86516</v>
      </c>
      <c r="G24" s="20">
        <f>SUM(G17:G23)</f>
        <v>77261.617789999989</v>
      </c>
      <c r="H24" s="20"/>
      <c r="I24" s="39"/>
      <c r="J24" s="40"/>
      <c r="K24" s="40"/>
      <c r="L24" s="13"/>
      <c r="M24" s="13"/>
      <c r="N24" s="10"/>
      <c r="O24" s="10"/>
    </row>
    <row r="25" spans="1:15" ht="27" customHeight="1" x14ac:dyDescent="0.25">
      <c r="A25" s="90" t="s">
        <v>6</v>
      </c>
      <c r="B25" s="93" t="s">
        <v>13</v>
      </c>
      <c r="C25" s="21">
        <v>2018</v>
      </c>
      <c r="D25" s="18">
        <f t="shared" si="6"/>
        <v>1012503.03366</v>
      </c>
      <c r="E25" s="18"/>
      <c r="F25" s="18">
        <v>1012503.03366</v>
      </c>
      <c r="G25" s="18"/>
      <c r="H25" s="18"/>
      <c r="I25" s="38"/>
      <c r="J25" s="13"/>
      <c r="K25" s="13"/>
      <c r="L25" s="13"/>
      <c r="M25" s="13"/>
      <c r="N25" s="10"/>
    </row>
    <row r="26" spans="1:15" ht="25.5" customHeight="1" x14ac:dyDescent="0.25">
      <c r="A26" s="91"/>
      <c r="B26" s="94"/>
      <c r="C26" s="21">
        <v>2019</v>
      </c>
      <c r="D26" s="18">
        <f t="shared" si="6"/>
        <v>902904.75469999993</v>
      </c>
      <c r="E26" s="18">
        <v>566685.6</v>
      </c>
      <c r="F26" s="18">
        <v>336219.15470000001</v>
      </c>
      <c r="G26" s="18"/>
      <c r="H26" s="18"/>
      <c r="I26" s="38"/>
      <c r="J26" s="13"/>
      <c r="K26" s="13"/>
      <c r="L26" s="13"/>
      <c r="M26" s="13"/>
      <c r="N26" s="10"/>
    </row>
    <row r="27" spans="1:15" ht="26.25" customHeight="1" x14ac:dyDescent="0.25">
      <c r="A27" s="91"/>
      <c r="B27" s="94"/>
      <c r="C27" s="21">
        <v>2020</v>
      </c>
      <c r="D27" s="18">
        <f t="shared" si="6"/>
        <v>2833993.2459899997</v>
      </c>
      <c r="E27" s="18">
        <v>1380000</v>
      </c>
      <c r="F27" s="18">
        <v>1453993.24599</v>
      </c>
      <c r="G27" s="18"/>
      <c r="H27" s="18"/>
      <c r="I27" s="38"/>
      <c r="J27" s="13"/>
      <c r="K27" s="13"/>
      <c r="L27" s="13"/>
      <c r="M27" s="13"/>
      <c r="N27" s="10"/>
    </row>
    <row r="28" spans="1:15" ht="30" customHeight="1" x14ac:dyDescent="0.25">
      <c r="A28" s="91"/>
      <c r="B28" s="94"/>
      <c r="C28" s="21">
        <v>2021</v>
      </c>
      <c r="D28" s="18">
        <f t="shared" si="6"/>
        <v>3982290.4924699999</v>
      </c>
      <c r="E28" s="18">
        <v>2700000</v>
      </c>
      <c r="F28" s="18">
        <v>1282290.4924699999</v>
      </c>
      <c r="G28" s="18"/>
      <c r="H28" s="18"/>
      <c r="I28" s="38"/>
      <c r="J28" s="13"/>
      <c r="K28" s="13"/>
      <c r="L28" s="13"/>
      <c r="M28" s="13"/>
      <c r="N28" s="10"/>
    </row>
    <row r="29" spans="1:15" ht="23.25" customHeight="1" x14ac:dyDescent="0.25">
      <c r="A29" s="91"/>
      <c r="B29" s="94"/>
      <c r="C29" s="21">
        <v>2022</v>
      </c>
      <c r="D29" s="18">
        <f t="shared" si="6"/>
        <v>4014526.8295</v>
      </c>
      <c r="E29" s="18">
        <v>2700000</v>
      </c>
      <c r="F29" s="18">
        <v>1314526.8295</v>
      </c>
      <c r="G29" s="18"/>
      <c r="H29" s="18"/>
      <c r="I29" s="38"/>
      <c r="J29" s="13"/>
      <c r="K29" s="13"/>
      <c r="L29" s="13"/>
      <c r="M29" s="13"/>
      <c r="N29" s="10"/>
    </row>
    <row r="30" spans="1:15" ht="24.75" customHeight="1" x14ac:dyDescent="0.25">
      <c r="A30" s="91"/>
      <c r="B30" s="94"/>
      <c r="C30" s="21">
        <v>2023</v>
      </c>
      <c r="D30" s="18">
        <f t="shared" si="6"/>
        <v>2359654.3295</v>
      </c>
      <c r="E30" s="18"/>
      <c r="F30" s="18">
        <v>2359654.3295</v>
      </c>
      <c r="G30" s="18"/>
      <c r="H30" s="18"/>
      <c r="I30" s="38"/>
      <c r="J30" s="13"/>
      <c r="K30" s="13"/>
      <c r="L30" s="13"/>
      <c r="M30" s="13"/>
      <c r="N30" s="10"/>
    </row>
    <row r="31" spans="1:15" ht="21.75" customHeight="1" x14ac:dyDescent="0.25">
      <c r="A31" s="92"/>
      <c r="B31" s="95"/>
      <c r="C31" s="21">
        <v>2024</v>
      </c>
      <c r="D31" s="18">
        <f t="shared" si="6"/>
        <v>2009892.67915</v>
      </c>
      <c r="E31" s="18"/>
      <c r="F31" s="18">
        <v>2009892.67915</v>
      </c>
      <c r="G31" s="18"/>
      <c r="H31" s="18"/>
      <c r="I31" s="38"/>
      <c r="J31" s="13"/>
      <c r="K31" s="13"/>
      <c r="L31" s="13"/>
      <c r="M31" s="13"/>
      <c r="N31" s="10"/>
    </row>
    <row r="32" spans="1:15" ht="24.75" customHeight="1" x14ac:dyDescent="0.25">
      <c r="A32" s="29" t="s">
        <v>19</v>
      </c>
      <c r="B32" s="49"/>
      <c r="C32" s="53" t="s">
        <v>10</v>
      </c>
      <c r="D32" s="18">
        <f t="shared" si="6"/>
        <v>17115765.364969999</v>
      </c>
      <c r="E32" s="18">
        <f>SUM(E25:E31)</f>
        <v>7346685.5999999996</v>
      </c>
      <c r="F32" s="18">
        <f>SUM(F25:F31)</f>
        <v>9769079.764969999</v>
      </c>
      <c r="G32" s="18"/>
      <c r="H32" s="18"/>
      <c r="I32" s="38"/>
      <c r="J32" s="13"/>
      <c r="K32" s="13"/>
      <c r="L32" s="13"/>
      <c r="M32" s="13"/>
      <c r="N32" s="10"/>
    </row>
    <row r="33" spans="1:15" ht="24" customHeight="1" x14ac:dyDescent="0.25">
      <c r="A33" s="86" t="s">
        <v>9</v>
      </c>
      <c r="B33" s="108" t="s">
        <v>13</v>
      </c>
      <c r="C33" s="21">
        <v>2018</v>
      </c>
      <c r="D33" s="18">
        <f t="shared" si="6"/>
        <v>146897.72295</v>
      </c>
      <c r="E33" s="18"/>
      <c r="F33" s="18">
        <v>140850.22295</v>
      </c>
      <c r="G33" s="18">
        <v>6047.5</v>
      </c>
      <c r="H33" s="18"/>
      <c r="I33" s="38"/>
      <c r="J33" s="13"/>
      <c r="K33" s="13"/>
      <c r="L33" s="13"/>
      <c r="M33" s="13"/>
      <c r="N33" s="10"/>
    </row>
    <row r="34" spans="1:15" ht="22.5" customHeight="1" x14ac:dyDescent="0.25">
      <c r="A34" s="86"/>
      <c r="B34" s="108"/>
      <c r="C34" s="21">
        <v>2019</v>
      </c>
      <c r="D34" s="18">
        <f t="shared" si="6"/>
        <v>149190.47579</v>
      </c>
      <c r="E34" s="18"/>
      <c r="F34" s="18">
        <v>143217.158</v>
      </c>
      <c r="G34" s="18">
        <v>5973.3177900000001</v>
      </c>
      <c r="H34" s="18"/>
      <c r="I34" s="38"/>
      <c r="J34" s="13"/>
      <c r="K34" s="13"/>
      <c r="L34" s="13"/>
      <c r="M34" s="13"/>
      <c r="N34" s="10"/>
      <c r="O34" s="10"/>
    </row>
    <row r="35" spans="1:15" ht="27.75" customHeight="1" x14ac:dyDescent="0.25">
      <c r="A35" s="86"/>
      <c r="B35" s="108"/>
      <c r="C35" s="21">
        <v>2020</v>
      </c>
      <c r="D35" s="18">
        <f t="shared" si="6"/>
        <v>232929.02299999999</v>
      </c>
      <c r="E35" s="18"/>
      <c r="F35" s="18">
        <v>209003.723</v>
      </c>
      <c r="G35" s="18">
        <v>23925.3</v>
      </c>
      <c r="H35" s="18"/>
      <c r="I35" s="38"/>
      <c r="J35" s="13"/>
      <c r="K35" s="13"/>
      <c r="L35" s="13"/>
      <c r="M35" s="13"/>
      <c r="N35" s="10"/>
      <c r="O35" s="10"/>
    </row>
    <row r="36" spans="1:15" ht="24.75" customHeight="1" x14ac:dyDescent="0.25">
      <c r="A36" s="86"/>
      <c r="B36" s="108"/>
      <c r="C36" s="21">
        <v>2021</v>
      </c>
      <c r="D36" s="18">
        <f t="shared" si="6"/>
        <v>194236.88800000001</v>
      </c>
      <c r="E36" s="18"/>
      <c r="F36" s="18">
        <v>180602.788</v>
      </c>
      <c r="G36" s="18">
        <v>13634.1</v>
      </c>
      <c r="H36" s="18"/>
      <c r="I36" s="38"/>
      <c r="J36" s="13"/>
      <c r="K36" s="13"/>
      <c r="L36" s="13"/>
      <c r="M36" s="13"/>
      <c r="N36" s="10"/>
      <c r="O36" s="10"/>
    </row>
    <row r="37" spans="1:15" ht="22.5" customHeight="1" x14ac:dyDescent="0.25">
      <c r="A37" s="86"/>
      <c r="B37" s="108"/>
      <c r="C37" s="21">
        <v>2022</v>
      </c>
      <c r="D37" s="18">
        <f t="shared" si="6"/>
        <v>124689.5</v>
      </c>
      <c r="E37" s="18"/>
      <c r="F37" s="18">
        <v>115762.5</v>
      </c>
      <c r="G37" s="18">
        <v>8927</v>
      </c>
      <c r="H37" s="18"/>
      <c r="I37" s="38"/>
      <c r="J37" s="13"/>
      <c r="K37" s="13"/>
      <c r="L37" s="13"/>
      <c r="M37" s="13"/>
      <c r="N37" s="10"/>
      <c r="O37" s="10"/>
    </row>
    <row r="38" spans="1:15" ht="21.75" customHeight="1" x14ac:dyDescent="0.25">
      <c r="A38" s="86"/>
      <c r="B38" s="108"/>
      <c r="C38" s="21">
        <v>2023</v>
      </c>
      <c r="D38" s="18">
        <f t="shared" si="6"/>
        <v>130698.6</v>
      </c>
      <c r="E38" s="18"/>
      <c r="F38" s="18">
        <v>121550.6</v>
      </c>
      <c r="G38" s="18">
        <v>9148</v>
      </c>
      <c r="H38" s="18"/>
      <c r="I38" s="38"/>
      <c r="J38" s="13"/>
      <c r="K38" s="13"/>
      <c r="L38" s="13"/>
      <c r="M38" s="13"/>
      <c r="N38" s="10"/>
      <c r="O38" s="10"/>
    </row>
    <row r="39" spans="1:15" ht="21.75" customHeight="1" x14ac:dyDescent="0.25">
      <c r="A39" s="86"/>
      <c r="B39" s="108"/>
      <c r="C39" s="21">
        <v>2024</v>
      </c>
      <c r="D39" s="18">
        <f t="shared" si="6"/>
        <v>137234.6</v>
      </c>
      <c r="E39" s="18"/>
      <c r="F39" s="18">
        <v>127628.2</v>
      </c>
      <c r="G39" s="18">
        <v>9606.4</v>
      </c>
      <c r="H39" s="18"/>
      <c r="I39" s="38"/>
      <c r="J39" s="13"/>
      <c r="K39" s="13"/>
      <c r="L39" s="13"/>
      <c r="M39" s="13"/>
      <c r="N39" s="10"/>
      <c r="O39" s="10"/>
    </row>
    <row r="40" spans="1:15" ht="28.5" customHeight="1" x14ac:dyDescent="0.25">
      <c r="A40" s="48" t="s">
        <v>19</v>
      </c>
      <c r="B40" s="49"/>
      <c r="C40" s="53" t="s">
        <v>10</v>
      </c>
      <c r="D40" s="18">
        <f t="shared" si="6"/>
        <v>1115876.8097399999</v>
      </c>
      <c r="E40" s="18"/>
      <c r="F40" s="18">
        <f>SUM(F33:F39)</f>
        <v>1038615.19195</v>
      </c>
      <c r="G40" s="18">
        <f>SUM(G33:G39)</f>
        <v>77261.617789999989</v>
      </c>
      <c r="H40" s="18"/>
      <c r="I40" s="38"/>
      <c r="J40" s="13"/>
      <c r="K40" s="13"/>
      <c r="L40" s="13"/>
      <c r="M40" s="13"/>
      <c r="N40" s="10"/>
      <c r="O40" s="10"/>
    </row>
    <row r="41" spans="1:15" ht="91.5" customHeight="1" x14ac:dyDescent="0.25">
      <c r="A41" s="80" t="s">
        <v>39</v>
      </c>
      <c r="B41" s="83" t="s">
        <v>13</v>
      </c>
      <c r="C41" s="21">
        <v>2019</v>
      </c>
      <c r="D41" s="18">
        <f>E41+F41</f>
        <v>20000</v>
      </c>
      <c r="E41" s="18"/>
      <c r="F41" s="18">
        <v>20000</v>
      </c>
      <c r="G41" s="18"/>
      <c r="H41" s="18"/>
      <c r="I41" s="38"/>
      <c r="J41" s="13"/>
      <c r="K41" s="13"/>
      <c r="L41" s="13"/>
      <c r="M41" s="13"/>
      <c r="N41" s="10"/>
      <c r="O41" s="10"/>
    </row>
    <row r="42" spans="1:15" ht="91.5" customHeight="1" x14ac:dyDescent="0.25">
      <c r="A42" s="82"/>
      <c r="B42" s="85"/>
      <c r="C42" s="21">
        <v>2020</v>
      </c>
      <c r="D42" s="18">
        <f>E42+F42</f>
        <v>47800</v>
      </c>
      <c r="E42" s="18"/>
      <c r="F42" s="18">
        <v>47800</v>
      </c>
      <c r="G42" s="18"/>
      <c r="H42" s="18"/>
      <c r="I42" s="43"/>
      <c r="J42" s="13"/>
      <c r="K42" s="13"/>
      <c r="L42" s="13"/>
      <c r="M42" s="13"/>
      <c r="N42" s="10"/>
      <c r="O42" s="10"/>
    </row>
    <row r="43" spans="1:15" ht="28.5" customHeight="1" x14ac:dyDescent="0.25">
      <c r="A43" s="48" t="s">
        <v>19</v>
      </c>
      <c r="B43" s="49"/>
      <c r="C43" s="53" t="s">
        <v>30</v>
      </c>
      <c r="D43" s="18">
        <f>D41+D42</f>
        <v>67800</v>
      </c>
      <c r="E43" s="18"/>
      <c r="F43" s="18">
        <f>F41+F42</f>
        <v>67800</v>
      </c>
      <c r="G43" s="18"/>
      <c r="H43" s="18"/>
      <c r="I43" s="5"/>
      <c r="J43" s="10"/>
      <c r="K43" s="10"/>
      <c r="L43" s="10"/>
      <c r="M43" s="10"/>
      <c r="N43" s="10"/>
      <c r="O43" s="10"/>
    </row>
    <row r="44" spans="1:15" ht="28.5" customHeight="1" x14ac:dyDescent="0.25">
      <c r="A44" s="105" t="s">
        <v>40</v>
      </c>
      <c r="B44" s="108" t="s">
        <v>13</v>
      </c>
      <c r="C44" s="21">
        <v>2019</v>
      </c>
      <c r="D44" s="18">
        <f>E44+F44+G44+H44</f>
        <v>791342.33415999997</v>
      </c>
      <c r="E44" s="18"/>
      <c r="F44" s="18">
        <v>791342.33415999997</v>
      </c>
      <c r="G44" s="18"/>
      <c r="H44" s="18"/>
      <c r="I44" s="5"/>
      <c r="J44" s="10"/>
      <c r="K44" s="10"/>
      <c r="L44" s="10"/>
      <c r="M44" s="10"/>
      <c r="N44" s="10"/>
      <c r="O44" s="10"/>
    </row>
    <row r="45" spans="1:15" ht="28.5" customHeight="1" x14ac:dyDescent="0.25">
      <c r="A45" s="106"/>
      <c r="B45" s="119"/>
      <c r="C45" s="21">
        <v>2020</v>
      </c>
      <c r="D45" s="18">
        <f t="shared" ref="D45:D47" si="9">E45+F45+G45+H45</f>
        <v>970294.99399999995</v>
      </c>
      <c r="E45" s="18"/>
      <c r="F45" s="18">
        <v>970294.99399999995</v>
      </c>
      <c r="G45" s="18"/>
      <c r="H45" s="18"/>
      <c r="I45" s="5"/>
      <c r="J45" s="10"/>
      <c r="K45" s="10"/>
      <c r="L45" s="10"/>
      <c r="M45" s="10"/>
      <c r="N45" s="10"/>
      <c r="O45" s="10"/>
    </row>
    <row r="46" spans="1:15" ht="28.5" customHeight="1" x14ac:dyDescent="0.25">
      <c r="A46" s="106"/>
      <c r="B46" s="119"/>
      <c r="C46" s="21">
        <v>2021</v>
      </c>
      <c r="D46" s="18">
        <f t="shared" si="9"/>
        <v>290541.68420000002</v>
      </c>
      <c r="E46" s="18"/>
      <c r="F46" s="18">
        <v>290541.68420000002</v>
      </c>
      <c r="G46" s="18"/>
      <c r="H46" s="18"/>
      <c r="I46" s="5"/>
      <c r="J46" s="10"/>
      <c r="K46" s="10"/>
      <c r="L46" s="10"/>
      <c r="M46" s="10"/>
      <c r="N46" s="10"/>
      <c r="O46" s="10"/>
    </row>
    <row r="47" spans="1:15" ht="28.5" customHeight="1" x14ac:dyDescent="0.25">
      <c r="A47" s="106"/>
      <c r="B47" s="119"/>
      <c r="C47" s="21">
        <v>2022</v>
      </c>
      <c r="D47" s="18">
        <f t="shared" si="9"/>
        <v>86574.895879999996</v>
      </c>
      <c r="E47" s="18"/>
      <c r="F47" s="18">
        <v>86574.895879999996</v>
      </c>
      <c r="G47" s="18"/>
      <c r="H47" s="18"/>
      <c r="I47" s="5"/>
      <c r="J47" s="10"/>
      <c r="K47" s="10"/>
      <c r="L47" s="10"/>
      <c r="M47" s="10"/>
      <c r="N47" s="10"/>
      <c r="O47" s="10"/>
    </row>
    <row r="48" spans="1:15" ht="28.5" customHeight="1" x14ac:dyDescent="0.25">
      <c r="A48" s="48" t="s">
        <v>19</v>
      </c>
      <c r="B48" s="37"/>
      <c r="C48" s="53" t="s">
        <v>30</v>
      </c>
      <c r="D48" s="18">
        <f>E48+F48+G48+H48</f>
        <v>2138753.9082400003</v>
      </c>
      <c r="E48" s="18"/>
      <c r="F48" s="18">
        <f>SUM(F44:F47)</f>
        <v>2138753.9082400003</v>
      </c>
      <c r="G48" s="18"/>
      <c r="H48" s="18"/>
      <c r="I48" s="5"/>
      <c r="J48" s="10"/>
      <c r="K48" s="10"/>
      <c r="L48" s="10"/>
      <c r="M48" s="10"/>
      <c r="N48" s="10"/>
      <c r="O48" s="10"/>
    </row>
    <row r="49" spans="1:15" ht="15" customHeight="1" x14ac:dyDescent="0.25">
      <c r="A49" s="109" t="s">
        <v>8</v>
      </c>
      <c r="B49" s="110"/>
      <c r="C49" s="24">
        <v>2018</v>
      </c>
      <c r="D49" s="20">
        <f t="shared" si="6"/>
        <v>6985527.2649799995</v>
      </c>
      <c r="E49" s="20">
        <f>E57+E94+E102</f>
        <v>656500</v>
      </c>
      <c r="F49" s="20">
        <f>F57+F94+F102</f>
        <v>6149342.8789799996</v>
      </c>
      <c r="G49" s="20">
        <f>G57+G94+G102</f>
        <v>179684.386</v>
      </c>
      <c r="H49" s="20"/>
      <c r="I49" s="4"/>
      <c r="K49" s="10"/>
      <c r="L49" s="10"/>
      <c r="M49" s="10"/>
      <c r="N49" s="10"/>
      <c r="O49" s="10"/>
    </row>
    <row r="50" spans="1:15" ht="19.5" customHeight="1" x14ac:dyDescent="0.25">
      <c r="A50" s="111"/>
      <c r="B50" s="112"/>
      <c r="C50" s="24">
        <v>2019</v>
      </c>
      <c r="D50" s="20">
        <f t="shared" si="6"/>
        <v>8999867.7868900001</v>
      </c>
      <c r="E50" s="20">
        <f>E58+E95+E103+E87</f>
        <v>566317.4</v>
      </c>
      <c r="F50" s="20">
        <f>F58+F87+F95+F103+F110</f>
        <v>8257503.2705900008</v>
      </c>
      <c r="G50" s="20">
        <f>G58+G87+G95+G103+G110</f>
        <v>176047.11629999999</v>
      </c>
      <c r="H50" s="20"/>
      <c r="I50" s="4"/>
      <c r="J50" s="10"/>
      <c r="K50" s="10"/>
      <c r="L50" s="10"/>
      <c r="M50" s="10"/>
      <c r="N50" s="10"/>
      <c r="O50" s="10"/>
    </row>
    <row r="51" spans="1:15" ht="18.75" customHeight="1" x14ac:dyDescent="0.25">
      <c r="A51" s="111"/>
      <c r="B51" s="112"/>
      <c r="C51" s="24">
        <v>2020</v>
      </c>
      <c r="D51" s="20">
        <f t="shared" si="6"/>
        <v>8702351.3840500005</v>
      </c>
      <c r="E51" s="20"/>
      <c r="F51" s="20">
        <f>F59+F88+F96+F104+F112</f>
        <v>8550230.1840500012</v>
      </c>
      <c r="G51" s="20">
        <f>G59+G88+G96+G104</f>
        <v>152121.20000000001</v>
      </c>
      <c r="H51" s="20"/>
      <c r="I51" s="4"/>
      <c r="J51" s="10"/>
      <c r="K51" s="10"/>
      <c r="L51" s="10"/>
      <c r="M51" s="10"/>
      <c r="N51" s="10"/>
      <c r="O51" s="10"/>
    </row>
    <row r="52" spans="1:15" s="57" customFormat="1" ht="18.75" customHeight="1" x14ac:dyDescent="0.25">
      <c r="A52" s="111"/>
      <c r="B52" s="112"/>
      <c r="C52" s="24">
        <v>2021</v>
      </c>
      <c r="D52" s="20">
        <f t="shared" si="6"/>
        <v>7780536.9865300003</v>
      </c>
      <c r="E52" s="20"/>
      <c r="F52" s="20">
        <f>F60+F89+F97+F105+F113</f>
        <v>7685788.58653</v>
      </c>
      <c r="G52" s="20">
        <f t="shared" ref="F52:G55" si="10">G60+G89+G97+G105</f>
        <v>94748.4</v>
      </c>
      <c r="H52" s="20"/>
      <c r="I52" s="59"/>
      <c r="J52" s="56"/>
      <c r="K52" s="56"/>
      <c r="L52" s="56"/>
      <c r="M52" s="56"/>
      <c r="N52" s="56"/>
      <c r="O52" s="56"/>
    </row>
    <row r="53" spans="1:15" ht="18" customHeight="1" x14ac:dyDescent="0.25">
      <c r="A53" s="111"/>
      <c r="B53" s="112"/>
      <c r="C53" s="24">
        <v>2022</v>
      </c>
      <c r="D53" s="20">
        <f t="shared" si="6"/>
        <v>8674869.4615899995</v>
      </c>
      <c r="E53" s="20"/>
      <c r="F53" s="20">
        <f>F61+F90+F98+F106+F114</f>
        <v>8570650.2615900002</v>
      </c>
      <c r="G53" s="20">
        <f t="shared" si="10"/>
        <v>104219.2</v>
      </c>
      <c r="H53" s="20"/>
      <c r="I53" s="4"/>
      <c r="J53" s="10"/>
      <c r="K53" s="10"/>
      <c r="L53" s="10"/>
      <c r="M53" s="10"/>
      <c r="N53" s="10"/>
      <c r="O53" s="10"/>
    </row>
    <row r="54" spans="1:15" ht="19.5" customHeight="1" x14ac:dyDescent="0.25">
      <c r="A54" s="111"/>
      <c r="B54" s="112"/>
      <c r="C54" s="24">
        <v>2023</v>
      </c>
      <c r="D54" s="20">
        <f t="shared" si="6"/>
        <v>6342324.0751200002</v>
      </c>
      <c r="E54" s="20"/>
      <c r="F54" s="20">
        <f t="shared" si="10"/>
        <v>6308727.2751200004</v>
      </c>
      <c r="G54" s="20">
        <f t="shared" si="10"/>
        <v>33596.800000000003</v>
      </c>
      <c r="H54" s="20"/>
      <c r="I54" s="4"/>
      <c r="J54" s="10"/>
      <c r="K54" s="10"/>
      <c r="L54" s="10"/>
      <c r="M54" s="10"/>
      <c r="N54" s="10"/>
      <c r="O54" s="10"/>
    </row>
    <row r="55" spans="1:15" ht="19.5" customHeight="1" x14ac:dyDescent="0.25">
      <c r="A55" s="113"/>
      <c r="B55" s="114"/>
      <c r="C55" s="24">
        <v>2024</v>
      </c>
      <c r="D55" s="20">
        <f t="shared" ref="D55:D121" si="11">E55+F55+G55+H55</f>
        <v>6741434.5959700001</v>
      </c>
      <c r="E55" s="20"/>
      <c r="F55" s="20">
        <f t="shared" si="10"/>
        <v>6706157.89597</v>
      </c>
      <c r="G55" s="20">
        <f t="shared" si="10"/>
        <v>35276.699999999997</v>
      </c>
      <c r="H55" s="20"/>
      <c r="I55" s="4"/>
      <c r="J55" s="10"/>
      <c r="K55" s="10"/>
      <c r="L55" s="10"/>
      <c r="M55" s="10"/>
      <c r="N55" s="10"/>
      <c r="O55" s="10"/>
    </row>
    <row r="56" spans="1:15" ht="25.5" customHeight="1" x14ac:dyDescent="0.25">
      <c r="A56" s="52" t="s">
        <v>19</v>
      </c>
      <c r="B56" s="34"/>
      <c r="C56" s="28" t="s">
        <v>10</v>
      </c>
      <c r="D56" s="20">
        <f t="shared" si="11"/>
        <v>54226911.555129997</v>
      </c>
      <c r="E56" s="20">
        <f>SUM(E49:E55)</f>
        <v>1222817.3999999999</v>
      </c>
      <c r="F56" s="20">
        <f>SUM(F49:F55)</f>
        <v>52228400.35283</v>
      </c>
      <c r="G56" s="20">
        <f>SUM(G49:G55)</f>
        <v>775693.80229999998</v>
      </c>
      <c r="H56" s="20"/>
      <c r="I56" s="4"/>
      <c r="J56" s="13"/>
      <c r="K56" s="10"/>
      <c r="L56" s="10"/>
      <c r="M56" s="10"/>
      <c r="N56" s="10"/>
      <c r="O56" s="10"/>
    </row>
    <row r="57" spans="1:15" ht="24.75" customHeight="1" x14ac:dyDescent="0.25">
      <c r="A57" s="86" t="s">
        <v>34</v>
      </c>
      <c r="B57" s="93" t="s">
        <v>13</v>
      </c>
      <c r="C57" s="21">
        <v>2018</v>
      </c>
      <c r="D57" s="18">
        <f t="shared" si="11"/>
        <v>5969146.2000000002</v>
      </c>
      <c r="E57" s="18">
        <v>656500</v>
      </c>
      <c r="F57" s="18">
        <f>F64+F71+F78+F85</f>
        <v>5312646.2</v>
      </c>
      <c r="G57" s="18"/>
      <c r="H57" s="18"/>
      <c r="I57" s="5"/>
      <c r="J57" s="12"/>
      <c r="L57" s="10"/>
      <c r="N57" s="13"/>
    </row>
    <row r="58" spans="1:15" ht="20.25" customHeight="1" x14ac:dyDescent="0.25">
      <c r="A58" s="86"/>
      <c r="B58" s="94"/>
      <c r="C58" s="21">
        <v>2019</v>
      </c>
      <c r="D58" s="18">
        <f t="shared" si="11"/>
        <v>5661918.4475400001</v>
      </c>
      <c r="E58" s="18">
        <f>E65+E72+E79</f>
        <v>270000</v>
      </c>
      <c r="F58" s="18">
        <f>F65+F72+F79</f>
        <v>5391918.4475400001</v>
      </c>
      <c r="G58" s="18"/>
      <c r="H58" s="18"/>
      <c r="I58" s="5"/>
      <c r="J58" s="12"/>
      <c r="L58" s="13"/>
      <c r="N58" s="12"/>
    </row>
    <row r="59" spans="1:15" ht="20.25" customHeight="1" x14ac:dyDescent="0.25">
      <c r="A59" s="86"/>
      <c r="B59" s="94"/>
      <c r="C59" s="21">
        <v>2020</v>
      </c>
      <c r="D59" s="18">
        <f t="shared" si="11"/>
        <v>5077289.5867700009</v>
      </c>
      <c r="E59" s="18"/>
      <c r="F59" s="18">
        <f>F66+F73+F80</f>
        <v>5077289.5867700009</v>
      </c>
      <c r="G59" s="18"/>
      <c r="H59" s="18"/>
      <c r="I59" s="5"/>
      <c r="J59" s="13"/>
      <c r="L59" s="13"/>
      <c r="N59" s="12"/>
    </row>
    <row r="60" spans="1:15" ht="17.25" customHeight="1" x14ac:dyDescent="0.25">
      <c r="A60" s="86"/>
      <c r="B60" s="94"/>
      <c r="C60" s="21">
        <v>2021</v>
      </c>
      <c r="D60" s="18">
        <f t="shared" si="11"/>
        <v>4607862.8473500004</v>
      </c>
      <c r="E60" s="18"/>
      <c r="F60" s="18">
        <f t="shared" ref="F60" si="12">F67+F74+F81</f>
        <v>4607862.8473500004</v>
      </c>
      <c r="G60" s="18"/>
      <c r="H60" s="18"/>
      <c r="I60" s="5"/>
      <c r="J60" s="13"/>
      <c r="L60" s="13"/>
      <c r="N60" s="12"/>
    </row>
    <row r="61" spans="1:15" ht="19.5" customHeight="1" x14ac:dyDescent="0.25">
      <c r="A61" s="86"/>
      <c r="B61" s="94"/>
      <c r="C61" s="21">
        <v>2022</v>
      </c>
      <c r="D61" s="18">
        <f t="shared" si="11"/>
        <v>4342148.5101800002</v>
      </c>
      <c r="E61" s="18"/>
      <c r="F61" s="18">
        <f>F68+F75+F82</f>
        <v>4342148.5101800002</v>
      </c>
      <c r="G61" s="18"/>
      <c r="H61" s="18"/>
      <c r="I61" s="5"/>
      <c r="J61" s="13"/>
      <c r="L61" s="13"/>
      <c r="N61" s="12"/>
    </row>
    <row r="62" spans="1:15" ht="18" customHeight="1" x14ac:dyDescent="0.25">
      <c r="A62" s="86"/>
      <c r="B62" s="94"/>
      <c r="C62" s="21">
        <v>2023</v>
      </c>
      <c r="D62" s="18">
        <f t="shared" si="11"/>
        <v>4117819.2399999998</v>
      </c>
      <c r="E62" s="18"/>
      <c r="F62" s="18">
        <f>F69+F76+F83</f>
        <v>4117819.2399999998</v>
      </c>
      <c r="G62" s="18"/>
      <c r="H62" s="18"/>
      <c r="I62" s="5"/>
      <c r="J62" s="13"/>
      <c r="L62" s="13"/>
      <c r="N62" s="12"/>
    </row>
    <row r="63" spans="1:15" ht="18" customHeight="1" x14ac:dyDescent="0.25">
      <c r="A63" s="86"/>
      <c r="B63" s="94"/>
      <c r="C63" s="21">
        <v>2024</v>
      </c>
      <c r="D63" s="18">
        <f t="shared" si="11"/>
        <v>4386975.39035</v>
      </c>
      <c r="E63" s="18"/>
      <c r="F63" s="18">
        <f>F70+F77+F84</f>
        <v>4386975.39035</v>
      </c>
      <c r="G63" s="18"/>
      <c r="H63" s="18"/>
      <c r="I63" s="5"/>
      <c r="J63" s="13"/>
      <c r="L63" s="13"/>
      <c r="N63" s="12"/>
    </row>
    <row r="64" spans="1:15" ht="21.75" customHeight="1" x14ac:dyDescent="0.25">
      <c r="A64" s="86" t="s">
        <v>35</v>
      </c>
      <c r="B64" s="84"/>
      <c r="C64" s="21">
        <v>2018</v>
      </c>
      <c r="D64" s="18">
        <f t="shared" si="11"/>
        <v>3015058.7</v>
      </c>
      <c r="E64" s="18"/>
      <c r="F64" s="18">
        <v>3015058.7</v>
      </c>
      <c r="G64" s="18"/>
      <c r="H64" s="18"/>
      <c r="I64" s="5"/>
      <c r="J64" s="13"/>
      <c r="L64" s="13"/>
      <c r="N64" s="12"/>
    </row>
    <row r="65" spans="1:15" ht="21.75" customHeight="1" x14ac:dyDescent="0.25">
      <c r="A65" s="87"/>
      <c r="B65" s="84"/>
      <c r="C65" s="21">
        <v>2019</v>
      </c>
      <c r="D65" s="18">
        <f t="shared" si="11"/>
        <v>4372092.34662</v>
      </c>
      <c r="E65" s="18"/>
      <c r="F65" s="18">
        <v>4372092.34662</v>
      </c>
      <c r="G65" s="18"/>
      <c r="H65" s="18"/>
      <c r="I65" s="38"/>
      <c r="J65" s="13"/>
      <c r="K65" s="13"/>
      <c r="L65" s="13"/>
      <c r="M65" s="13"/>
      <c r="N65" s="12"/>
      <c r="O65" s="13"/>
    </row>
    <row r="66" spans="1:15" ht="21" customHeight="1" x14ac:dyDescent="0.25">
      <c r="A66" s="87"/>
      <c r="B66" s="84"/>
      <c r="C66" s="21">
        <v>2020</v>
      </c>
      <c r="D66" s="18">
        <f t="shared" si="11"/>
        <v>3386352.73538</v>
      </c>
      <c r="E66" s="18"/>
      <c r="F66" s="18">
        <v>3386352.73538</v>
      </c>
      <c r="G66" s="18"/>
      <c r="H66" s="18"/>
      <c r="I66" s="38"/>
      <c r="J66" s="13"/>
      <c r="K66" s="13"/>
      <c r="L66" s="13"/>
      <c r="M66" s="13"/>
      <c r="N66" s="12"/>
      <c r="O66" s="13"/>
    </row>
    <row r="67" spans="1:15" ht="22.5" customHeight="1" x14ac:dyDescent="0.25">
      <c r="A67" s="87"/>
      <c r="B67" s="84"/>
      <c r="C67" s="21">
        <v>2021</v>
      </c>
      <c r="D67" s="18">
        <f t="shared" si="11"/>
        <v>3391665.4634199999</v>
      </c>
      <c r="E67" s="18"/>
      <c r="F67" s="18">
        <v>3391665.4634199999</v>
      </c>
      <c r="G67" s="18"/>
      <c r="H67" s="18"/>
      <c r="I67" s="38"/>
      <c r="J67" s="13"/>
      <c r="K67" s="13"/>
      <c r="L67" s="13"/>
      <c r="M67" s="13"/>
      <c r="N67" s="12"/>
      <c r="O67" s="13"/>
    </row>
    <row r="68" spans="1:15" ht="18.75" customHeight="1" x14ac:dyDescent="0.25">
      <c r="A68" s="87"/>
      <c r="B68" s="84"/>
      <c r="C68" s="21">
        <v>2022</v>
      </c>
      <c r="D68" s="18">
        <f t="shared" si="11"/>
        <v>3412444.3668999998</v>
      </c>
      <c r="E68" s="18"/>
      <c r="F68" s="18">
        <v>3412444.3668999998</v>
      </c>
      <c r="G68" s="18"/>
      <c r="H68" s="18"/>
      <c r="I68" s="38"/>
      <c r="J68" s="13"/>
      <c r="K68" s="13"/>
      <c r="L68" s="13"/>
      <c r="M68" s="13"/>
      <c r="N68" s="12"/>
      <c r="O68" s="13"/>
    </row>
    <row r="69" spans="1:15" ht="18.75" customHeight="1" x14ac:dyDescent="0.25">
      <c r="A69" s="87"/>
      <c r="B69" s="84"/>
      <c r="C69" s="21">
        <v>2023</v>
      </c>
      <c r="D69" s="18">
        <f t="shared" si="11"/>
        <v>2959907.84</v>
      </c>
      <c r="E69" s="18"/>
      <c r="F69" s="18">
        <v>2959907.84</v>
      </c>
      <c r="G69" s="18"/>
      <c r="H69" s="18"/>
      <c r="I69" s="38"/>
      <c r="J69" s="13"/>
      <c r="K69" s="13"/>
      <c r="L69" s="13"/>
      <c r="M69" s="13"/>
      <c r="N69" s="12"/>
      <c r="O69" s="13"/>
    </row>
    <row r="70" spans="1:15" ht="19.5" customHeight="1" x14ac:dyDescent="0.25">
      <c r="A70" s="87"/>
      <c r="B70" s="84"/>
      <c r="C70" s="21">
        <v>2024</v>
      </c>
      <c r="D70" s="18">
        <f t="shared" si="11"/>
        <v>3252421.9903500001</v>
      </c>
      <c r="E70" s="18"/>
      <c r="F70" s="18">
        <v>3252421.9903500001</v>
      </c>
      <c r="G70" s="18"/>
      <c r="H70" s="18"/>
      <c r="I70" s="5"/>
      <c r="J70" s="13"/>
      <c r="L70" s="13"/>
      <c r="N70" s="12"/>
    </row>
    <row r="71" spans="1:15" ht="21" customHeight="1" x14ac:dyDescent="0.25">
      <c r="A71" s="90" t="s">
        <v>36</v>
      </c>
      <c r="B71" s="84"/>
      <c r="C71" s="21">
        <v>2018</v>
      </c>
      <c r="D71" s="18">
        <f>E71+F71</f>
        <v>991505.3</v>
      </c>
      <c r="E71" s="18">
        <v>656500</v>
      </c>
      <c r="F71" s="18">
        <v>335005.3</v>
      </c>
      <c r="G71" s="18"/>
      <c r="H71" s="18"/>
      <c r="I71" s="5"/>
      <c r="J71" s="13"/>
      <c r="L71" s="13"/>
      <c r="N71" s="12"/>
    </row>
    <row r="72" spans="1:15" ht="16.5" customHeight="1" x14ac:dyDescent="0.25">
      <c r="A72" s="103"/>
      <c r="B72" s="84"/>
      <c r="C72" s="21">
        <v>2019</v>
      </c>
      <c r="D72" s="18">
        <f t="shared" ref="D72:D84" si="13">E72+F72</f>
        <v>472054.98284999997</v>
      </c>
      <c r="E72" s="18"/>
      <c r="F72" s="18">
        <v>472054.98284999997</v>
      </c>
      <c r="G72" s="18"/>
      <c r="H72" s="18"/>
      <c r="I72" s="5"/>
      <c r="J72" s="13"/>
      <c r="L72" s="13"/>
      <c r="N72" s="12"/>
    </row>
    <row r="73" spans="1:15" ht="21" customHeight="1" x14ac:dyDescent="0.25">
      <c r="A73" s="103"/>
      <c r="B73" s="84"/>
      <c r="C73" s="21">
        <v>2020</v>
      </c>
      <c r="D73" s="18">
        <f t="shared" si="13"/>
        <v>974085.86388000008</v>
      </c>
      <c r="E73" s="18"/>
      <c r="F73" s="18">
        <v>974085.86388000008</v>
      </c>
      <c r="G73" s="18"/>
      <c r="H73" s="18"/>
      <c r="I73" s="5"/>
      <c r="J73" s="13"/>
      <c r="L73" s="13"/>
      <c r="N73" s="12"/>
    </row>
    <row r="74" spans="1:15" ht="17.25" customHeight="1" x14ac:dyDescent="0.25">
      <c r="A74" s="103"/>
      <c r="B74" s="84"/>
      <c r="C74" s="21">
        <v>2021</v>
      </c>
      <c r="D74" s="18">
        <f t="shared" si="13"/>
        <v>971197.38398000004</v>
      </c>
      <c r="E74" s="18"/>
      <c r="F74" s="18">
        <v>971197.38398000004</v>
      </c>
      <c r="G74" s="18"/>
      <c r="H74" s="18"/>
      <c r="I74" s="5"/>
      <c r="J74" s="13"/>
      <c r="L74" s="13"/>
      <c r="N74" s="12"/>
    </row>
    <row r="75" spans="1:15" ht="20.25" customHeight="1" x14ac:dyDescent="0.25">
      <c r="A75" s="103"/>
      <c r="B75" s="84"/>
      <c r="C75" s="21">
        <v>2022</v>
      </c>
      <c r="D75" s="18">
        <f t="shared" si="13"/>
        <v>688184.14298</v>
      </c>
      <c r="E75" s="18"/>
      <c r="F75" s="18">
        <v>688184.14298</v>
      </c>
      <c r="G75" s="18"/>
      <c r="H75" s="18"/>
      <c r="I75" s="5"/>
      <c r="J75" s="13"/>
      <c r="L75" s="13"/>
      <c r="N75" s="12"/>
    </row>
    <row r="76" spans="1:15" ht="19.5" customHeight="1" x14ac:dyDescent="0.25">
      <c r="A76" s="103"/>
      <c r="B76" s="84"/>
      <c r="C76" s="21">
        <v>2023</v>
      </c>
      <c r="D76" s="18">
        <f t="shared" si="13"/>
        <v>578060.5</v>
      </c>
      <c r="E76" s="18"/>
      <c r="F76" s="18">
        <v>578060.5</v>
      </c>
      <c r="G76" s="18"/>
      <c r="H76" s="18"/>
      <c r="I76" s="5"/>
      <c r="J76" s="13"/>
      <c r="L76" s="13"/>
      <c r="N76" s="12"/>
    </row>
    <row r="77" spans="1:15" ht="20.25" customHeight="1" x14ac:dyDescent="0.25">
      <c r="A77" s="104"/>
      <c r="B77" s="84"/>
      <c r="C77" s="21">
        <v>2024</v>
      </c>
      <c r="D77" s="18">
        <f t="shared" si="13"/>
        <v>578060.5</v>
      </c>
      <c r="E77" s="18"/>
      <c r="F77" s="18">
        <v>578060.5</v>
      </c>
      <c r="G77" s="18"/>
      <c r="H77" s="18"/>
      <c r="I77" s="5"/>
      <c r="J77" s="13"/>
      <c r="L77" s="13"/>
      <c r="N77" s="12"/>
    </row>
    <row r="78" spans="1:15" ht="16.5" customHeight="1" x14ac:dyDescent="0.25">
      <c r="A78" s="90" t="s">
        <v>37</v>
      </c>
      <c r="B78" s="84"/>
      <c r="C78" s="21">
        <v>2018</v>
      </c>
      <c r="D78" s="18">
        <f t="shared" si="13"/>
        <v>1922582.2</v>
      </c>
      <c r="E78" s="18"/>
      <c r="F78" s="18">
        <v>1922582.2</v>
      </c>
      <c r="G78" s="18"/>
      <c r="H78" s="18"/>
      <c r="I78" s="38"/>
      <c r="J78" s="13"/>
      <c r="K78" s="13"/>
      <c r="L78" s="13"/>
      <c r="N78" s="12"/>
    </row>
    <row r="79" spans="1:15" ht="15.75" customHeight="1" x14ac:dyDescent="0.25">
      <c r="A79" s="103"/>
      <c r="B79" s="84"/>
      <c r="C79" s="21">
        <v>2019</v>
      </c>
      <c r="D79" s="18">
        <f t="shared" si="13"/>
        <v>817771.11806999997</v>
      </c>
      <c r="E79" s="18">
        <v>270000</v>
      </c>
      <c r="F79" s="18">
        <v>547771.11806999997</v>
      </c>
      <c r="G79" s="18"/>
      <c r="H79" s="18"/>
      <c r="I79" s="38"/>
      <c r="J79" s="13"/>
      <c r="K79" s="13"/>
      <c r="L79" s="13"/>
      <c r="N79" s="12"/>
    </row>
    <row r="80" spans="1:15" ht="17.25" customHeight="1" x14ac:dyDescent="0.25">
      <c r="A80" s="103"/>
      <c r="B80" s="84"/>
      <c r="C80" s="21">
        <v>2020</v>
      </c>
      <c r="D80" s="18">
        <f t="shared" si="13"/>
        <v>716850.98751000001</v>
      </c>
      <c r="E80" s="18"/>
      <c r="F80" s="18">
        <v>716850.98751000001</v>
      </c>
      <c r="G80" s="18"/>
      <c r="H80" s="18"/>
      <c r="I80" s="5"/>
      <c r="J80" s="13"/>
      <c r="L80" s="13"/>
      <c r="N80" s="12"/>
    </row>
    <row r="81" spans="1:14" ht="15" customHeight="1" x14ac:dyDescent="0.25">
      <c r="A81" s="103"/>
      <c r="B81" s="84"/>
      <c r="C81" s="21">
        <v>2021</v>
      </c>
      <c r="D81" s="18">
        <f t="shared" si="13"/>
        <v>244999.99995</v>
      </c>
      <c r="E81" s="18"/>
      <c r="F81" s="18">
        <v>244999.99995</v>
      </c>
      <c r="G81" s="18"/>
      <c r="H81" s="18"/>
      <c r="I81" s="5"/>
      <c r="J81" s="13"/>
      <c r="L81" s="13"/>
      <c r="N81" s="12"/>
    </row>
    <row r="82" spans="1:14" ht="15.75" customHeight="1" x14ac:dyDescent="0.25">
      <c r="A82" s="103"/>
      <c r="B82" s="84"/>
      <c r="C82" s="21">
        <v>2022</v>
      </c>
      <c r="D82" s="18">
        <f t="shared" si="13"/>
        <v>241520.00030000001</v>
      </c>
      <c r="E82" s="18"/>
      <c r="F82" s="18">
        <v>241520.00030000001</v>
      </c>
      <c r="G82" s="18"/>
      <c r="H82" s="18"/>
      <c r="I82" s="5"/>
      <c r="J82" s="13"/>
      <c r="L82" s="13"/>
      <c r="N82" s="12"/>
    </row>
    <row r="83" spans="1:14" ht="18" customHeight="1" x14ac:dyDescent="0.25">
      <c r="A83" s="103"/>
      <c r="B83" s="84"/>
      <c r="C83" s="21">
        <v>2023</v>
      </c>
      <c r="D83" s="18">
        <f t="shared" si="13"/>
        <v>579850.9</v>
      </c>
      <c r="E83" s="18"/>
      <c r="F83" s="18">
        <v>579850.9</v>
      </c>
      <c r="G83" s="18"/>
      <c r="H83" s="18"/>
      <c r="I83" s="5"/>
      <c r="J83" s="13"/>
      <c r="L83" s="13"/>
      <c r="N83" s="12"/>
    </row>
    <row r="84" spans="1:14" ht="18" customHeight="1" x14ac:dyDescent="0.25">
      <c r="A84" s="104"/>
      <c r="B84" s="84"/>
      <c r="C84" s="21">
        <v>2024</v>
      </c>
      <c r="D84" s="18">
        <f t="shared" si="13"/>
        <v>556492.9</v>
      </c>
      <c r="E84" s="18"/>
      <c r="F84" s="18">
        <v>556492.9</v>
      </c>
      <c r="G84" s="18"/>
      <c r="H84" s="18"/>
      <c r="I84" s="5"/>
      <c r="J84" s="13"/>
      <c r="L84" s="13"/>
      <c r="N84" s="12"/>
    </row>
    <row r="85" spans="1:14" ht="69" customHeight="1" x14ac:dyDescent="0.25">
      <c r="A85" s="47" t="s">
        <v>38</v>
      </c>
      <c r="B85" s="85"/>
      <c r="C85" s="21">
        <v>2018</v>
      </c>
      <c r="D85" s="18">
        <f>E85+F85+G85+H85</f>
        <v>40000</v>
      </c>
      <c r="E85" s="18"/>
      <c r="F85" s="18">
        <v>40000</v>
      </c>
      <c r="G85" s="18"/>
      <c r="H85" s="18"/>
      <c r="I85" s="5"/>
      <c r="J85" s="13"/>
      <c r="L85" s="13"/>
      <c r="N85" s="12"/>
    </row>
    <row r="86" spans="1:14" ht="30" customHeight="1" x14ac:dyDescent="0.25">
      <c r="A86" s="29" t="s">
        <v>19</v>
      </c>
      <c r="B86" s="49"/>
      <c r="C86" s="53" t="s">
        <v>10</v>
      </c>
      <c r="D86" s="18">
        <f t="shared" si="11"/>
        <v>34163160.22219</v>
      </c>
      <c r="E86" s="18">
        <f>SUM(E57:E63)</f>
        <v>926500</v>
      </c>
      <c r="F86" s="18">
        <f>SUM(F57:F63)</f>
        <v>33236660.22219</v>
      </c>
      <c r="G86" s="18"/>
      <c r="H86" s="18"/>
      <c r="I86" s="5"/>
      <c r="J86" s="13"/>
      <c r="L86" s="13"/>
      <c r="N86" s="12"/>
    </row>
    <row r="87" spans="1:14" ht="14.25" customHeight="1" x14ac:dyDescent="0.25">
      <c r="A87" s="80" t="s">
        <v>40</v>
      </c>
      <c r="B87" s="83" t="s">
        <v>13</v>
      </c>
      <c r="C87" s="21">
        <v>2019</v>
      </c>
      <c r="D87" s="18">
        <f>E87+F87+G87+H87</f>
        <v>1301700.95805</v>
      </c>
      <c r="E87" s="18">
        <v>296317.40000000002</v>
      </c>
      <c r="F87" s="18">
        <v>1005383.55805</v>
      </c>
      <c r="G87" s="18"/>
      <c r="H87" s="18"/>
      <c r="I87" s="5"/>
      <c r="J87" s="13"/>
      <c r="L87" s="13"/>
      <c r="N87" s="12"/>
    </row>
    <row r="88" spans="1:14" ht="18.75" customHeight="1" x14ac:dyDescent="0.25">
      <c r="A88" s="81"/>
      <c r="B88" s="84"/>
      <c r="C88" s="21">
        <v>2020</v>
      </c>
      <c r="D88" s="18">
        <f t="shared" ref="D88:D92" si="14">E88+F88+G88+H88</f>
        <v>1084336</v>
      </c>
      <c r="E88" s="18"/>
      <c r="F88" s="18">
        <v>1084336</v>
      </c>
      <c r="G88" s="18"/>
      <c r="H88" s="18"/>
      <c r="I88" s="5"/>
      <c r="J88" s="13"/>
      <c r="L88" s="13"/>
      <c r="N88" s="12"/>
    </row>
    <row r="89" spans="1:14" ht="17.25" customHeight="1" x14ac:dyDescent="0.25">
      <c r="A89" s="81"/>
      <c r="B89" s="84"/>
      <c r="C89" s="21">
        <v>2021</v>
      </c>
      <c r="D89" s="18">
        <f t="shared" si="14"/>
        <v>1332657.69995</v>
      </c>
      <c r="E89" s="18"/>
      <c r="F89" s="18">
        <v>1332657.69995</v>
      </c>
      <c r="G89" s="18"/>
      <c r="H89" s="18"/>
      <c r="I89" s="5"/>
      <c r="J89" s="13"/>
      <c r="L89" s="13"/>
      <c r="N89" s="12"/>
    </row>
    <row r="90" spans="1:14" ht="18" customHeight="1" x14ac:dyDescent="0.25">
      <c r="A90" s="81"/>
      <c r="B90" s="84"/>
      <c r="C90" s="21">
        <v>2022</v>
      </c>
      <c r="D90" s="18">
        <f t="shared" si="14"/>
        <v>1901480</v>
      </c>
      <c r="E90" s="18"/>
      <c r="F90" s="18">
        <v>1901480</v>
      </c>
      <c r="G90" s="18"/>
      <c r="H90" s="18"/>
      <c r="I90" s="5"/>
      <c r="J90" s="13"/>
      <c r="L90" s="13"/>
      <c r="N90" s="12"/>
    </row>
    <row r="91" spans="1:14" ht="19.5" customHeight="1" x14ac:dyDescent="0.25">
      <c r="A91" s="81"/>
      <c r="B91" s="84"/>
      <c r="C91" s="21">
        <v>2023</v>
      </c>
      <c r="D91" s="18">
        <f t="shared" si="14"/>
        <v>1721862</v>
      </c>
      <c r="E91" s="18"/>
      <c r="F91" s="18">
        <v>1721862</v>
      </c>
      <c r="G91" s="18"/>
      <c r="H91" s="18"/>
      <c r="I91" s="5"/>
      <c r="J91" s="13"/>
      <c r="L91" s="13"/>
      <c r="N91" s="12"/>
    </row>
    <row r="92" spans="1:14" ht="17.25" customHeight="1" x14ac:dyDescent="0.25">
      <c r="A92" s="82"/>
      <c r="B92" s="85"/>
      <c r="C92" s="21">
        <v>2024</v>
      </c>
      <c r="D92" s="18">
        <f t="shared" si="14"/>
        <v>1851219.9705000001</v>
      </c>
      <c r="E92" s="18"/>
      <c r="F92" s="18">
        <v>1851219.9705000001</v>
      </c>
      <c r="G92" s="18"/>
      <c r="H92" s="18"/>
      <c r="I92" s="5"/>
      <c r="J92" s="13"/>
      <c r="L92" s="13"/>
      <c r="N92" s="12"/>
    </row>
    <row r="93" spans="1:14" ht="26.25" customHeight="1" x14ac:dyDescent="0.25">
      <c r="A93" s="29" t="s">
        <v>19</v>
      </c>
      <c r="B93" s="45"/>
      <c r="C93" s="53" t="s">
        <v>10</v>
      </c>
      <c r="D93" s="18">
        <f>E93+F93+G93+H93</f>
        <v>9193256.6285000015</v>
      </c>
      <c r="E93" s="18">
        <f>SUM(E87:E92)</f>
        <v>296317.40000000002</v>
      </c>
      <c r="F93" s="18">
        <f>SUM(F87:F92)</f>
        <v>8896939.2285000011</v>
      </c>
      <c r="G93" s="18"/>
      <c r="H93" s="18"/>
      <c r="I93" s="5"/>
      <c r="J93" s="13"/>
      <c r="L93" s="13"/>
      <c r="N93" s="12"/>
    </row>
    <row r="94" spans="1:14" ht="21.75" customHeight="1" x14ac:dyDescent="0.25">
      <c r="A94" s="131" t="s">
        <v>18</v>
      </c>
      <c r="B94" s="93" t="s">
        <v>13</v>
      </c>
      <c r="C94" s="21">
        <v>2018</v>
      </c>
      <c r="D94" s="18">
        <f t="shared" si="11"/>
        <v>710728.82878999994</v>
      </c>
      <c r="E94" s="18"/>
      <c r="F94" s="18">
        <v>531044.44279</v>
      </c>
      <c r="G94" s="18">
        <v>179684.386</v>
      </c>
      <c r="H94" s="18"/>
      <c r="I94" s="5"/>
      <c r="J94" s="13"/>
      <c r="L94" s="10"/>
      <c r="N94" s="10"/>
    </row>
    <row r="95" spans="1:14" ht="20.25" customHeight="1" x14ac:dyDescent="0.25">
      <c r="A95" s="132"/>
      <c r="B95" s="94"/>
      <c r="C95" s="21">
        <v>2019</v>
      </c>
      <c r="D95" s="18">
        <f t="shared" si="11"/>
        <v>1111736.5443</v>
      </c>
      <c r="E95" s="18"/>
      <c r="F95" s="18">
        <v>935689.42799999996</v>
      </c>
      <c r="G95" s="18">
        <v>176047.11629999999</v>
      </c>
      <c r="H95" s="18"/>
      <c r="I95" s="5"/>
      <c r="J95" s="10"/>
      <c r="K95" s="10"/>
      <c r="L95" s="10"/>
      <c r="M95" s="10"/>
      <c r="N95" s="10"/>
    </row>
    <row r="96" spans="1:14" ht="18.75" customHeight="1" x14ac:dyDescent="0.25">
      <c r="A96" s="132"/>
      <c r="B96" s="94"/>
      <c r="C96" s="21">
        <v>2020</v>
      </c>
      <c r="D96" s="18">
        <f t="shared" si="11"/>
        <v>1521211.48</v>
      </c>
      <c r="E96" s="18"/>
      <c r="F96" s="18">
        <v>1369090.28</v>
      </c>
      <c r="G96" s="18">
        <v>152121.20000000001</v>
      </c>
      <c r="H96" s="18"/>
      <c r="I96" s="5"/>
      <c r="J96" s="11"/>
      <c r="K96" s="11"/>
      <c r="L96" s="10"/>
      <c r="N96" s="10"/>
    </row>
    <row r="97" spans="1:15" ht="18" customHeight="1" x14ac:dyDescent="0.25">
      <c r="A97" s="132"/>
      <c r="B97" s="94"/>
      <c r="C97" s="21">
        <v>2021</v>
      </c>
      <c r="D97" s="18">
        <f t="shared" si="11"/>
        <v>947483</v>
      </c>
      <c r="E97" s="18"/>
      <c r="F97" s="18">
        <v>852734.6</v>
      </c>
      <c r="G97" s="18">
        <v>94748.4</v>
      </c>
      <c r="H97" s="18"/>
      <c r="I97" s="5"/>
      <c r="J97" s="11"/>
      <c r="K97" s="11"/>
      <c r="L97" s="10"/>
      <c r="N97" s="10"/>
    </row>
    <row r="98" spans="1:15" ht="17.25" customHeight="1" x14ac:dyDescent="0.25">
      <c r="A98" s="132"/>
      <c r="B98" s="94"/>
      <c r="C98" s="21">
        <v>2022</v>
      </c>
      <c r="D98" s="18">
        <f t="shared" si="11"/>
        <v>1042191.5</v>
      </c>
      <c r="E98" s="18"/>
      <c r="F98" s="18">
        <v>937972.3</v>
      </c>
      <c r="G98" s="18">
        <v>104219.2</v>
      </c>
      <c r="H98" s="18"/>
      <c r="I98" s="5"/>
      <c r="J98" s="11"/>
      <c r="K98" s="11"/>
      <c r="L98" s="10"/>
      <c r="N98" s="10"/>
    </row>
    <row r="99" spans="1:15" ht="18.75" customHeight="1" x14ac:dyDescent="0.25">
      <c r="A99" s="132"/>
      <c r="B99" s="94"/>
      <c r="C99" s="21">
        <v>2023</v>
      </c>
      <c r="D99" s="18">
        <f t="shared" si="11"/>
        <v>335967.7</v>
      </c>
      <c r="E99" s="18"/>
      <c r="F99" s="18">
        <v>302370.90000000002</v>
      </c>
      <c r="G99" s="18">
        <v>33596.800000000003</v>
      </c>
      <c r="H99" s="18"/>
      <c r="I99" s="5"/>
      <c r="J99" s="11"/>
      <c r="K99" s="11"/>
      <c r="L99" s="10"/>
      <c r="N99" s="10"/>
    </row>
    <row r="100" spans="1:15" ht="16.5" customHeight="1" x14ac:dyDescent="0.25">
      <c r="A100" s="133"/>
      <c r="B100" s="95"/>
      <c r="C100" s="21">
        <v>2024</v>
      </c>
      <c r="D100" s="18">
        <f t="shared" si="11"/>
        <v>352766.2</v>
      </c>
      <c r="E100" s="18"/>
      <c r="F100" s="18">
        <v>317489.5</v>
      </c>
      <c r="G100" s="18">
        <v>35276.699999999997</v>
      </c>
      <c r="H100" s="18"/>
      <c r="I100" s="5"/>
      <c r="J100" s="11"/>
      <c r="K100" s="11"/>
      <c r="L100" s="10"/>
      <c r="N100" s="10"/>
    </row>
    <row r="101" spans="1:15" ht="23.25" customHeight="1" x14ac:dyDescent="0.25">
      <c r="A101" s="29" t="s">
        <v>19</v>
      </c>
      <c r="B101" s="49"/>
      <c r="C101" s="53" t="s">
        <v>10</v>
      </c>
      <c r="D101" s="18">
        <f t="shared" si="11"/>
        <v>6022085.2530900007</v>
      </c>
      <c r="E101" s="18"/>
      <c r="F101" s="18">
        <f>SUM(F94:F100)</f>
        <v>5246391.4507900011</v>
      </c>
      <c r="G101" s="18">
        <f>SUM(G94:G100)</f>
        <v>775693.80229999998</v>
      </c>
      <c r="H101" s="18"/>
      <c r="I101" s="5"/>
      <c r="J101" s="11"/>
      <c r="K101" s="11"/>
      <c r="L101" s="10"/>
      <c r="N101" s="10"/>
    </row>
    <row r="102" spans="1:15" ht="22.5" customHeight="1" x14ac:dyDescent="0.25">
      <c r="A102" s="90" t="s">
        <v>33</v>
      </c>
      <c r="B102" s="93" t="s">
        <v>13</v>
      </c>
      <c r="C102" s="21">
        <v>2018</v>
      </c>
      <c r="D102" s="18">
        <f t="shared" si="11"/>
        <v>305652.23619000003</v>
      </c>
      <c r="E102" s="18"/>
      <c r="F102" s="18">
        <v>305652.23619000003</v>
      </c>
      <c r="G102" s="18"/>
      <c r="H102" s="18"/>
      <c r="I102" s="5"/>
      <c r="K102" s="10"/>
      <c r="L102" s="13"/>
      <c r="M102" s="13"/>
      <c r="N102" s="12"/>
    </row>
    <row r="103" spans="1:15" ht="22.5" customHeight="1" x14ac:dyDescent="0.25">
      <c r="A103" s="91"/>
      <c r="B103" s="94"/>
      <c r="C103" s="21">
        <v>2019</v>
      </c>
      <c r="D103" s="18">
        <f t="shared" si="11"/>
        <v>920892.93700000003</v>
      </c>
      <c r="E103" s="18"/>
      <c r="F103" s="18">
        <v>920892.93700000003</v>
      </c>
      <c r="G103" s="18"/>
      <c r="H103" s="18"/>
      <c r="I103" s="5"/>
      <c r="K103" s="10"/>
      <c r="L103" s="10"/>
      <c r="M103" s="10"/>
      <c r="N103" s="10"/>
      <c r="O103" s="10"/>
    </row>
    <row r="104" spans="1:15" ht="23.25" customHeight="1" x14ac:dyDescent="0.25">
      <c r="A104" s="91"/>
      <c r="B104" s="94"/>
      <c r="C104" s="21">
        <v>2020</v>
      </c>
      <c r="D104" s="18">
        <f t="shared" si="11"/>
        <v>899879.67616999988</v>
      </c>
      <c r="E104" s="18"/>
      <c r="F104" s="18">
        <v>899879.67616999988</v>
      </c>
      <c r="G104" s="18"/>
      <c r="H104" s="18"/>
      <c r="I104" s="5"/>
      <c r="K104" s="10"/>
      <c r="L104" s="10"/>
      <c r="M104" s="10"/>
      <c r="N104" s="10"/>
      <c r="O104" s="10"/>
    </row>
    <row r="105" spans="1:15" ht="29.25" customHeight="1" x14ac:dyDescent="0.25">
      <c r="A105" s="91"/>
      <c r="B105" s="94"/>
      <c r="C105" s="21">
        <v>2021</v>
      </c>
      <c r="D105" s="18">
        <f t="shared" si="11"/>
        <v>810060.28891</v>
      </c>
      <c r="E105" s="18"/>
      <c r="F105" s="18">
        <v>810060.28891</v>
      </c>
      <c r="G105" s="18"/>
      <c r="H105" s="18"/>
      <c r="I105" s="5"/>
      <c r="K105" s="10"/>
      <c r="L105" s="10"/>
      <c r="M105" s="10"/>
      <c r="N105" s="10"/>
      <c r="O105" s="10"/>
    </row>
    <row r="106" spans="1:15" ht="27" customHeight="1" x14ac:dyDescent="0.25">
      <c r="A106" s="91"/>
      <c r="B106" s="94"/>
      <c r="C106" s="21">
        <v>2022</v>
      </c>
      <c r="D106" s="18">
        <f t="shared" si="11"/>
        <v>687239.72479000001</v>
      </c>
      <c r="E106" s="18"/>
      <c r="F106" s="18">
        <v>687239.72479000001</v>
      </c>
      <c r="G106" s="18"/>
      <c r="H106" s="18"/>
      <c r="I106" s="5"/>
      <c r="K106" s="10"/>
      <c r="L106" s="10"/>
      <c r="M106" s="10"/>
      <c r="N106" s="10"/>
      <c r="O106" s="10"/>
    </row>
    <row r="107" spans="1:15" ht="25.5" customHeight="1" x14ac:dyDescent="0.25">
      <c r="A107" s="91"/>
      <c r="B107" s="94"/>
      <c r="C107" s="21">
        <v>2023</v>
      </c>
      <c r="D107" s="18">
        <f t="shared" si="11"/>
        <v>166675.13511999999</v>
      </c>
      <c r="E107" s="18"/>
      <c r="F107" s="18">
        <f>141878.9+24796.23512</f>
        <v>166675.13511999999</v>
      </c>
      <c r="G107" s="18"/>
      <c r="H107" s="18"/>
      <c r="I107" s="5"/>
      <c r="K107" s="10"/>
      <c r="L107" s="10"/>
      <c r="M107" s="10"/>
      <c r="N107" s="10"/>
      <c r="O107" s="10"/>
    </row>
    <row r="108" spans="1:15" ht="21" customHeight="1" x14ac:dyDescent="0.25">
      <c r="A108" s="92"/>
      <c r="B108" s="94"/>
      <c r="C108" s="21">
        <v>2024</v>
      </c>
      <c r="D108" s="18">
        <f t="shared" si="11"/>
        <v>150473.03512000002</v>
      </c>
      <c r="E108" s="18"/>
      <c r="F108" s="18">
        <f>125676.8+24796.23512</f>
        <v>150473.03512000002</v>
      </c>
      <c r="G108" s="18"/>
      <c r="H108" s="18"/>
      <c r="I108" s="5"/>
      <c r="K108" s="10"/>
      <c r="L108" s="10"/>
      <c r="M108" s="10"/>
      <c r="N108" s="10"/>
      <c r="O108" s="10"/>
    </row>
    <row r="109" spans="1:15" ht="20.25" customHeight="1" x14ac:dyDescent="0.25">
      <c r="A109" s="48" t="s">
        <v>19</v>
      </c>
      <c r="B109" s="49"/>
      <c r="C109" s="53" t="s">
        <v>10</v>
      </c>
      <c r="D109" s="18">
        <f t="shared" si="11"/>
        <v>3940873.0333000002</v>
      </c>
      <c r="E109" s="18"/>
      <c r="F109" s="18">
        <f>F102+F103+F104+F105+F106+F107+F108</f>
        <v>3940873.0333000002</v>
      </c>
      <c r="G109" s="18"/>
      <c r="H109" s="18"/>
      <c r="I109" s="5"/>
      <c r="K109" s="10"/>
      <c r="L109" s="10"/>
      <c r="M109" s="10"/>
      <c r="N109" s="10"/>
      <c r="O109" s="10"/>
    </row>
    <row r="110" spans="1:15" ht="113.25" customHeight="1" x14ac:dyDescent="0.25">
      <c r="A110" s="48" t="s">
        <v>41</v>
      </c>
      <c r="B110" s="49" t="s">
        <v>13</v>
      </c>
      <c r="C110" s="21">
        <v>2019</v>
      </c>
      <c r="D110" s="18">
        <f>E110+F110+G110+H110</f>
        <v>3618.9</v>
      </c>
      <c r="E110" s="18"/>
      <c r="F110" s="18">
        <v>3618.9</v>
      </c>
      <c r="G110" s="18"/>
      <c r="H110" s="18"/>
      <c r="I110" s="5"/>
      <c r="K110" s="10"/>
      <c r="L110" s="10"/>
      <c r="M110" s="10"/>
      <c r="N110" s="10"/>
      <c r="O110" s="10"/>
    </row>
    <row r="111" spans="1:15" ht="21" customHeight="1" x14ac:dyDescent="0.25">
      <c r="A111" s="48" t="s">
        <v>19</v>
      </c>
      <c r="B111" s="49"/>
      <c r="C111" s="53" t="s">
        <v>10</v>
      </c>
      <c r="D111" s="18">
        <f>D110</f>
        <v>3618.9</v>
      </c>
      <c r="E111" s="18"/>
      <c r="F111" s="18">
        <f>F110</f>
        <v>3618.9</v>
      </c>
      <c r="G111" s="18"/>
      <c r="H111" s="18"/>
      <c r="I111" s="5"/>
      <c r="K111" s="10"/>
      <c r="L111" s="10"/>
      <c r="M111" s="10"/>
      <c r="N111" s="10"/>
      <c r="O111" s="10"/>
    </row>
    <row r="112" spans="1:15" ht="46.5" customHeight="1" x14ac:dyDescent="0.25">
      <c r="A112" s="105" t="s">
        <v>42</v>
      </c>
      <c r="B112" s="108" t="s">
        <v>13</v>
      </c>
      <c r="C112" s="21">
        <v>2020</v>
      </c>
      <c r="D112" s="18">
        <f>E112+F112+G112+H112</f>
        <v>119634.64111</v>
      </c>
      <c r="E112" s="18"/>
      <c r="F112" s="18">
        <v>119634.64111</v>
      </c>
      <c r="G112" s="18"/>
      <c r="H112" s="18"/>
      <c r="I112" s="5"/>
      <c r="K112" s="10"/>
      <c r="L112" s="10"/>
      <c r="M112" s="10"/>
      <c r="N112" s="10"/>
      <c r="O112" s="10"/>
    </row>
    <row r="113" spans="1:15" ht="39.75" customHeight="1" x14ac:dyDescent="0.25">
      <c r="A113" s="106"/>
      <c r="B113" s="119"/>
      <c r="C113" s="21">
        <v>2021</v>
      </c>
      <c r="D113" s="18">
        <f>E113+F113+G113+H113</f>
        <v>82473.150320000001</v>
      </c>
      <c r="E113" s="18"/>
      <c r="F113" s="18">
        <v>82473.150320000001</v>
      </c>
      <c r="G113" s="18"/>
      <c r="H113" s="18"/>
      <c r="I113" s="5"/>
      <c r="K113" s="10"/>
      <c r="L113" s="10"/>
      <c r="M113" s="10"/>
      <c r="N113" s="10"/>
      <c r="O113" s="10"/>
    </row>
    <row r="114" spans="1:15" ht="39.75" customHeight="1" x14ac:dyDescent="0.25">
      <c r="A114" s="106"/>
      <c r="B114" s="119"/>
      <c r="C114" s="21">
        <v>2022</v>
      </c>
      <c r="D114" s="18">
        <f>E114+F114+G114+H114</f>
        <v>701809.72661999997</v>
      </c>
      <c r="E114" s="18"/>
      <c r="F114" s="18">
        <v>701809.72661999997</v>
      </c>
      <c r="G114" s="18"/>
      <c r="H114" s="18"/>
      <c r="I114" s="5"/>
      <c r="K114" s="10"/>
      <c r="L114" s="10"/>
      <c r="M114" s="10"/>
      <c r="N114" s="10"/>
      <c r="O114" s="10"/>
    </row>
    <row r="115" spans="1:15" ht="23.25" customHeight="1" x14ac:dyDescent="0.25">
      <c r="A115" s="48" t="s">
        <v>19</v>
      </c>
      <c r="B115" s="49"/>
      <c r="C115" s="53" t="s">
        <v>10</v>
      </c>
      <c r="D115" s="18">
        <f>E115+F115+G115+H115</f>
        <v>903917.51804999996</v>
      </c>
      <c r="E115" s="18"/>
      <c r="F115" s="18">
        <f>SUM(F112:F114)</f>
        <v>903917.51804999996</v>
      </c>
      <c r="G115" s="18"/>
      <c r="H115" s="18"/>
      <c r="I115" s="5"/>
      <c r="K115" s="10"/>
      <c r="L115" s="10"/>
      <c r="M115" s="10"/>
      <c r="N115" s="10"/>
      <c r="O115" s="10"/>
    </row>
    <row r="116" spans="1:15" ht="23.25" customHeight="1" x14ac:dyDescent="0.25">
      <c r="A116" s="122" t="s">
        <v>28</v>
      </c>
      <c r="B116" s="123"/>
      <c r="C116" s="24">
        <v>2018</v>
      </c>
      <c r="D116" s="20">
        <f t="shared" ref="D116" si="15">D124+D132+D140+D148</f>
        <v>1366264.6202</v>
      </c>
      <c r="E116" s="20"/>
      <c r="F116" s="20">
        <f>F124+F132+F140+F148</f>
        <v>785532.32019999996</v>
      </c>
      <c r="G116" s="20"/>
      <c r="H116" s="20">
        <f t="shared" ref="H116" si="16">H124+H132+H140+H148</f>
        <v>580732.30000000005</v>
      </c>
      <c r="I116" s="4"/>
      <c r="J116" s="10"/>
      <c r="K116" s="10"/>
      <c r="L116" s="10"/>
      <c r="M116" s="10"/>
      <c r="N116" s="10"/>
      <c r="O116" s="10"/>
    </row>
    <row r="117" spans="1:15" ht="22.5" customHeight="1" x14ac:dyDescent="0.25">
      <c r="A117" s="124"/>
      <c r="B117" s="125"/>
      <c r="C117" s="24">
        <v>2019</v>
      </c>
      <c r="D117" s="20">
        <f t="shared" si="11"/>
        <v>1635004.1569399999</v>
      </c>
      <c r="E117" s="20">
        <f>E125+E133+E141+E149+E151+E158</f>
        <v>80000</v>
      </c>
      <c r="F117" s="20">
        <f>F125+F133+F141+F149+F151+F158</f>
        <v>1167235.3569399999</v>
      </c>
      <c r="G117" s="20"/>
      <c r="H117" s="20">
        <f>H125+H133+H141+H149+H151+H158</f>
        <v>387768.8</v>
      </c>
      <c r="I117" s="4"/>
      <c r="J117" s="10"/>
      <c r="L117" s="10"/>
      <c r="N117" s="10"/>
      <c r="O117" s="10"/>
    </row>
    <row r="118" spans="1:15" ht="21" customHeight="1" x14ac:dyDescent="0.25">
      <c r="A118" s="124"/>
      <c r="B118" s="125"/>
      <c r="C118" s="24">
        <v>2020</v>
      </c>
      <c r="D118" s="20">
        <f>H118+G118+F118+E118</f>
        <v>2156245.5949899997</v>
      </c>
      <c r="E118" s="20"/>
      <c r="F118" s="20">
        <f>F126+F134+F142+F152+F159+F165</f>
        <v>2156245.5949899997</v>
      </c>
      <c r="G118" s="20"/>
      <c r="H118" s="20"/>
      <c r="I118" s="4"/>
      <c r="J118" s="10"/>
      <c r="L118" s="10"/>
      <c r="N118" s="10"/>
      <c r="O118" s="10"/>
    </row>
    <row r="119" spans="1:15" s="57" customFormat="1" ht="18.75" customHeight="1" x14ac:dyDescent="0.25">
      <c r="A119" s="124"/>
      <c r="B119" s="125"/>
      <c r="C119" s="24">
        <v>2021</v>
      </c>
      <c r="D119" s="20">
        <f t="shared" si="11"/>
        <v>2337774.1368</v>
      </c>
      <c r="E119" s="20"/>
      <c r="F119" s="20">
        <f>F127+F135+F143+F153+F160+F166</f>
        <v>2337774.1368</v>
      </c>
      <c r="G119" s="20"/>
      <c r="H119" s="20"/>
      <c r="I119" s="59"/>
      <c r="J119" s="56"/>
      <c r="L119" s="56"/>
      <c r="N119" s="56"/>
      <c r="O119" s="56"/>
    </row>
    <row r="120" spans="1:15" ht="25.5" customHeight="1" x14ac:dyDescent="0.25">
      <c r="A120" s="124"/>
      <c r="B120" s="125"/>
      <c r="C120" s="24">
        <v>2022</v>
      </c>
      <c r="D120" s="20">
        <f t="shared" si="11"/>
        <v>2652083.9130300004</v>
      </c>
      <c r="E120" s="20"/>
      <c r="F120" s="20">
        <f>F128+F136+F144+F154+F161+F167</f>
        <v>2652083.9130300004</v>
      </c>
      <c r="G120" s="20"/>
      <c r="H120" s="20"/>
      <c r="I120" s="4"/>
      <c r="J120" s="10"/>
      <c r="L120" s="10"/>
      <c r="N120" s="10"/>
      <c r="O120" s="10"/>
    </row>
    <row r="121" spans="1:15" ht="18.75" customHeight="1" x14ac:dyDescent="0.25">
      <c r="A121" s="124"/>
      <c r="B121" s="125"/>
      <c r="C121" s="24">
        <v>2023</v>
      </c>
      <c r="D121" s="20">
        <f t="shared" si="11"/>
        <v>896575.0432999999</v>
      </c>
      <c r="E121" s="20"/>
      <c r="F121" s="20">
        <f>F129+F137+F145+F155+F162+F168</f>
        <v>896575.0432999999</v>
      </c>
      <c r="G121" s="20"/>
      <c r="H121" s="20"/>
      <c r="I121" s="4"/>
      <c r="J121" s="10"/>
      <c r="L121" s="10"/>
      <c r="N121" s="10"/>
      <c r="O121" s="10"/>
    </row>
    <row r="122" spans="1:15" ht="25.5" customHeight="1" x14ac:dyDescent="0.25">
      <c r="A122" s="126"/>
      <c r="B122" s="127"/>
      <c r="C122" s="24">
        <v>2024</v>
      </c>
      <c r="D122" s="20">
        <f t="shared" ref="D122:D176" si="17">E122+F122+G122+H122</f>
        <v>2322668.0133000002</v>
      </c>
      <c r="E122" s="20"/>
      <c r="F122" s="20">
        <f>F130+F138+F146+F156+F163+F169</f>
        <v>2322668.0133000002</v>
      </c>
      <c r="G122" s="20"/>
      <c r="H122" s="20"/>
      <c r="I122" s="4"/>
      <c r="J122" s="10"/>
      <c r="L122" s="10"/>
      <c r="N122" s="10"/>
      <c r="O122" s="10"/>
    </row>
    <row r="123" spans="1:15" ht="29.25" customHeight="1" x14ac:dyDescent="0.25">
      <c r="A123" s="51" t="s">
        <v>19</v>
      </c>
      <c r="B123" s="32"/>
      <c r="C123" s="28" t="s">
        <v>10</v>
      </c>
      <c r="D123" s="20">
        <f>SUM(D116:D122)</f>
        <v>13366615.478559999</v>
      </c>
      <c r="E123" s="20">
        <f t="shared" ref="E123:H123" si="18">SUM(E116:E122)</f>
        <v>80000</v>
      </c>
      <c r="F123" s="20">
        <f t="shared" si="18"/>
        <v>12318114.378559999</v>
      </c>
      <c r="G123" s="20"/>
      <c r="H123" s="20">
        <f t="shared" si="18"/>
        <v>968501.10000000009</v>
      </c>
      <c r="I123" s="4"/>
      <c r="J123" s="10"/>
      <c r="L123" s="10"/>
      <c r="N123" s="10"/>
      <c r="O123" s="10"/>
    </row>
    <row r="124" spans="1:15" ht="23.25" customHeight="1" x14ac:dyDescent="0.25">
      <c r="A124" s="131" t="s">
        <v>5</v>
      </c>
      <c r="B124" s="93" t="s">
        <v>12</v>
      </c>
      <c r="C124" s="22">
        <v>2018</v>
      </c>
      <c r="D124" s="23">
        <f t="shared" si="17"/>
        <v>5511</v>
      </c>
      <c r="E124" s="23"/>
      <c r="F124" s="23">
        <v>5511</v>
      </c>
      <c r="G124" s="23"/>
      <c r="H124" s="23"/>
      <c r="I124" s="8"/>
      <c r="J124" s="10"/>
      <c r="K124" s="10"/>
      <c r="L124" s="10"/>
      <c r="M124" s="10"/>
      <c r="N124" s="10"/>
    </row>
    <row r="125" spans="1:15" ht="25.5" customHeight="1" x14ac:dyDescent="0.25">
      <c r="A125" s="132"/>
      <c r="B125" s="94"/>
      <c r="C125" s="21">
        <v>2019</v>
      </c>
      <c r="D125" s="18">
        <f t="shared" si="17"/>
        <v>5838.75</v>
      </c>
      <c r="E125" s="18"/>
      <c r="F125" s="18">
        <v>5838.75</v>
      </c>
      <c r="G125" s="18"/>
      <c r="H125" s="18"/>
      <c r="I125" s="8"/>
      <c r="J125" s="11"/>
      <c r="K125" s="11"/>
    </row>
    <row r="126" spans="1:15" ht="28.5" customHeight="1" x14ac:dyDescent="0.25">
      <c r="A126" s="132"/>
      <c r="B126" s="94"/>
      <c r="C126" s="21">
        <v>2020</v>
      </c>
      <c r="D126" s="18">
        <f t="shared" si="17"/>
        <v>6056.9</v>
      </c>
      <c r="E126" s="18"/>
      <c r="F126" s="18">
        <v>6056.9</v>
      </c>
      <c r="G126" s="18"/>
      <c r="H126" s="18"/>
      <c r="I126" s="8"/>
      <c r="J126" s="11"/>
      <c r="K126" s="11"/>
    </row>
    <row r="127" spans="1:15" ht="24" customHeight="1" x14ac:dyDescent="0.25">
      <c r="A127" s="132"/>
      <c r="B127" s="94"/>
      <c r="C127" s="21">
        <v>2021</v>
      </c>
      <c r="D127" s="18">
        <f t="shared" si="17"/>
        <v>6299</v>
      </c>
      <c r="E127" s="18"/>
      <c r="F127" s="18">
        <v>6299</v>
      </c>
      <c r="G127" s="18"/>
      <c r="H127" s="18"/>
      <c r="I127" s="8"/>
      <c r="J127" s="11"/>
      <c r="K127" s="11"/>
    </row>
    <row r="128" spans="1:15" ht="21.75" customHeight="1" x14ac:dyDescent="0.25">
      <c r="A128" s="132"/>
      <c r="B128" s="94"/>
      <c r="C128" s="21">
        <v>2022</v>
      </c>
      <c r="D128" s="18">
        <f t="shared" si="17"/>
        <v>6551.2</v>
      </c>
      <c r="E128" s="18"/>
      <c r="F128" s="18">
        <v>6551.2</v>
      </c>
      <c r="G128" s="18"/>
      <c r="H128" s="18"/>
      <c r="I128" s="8"/>
      <c r="J128" s="11"/>
      <c r="K128" s="11"/>
    </row>
    <row r="129" spans="1:15" ht="21.75" customHeight="1" x14ac:dyDescent="0.25">
      <c r="A129" s="132"/>
      <c r="B129" s="94"/>
      <c r="C129" s="21">
        <v>2023</v>
      </c>
      <c r="D129" s="18">
        <f t="shared" si="17"/>
        <v>7044</v>
      </c>
      <c r="E129" s="18"/>
      <c r="F129" s="18">
        <v>7044</v>
      </c>
      <c r="G129" s="18"/>
      <c r="H129" s="18"/>
      <c r="I129" s="8"/>
      <c r="J129" s="11"/>
      <c r="K129" s="11"/>
    </row>
    <row r="130" spans="1:15" ht="24.75" customHeight="1" x14ac:dyDescent="0.25">
      <c r="A130" s="133"/>
      <c r="B130" s="95"/>
      <c r="C130" s="21">
        <v>2024</v>
      </c>
      <c r="D130" s="18">
        <f t="shared" si="17"/>
        <v>7387.27</v>
      </c>
      <c r="E130" s="18"/>
      <c r="F130" s="18">
        <v>7387.27</v>
      </c>
      <c r="G130" s="18"/>
      <c r="H130" s="18"/>
      <c r="I130" s="8"/>
      <c r="J130" s="11"/>
      <c r="K130" s="11"/>
    </row>
    <row r="131" spans="1:15" ht="24.75" customHeight="1" x14ac:dyDescent="0.25">
      <c r="A131" s="48" t="s">
        <v>19</v>
      </c>
      <c r="B131" s="49"/>
      <c r="C131" s="53" t="s">
        <v>10</v>
      </c>
      <c r="D131" s="18">
        <f t="shared" si="17"/>
        <v>44688.12000000001</v>
      </c>
      <c r="E131" s="18"/>
      <c r="F131" s="18">
        <f>SUM(F124:F130)</f>
        <v>44688.12000000001</v>
      </c>
      <c r="G131" s="18"/>
      <c r="H131" s="18"/>
      <c r="I131" s="8"/>
      <c r="J131" s="11"/>
      <c r="K131" s="11"/>
    </row>
    <row r="132" spans="1:15" ht="27" customHeight="1" x14ac:dyDescent="0.25">
      <c r="A132" s="128" t="s">
        <v>11</v>
      </c>
      <c r="B132" s="93" t="s">
        <v>13</v>
      </c>
      <c r="C132" s="22">
        <v>2018</v>
      </c>
      <c r="D132" s="23">
        <f t="shared" si="17"/>
        <v>771900.22019999998</v>
      </c>
      <c r="E132" s="23"/>
      <c r="F132" s="23">
        <v>771900.22019999998</v>
      </c>
      <c r="G132" s="23"/>
      <c r="H132" s="23"/>
      <c r="I132" s="5"/>
      <c r="K132" s="10"/>
      <c r="L132" s="10"/>
      <c r="M132" s="10"/>
      <c r="N132" s="10"/>
      <c r="O132" s="10"/>
    </row>
    <row r="133" spans="1:15" ht="27" customHeight="1" x14ac:dyDescent="0.25">
      <c r="A133" s="129"/>
      <c r="B133" s="94"/>
      <c r="C133" s="21">
        <v>2019</v>
      </c>
      <c r="D133" s="18">
        <f t="shared" si="17"/>
        <v>1061608.0107499999</v>
      </c>
      <c r="E133" s="18"/>
      <c r="F133" s="18">
        <v>1061608.0107499999</v>
      </c>
      <c r="G133" s="18"/>
      <c r="H133" s="18"/>
      <c r="I133" s="5"/>
      <c r="K133" s="10"/>
      <c r="L133" s="10"/>
      <c r="M133" s="10"/>
      <c r="N133" s="10"/>
      <c r="O133" s="10"/>
    </row>
    <row r="134" spans="1:15" ht="27" customHeight="1" x14ac:dyDescent="0.25">
      <c r="A134" s="129"/>
      <c r="B134" s="94"/>
      <c r="C134" s="21">
        <v>2020</v>
      </c>
      <c r="D134" s="18">
        <f t="shared" si="17"/>
        <v>1922220.93921</v>
      </c>
      <c r="E134" s="18"/>
      <c r="F134" s="18">
        <v>1922220.93921</v>
      </c>
      <c r="G134" s="18"/>
      <c r="H134" s="18"/>
      <c r="I134" s="5"/>
      <c r="K134" s="10"/>
      <c r="L134" s="10"/>
      <c r="M134" s="10"/>
      <c r="N134" s="10"/>
      <c r="O134" s="10"/>
    </row>
    <row r="135" spans="1:15" ht="27" customHeight="1" x14ac:dyDescent="0.25">
      <c r="A135" s="129"/>
      <c r="B135" s="94"/>
      <c r="C135" s="21">
        <v>2021</v>
      </c>
      <c r="D135" s="18">
        <f t="shared" si="17"/>
        <v>2125586.9772999999</v>
      </c>
      <c r="E135" s="18"/>
      <c r="F135" s="18">
        <v>2125586.9772999999</v>
      </c>
      <c r="G135" s="18"/>
      <c r="H135" s="18"/>
      <c r="I135" s="5"/>
      <c r="K135" s="10"/>
      <c r="L135" s="10"/>
      <c r="M135" s="10"/>
      <c r="N135" s="10"/>
      <c r="O135" s="10"/>
    </row>
    <row r="136" spans="1:15" ht="27" customHeight="1" x14ac:dyDescent="0.25">
      <c r="A136" s="129"/>
      <c r="B136" s="94"/>
      <c r="C136" s="21">
        <v>2022</v>
      </c>
      <c r="D136" s="18">
        <f t="shared" si="17"/>
        <v>2438318.2976299999</v>
      </c>
      <c r="E136" s="18"/>
      <c r="F136" s="18">
        <v>2438318.2976299999</v>
      </c>
      <c r="G136" s="18"/>
      <c r="H136" s="18"/>
      <c r="I136" s="5"/>
      <c r="K136" s="10"/>
      <c r="L136" s="10"/>
      <c r="M136" s="10"/>
      <c r="N136" s="10"/>
      <c r="O136" s="10"/>
    </row>
    <row r="137" spans="1:15" ht="27" customHeight="1" x14ac:dyDescent="0.25">
      <c r="A137" s="129"/>
      <c r="B137" s="94"/>
      <c r="C137" s="21">
        <v>2023</v>
      </c>
      <c r="D137" s="18">
        <f t="shared" si="17"/>
        <v>516299.0578999999</v>
      </c>
      <c r="E137" s="18"/>
      <c r="F137" s="18">
        <f>704993.6+126338.2279-20000-F168</f>
        <v>516299.0578999999</v>
      </c>
      <c r="G137" s="18"/>
      <c r="H137" s="18"/>
      <c r="I137" s="5"/>
      <c r="K137" s="10"/>
      <c r="L137" s="10"/>
      <c r="M137" s="10"/>
      <c r="N137" s="10"/>
      <c r="O137" s="10"/>
    </row>
    <row r="138" spans="1:15" ht="27" customHeight="1" x14ac:dyDescent="0.25">
      <c r="A138" s="130"/>
      <c r="B138" s="95"/>
      <c r="C138" s="21">
        <v>2024</v>
      </c>
      <c r="D138" s="18">
        <f t="shared" si="17"/>
        <v>549259.68790000002</v>
      </c>
      <c r="E138" s="18"/>
      <c r="F138" s="18">
        <f>740243.3-20000+126338.2279-F169</f>
        <v>549259.68790000002</v>
      </c>
      <c r="G138" s="18"/>
      <c r="H138" s="18"/>
      <c r="I138" s="5"/>
      <c r="K138" s="10"/>
      <c r="L138" s="10"/>
      <c r="M138" s="10"/>
      <c r="N138" s="10"/>
      <c r="O138" s="10"/>
    </row>
    <row r="139" spans="1:15" ht="27" customHeight="1" x14ac:dyDescent="0.25">
      <c r="A139" s="35" t="s">
        <v>19</v>
      </c>
      <c r="B139" s="49"/>
      <c r="C139" s="53" t="s">
        <v>10</v>
      </c>
      <c r="D139" s="18">
        <f t="shared" si="17"/>
        <v>9385193.1908899993</v>
      </c>
      <c r="E139" s="18"/>
      <c r="F139" s="18">
        <f>SUM(F132:F138)</f>
        <v>9385193.1908899993</v>
      </c>
      <c r="G139" s="18"/>
      <c r="H139" s="18"/>
      <c r="I139" s="5"/>
      <c r="K139" s="10"/>
      <c r="L139" s="10"/>
      <c r="M139" s="10"/>
      <c r="N139" s="10"/>
      <c r="O139" s="10"/>
    </row>
    <row r="140" spans="1:15" ht="27" customHeight="1" x14ac:dyDescent="0.25">
      <c r="A140" s="128" t="s">
        <v>22</v>
      </c>
      <c r="B140" s="93" t="s">
        <v>21</v>
      </c>
      <c r="C140" s="21">
        <v>2018</v>
      </c>
      <c r="D140" s="18">
        <f t="shared" si="17"/>
        <v>8121.1</v>
      </c>
      <c r="E140" s="18"/>
      <c r="F140" s="18">
        <v>8121.1</v>
      </c>
      <c r="G140" s="18"/>
      <c r="H140" s="18"/>
      <c r="I140" s="5"/>
      <c r="K140" s="10"/>
      <c r="L140" s="10"/>
      <c r="M140" s="10"/>
      <c r="N140" s="10"/>
      <c r="O140" s="10"/>
    </row>
    <row r="141" spans="1:15" ht="18.75" customHeight="1" x14ac:dyDescent="0.25">
      <c r="A141" s="129"/>
      <c r="B141" s="94"/>
      <c r="C141" s="21">
        <v>2019</v>
      </c>
      <c r="D141" s="18">
        <f t="shared" si="17"/>
        <v>8445.9</v>
      </c>
      <c r="E141" s="18"/>
      <c r="F141" s="18">
        <v>8445.9</v>
      </c>
      <c r="G141" s="18"/>
      <c r="H141" s="18"/>
      <c r="I141" s="5"/>
      <c r="K141" s="10"/>
      <c r="L141" s="10"/>
      <c r="M141" s="10"/>
      <c r="N141" s="10"/>
      <c r="O141" s="10"/>
    </row>
    <row r="142" spans="1:15" ht="27" customHeight="1" x14ac:dyDescent="0.25">
      <c r="A142" s="129"/>
      <c r="B142" s="94"/>
      <c r="C142" s="21">
        <v>2020</v>
      </c>
      <c r="D142" s="18">
        <f t="shared" si="17"/>
        <v>12405.5</v>
      </c>
      <c r="E142" s="18"/>
      <c r="F142" s="18">
        <v>12405.5</v>
      </c>
      <c r="G142" s="18"/>
      <c r="H142" s="18"/>
      <c r="I142" s="5"/>
      <c r="K142" s="10"/>
      <c r="L142" s="10"/>
      <c r="M142" s="10"/>
      <c r="N142" s="10"/>
      <c r="O142" s="10"/>
    </row>
    <row r="143" spans="1:15" ht="27" customHeight="1" x14ac:dyDescent="0.25">
      <c r="A143" s="129"/>
      <c r="B143" s="94"/>
      <c r="C143" s="21">
        <v>2021</v>
      </c>
      <c r="D143" s="18">
        <f t="shared" si="17"/>
        <v>8563.1</v>
      </c>
      <c r="E143" s="18"/>
      <c r="F143" s="18">
        <v>8563.1</v>
      </c>
      <c r="G143" s="18"/>
      <c r="H143" s="18"/>
      <c r="I143" s="5"/>
      <c r="K143" s="10"/>
      <c r="L143" s="10"/>
      <c r="M143" s="10"/>
      <c r="N143" s="10"/>
      <c r="O143" s="10"/>
    </row>
    <row r="144" spans="1:15" ht="27" customHeight="1" x14ac:dyDescent="0.25">
      <c r="A144" s="129"/>
      <c r="B144" s="94"/>
      <c r="C144" s="21">
        <v>2022</v>
      </c>
      <c r="D144" s="18">
        <f t="shared" si="17"/>
        <v>8915.2000000000007</v>
      </c>
      <c r="E144" s="18"/>
      <c r="F144" s="18">
        <v>8915.2000000000007</v>
      </c>
      <c r="G144" s="18"/>
      <c r="H144" s="18"/>
      <c r="I144" s="5"/>
      <c r="K144" s="10"/>
      <c r="L144" s="10"/>
      <c r="M144" s="10"/>
      <c r="N144" s="10"/>
      <c r="O144" s="10"/>
    </row>
    <row r="145" spans="1:15" ht="17.25" customHeight="1" x14ac:dyDescent="0.25">
      <c r="A145" s="129"/>
      <c r="B145" s="94"/>
      <c r="C145" s="21">
        <v>2023</v>
      </c>
      <c r="D145" s="18">
        <f t="shared" si="17"/>
        <v>9900</v>
      </c>
      <c r="E145" s="18"/>
      <c r="F145" s="18">
        <v>9900</v>
      </c>
      <c r="G145" s="18"/>
      <c r="H145" s="18"/>
      <c r="I145" s="5"/>
      <c r="K145" s="10"/>
      <c r="L145" s="10"/>
      <c r="M145" s="10"/>
      <c r="N145" s="10"/>
      <c r="O145" s="10"/>
    </row>
    <row r="146" spans="1:15" ht="27" customHeight="1" x14ac:dyDescent="0.25">
      <c r="A146" s="130"/>
      <c r="B146" s="95"/>
      <c r="C146" s="21">
        <v>2024</v>
      </c>
      <c r="D146" s="18">
        <f t="shared" si="17"/>
        <v>10400</v>
      </c>
      <c r="E146" s="18"/>
      <c r="F146" s="18">
        <v>10400</v>
      </c>
      <c r="G146" s="18"/>
      <c r="H146" s="18"/>
      <c r="I146" s="5"/>
      <c r="K146" s="10"/>
      <c r="L146" s="10"/>
      <c r="M146" s="10"/>
      <c r="N146" s="10"/>
      <c r="O146" s="10"/>
    </row>
    <row r="147" spans="1:15" ht="27" customHeight="1" x14ac:dyDescent="0.25">
      <c r="A147" s="48" t="s">
        <v>19</v>
      </c>
      <c r="B147" s="49"/>
      <c r="C147" s="53" t="s">
        <v>10</v>
      </c>
      <c r="D147" s="18">
        <f t="shared" si="17"/>
        <v>66750.8</v>
      </c>
      <c r="E147" s="18"/>
      <c r="F147" s="18">
        <f>SUM(F140:F146)</f>
        <v>66750.8</v>
      </c>
      <c r="G147" s="18"/>
      <c r="H147" s="18"/>
      <c r="I147" s="5"/>
      <c r="K147" s="10"/>
      <c r="L147" s="10"/>
      <c r="M147" s="10"/>
      <c r="N147" s="10"/>
      <c r="O147" s="10"/>
    </row>
    <row r="148" spans="1:15" s="7" customFormat="1" ht="29.25" customHeight="1" x14ac:dyDescent="0.25">
      <c r="A148" s="131" t="s">
        <v>27</v>
      </c>
      <c r="B148" s="93" t="s">
        <v>29</v>
      </c>
      <c r="C148" s="22">
        <v>2018</v>
      </c>
      <c r="D148" s="23">
        <f>E148+F148+G148+H148</f>
        <v>580732.30000000005</v>
      </c>
      <c r="E148" s="18"/>
      <c r="F148" s="18"/>
      <c r="G148" s="18"/>
      <c r="H148" s="18">
        <v>580732.30000000005</v>
      </c>
      <c r="I148" s="8"/>
      <c r="K148" s="25"/>
      <c r="L148" s="25"/>
      <c r="M148" s="25"/>
      <c r="N148" s="25"/>
      <c r="O148" s="25"/>
    </row>
    <row r="149" spans="1:15" s="7" customFormat="1" ht="27" customHeight="1" x14ac:dyDescent="0.25">
      <c r="A149" s="132"/>
      <c r="B149" s="94"/>
      <c r="C149" s="21">
        <v>2019</v>
      </c>
      <c r="D149" s="18">
        <f t="shared" ref="D149" si="19">E149+F149+G149+H149</f>
        <v>483800.05</v>
      </c>
      <c r="E149" s="18">
        <v>80000</v>
      </c>
      <c r="F149" s="18">
        <v>16031.25</v>
      </c>
      <c r="G149" s="18"/>
      <c r="H149" s="18">
        <v>387768.8</v>
      </c>
      <c r="I149" s="8"/>
      <c r="K149" s="25"/>
      <c r="L149" s="25"/>
      <c r="M149" s="25"/>
      <c r="N149" s="25"/>
      <c r="O149" s="25"/>
    </row>
    <row r="150" spans="1:15" s="7" customFormat="1" ht="27" customHeight="1" x14ac:dyDescent="0.25">
      <c r="A150" s="47" t="s">
        <v>20</v>
      </c>
      <c r="B150" s="49"/>
      <c r="C150" s="21" t="s">
        <v>10</v>
      </c>
      <c r="D150" s="18">
        <f>SUM(D148:D149)</f>
        <v>1064532.3500000001</v>
      </c>
      <c r="E150" s="18">
        <f>SUM(E148:E149)</f>
        <v>80000</v>
      </c>
      <c r="F150" s="18">
        <f>SUM(F148:F149)</f>
        <v>16031.25</v>
      </c>
      <c r="G150" s="18"/>
      <c r="H150" s="18">
        <f>SUM(H148:H149)</f>
        <v>968501.10000000009</v>
      </c>
      <c r="I150" s="8"/>
      <c r="K150" s="25"/>
      <c r="L150" s="25"/>
      <c r="M150" s="25"/>
      <c r="N150" s="25"/>
      <c r="O150" s="25"/>
    </row>
    <row r="151" spans="1:15" s="7" customFormat="1" ht="33" customHeight="1" x14ac:dyDescent="0.25">
      <c r="A151" s="86" t="s">
        <v>41</v>
      </c>
      <c r="B151" s="108" t="s">
        <v>13</v>
      </c>
      <c r="C151" s="21">
        <v>2019</v>
      </c>
      <c r="D151" s="18">
        <f>E151+F151+G151+H151</f>
        <v>48299.215400000001</v>
      </c>
      <c r="E151" s="18"/>
      <c r="F151" s="18">
        <v>48299.215400000001</v>
      </c>
      <c r="G151" s="18"/>
      <c r="H151" s="18"/>
      <c r="I151" s="8"/>
      <c r="K151" s="25"/>
      <c r="L151" s="25"/>
      <c r="M151" s="25"/>
      <c r="N151" s="25"/>
      <c r="O151" s="25"/>
    </row>
    <row r="152" spans="1:15" s="7" customFormat="1" ht="18.75" customHeight="1" x14ac:dyDescent="0.25">
      <c r="A152" s="87"/>
      <c r="B152" s="119"/>
      <c r="C152" s="21">
        <v>2020</v>
      </c>
      <c r="D152" s="18">
        <f t="shared" ref="D152:D157" si="20">E152+F152+G152+H152</f>
        <v>61821.802199999998</v>
      </c>
      <c r="E152" s="18"/>
      <c r="F152" s="18">
        <v>61821.802199999998</v>
      </c>
      <c r="G152" s="18"/>
      <c r="H152" s="18"/>
      <c r="I152" s="8"/>
      <c r="K152" s="25"/>
      <c r="L152" s="25"/>
      <c r="M152" s="25"/>
      <c r="N152" s="25"/>
      <c r="O152" s="25"/>
    </row>
    <row r="153" spans="1:15" s="7" customFormat="1" ht="17.25" customHeight="1" x14ac:dyDescent="0.25">
      <c r="A153" s="87"/>
      <c r="B153" s="119"/>
      <c r="C153" s="21">
        <v>2021</v>
      </c>
      <c r="D153" s="18">
        <f t="shared" si="20"/>
        <v>48299.215400000001</v>
      </c>
      <c r="E153" s="18"/>
      <c r="F153" s="18">
        <v>48299.215400000001</v>
      </c>
      <c r="G153" s="18"/>
      <c r="H153" s="18"/>
      <c r="I153" s="8"/>
      <c r="K153" s="25"/>
      <c r="L153" s="25"/>
      <c r="M153" s="25"/>
      <c r="N153" s="25"/>
      <c r="O153" s="25"/>
    </row>
    <row r="154" spans="1:15" s="7" customFormat="1" ht="18.75" customHeight="1" x14ac:dyDescent="0.25">
      <c r="A154" s="87"/>
      <c r="B154" s="119"/>
      <c r="C154" s="21">
        <v>2022</v>
      </c>
      <c r="D154" s="18">
        <f t="shared" si="20"/>
        <v>48299.215400000001</v>
      </c>
      <c r="E154" s="18"/>
      <c r="F154" s="18">
        <v>48299.215400000001</v>
      </c>
      <c r="G154" s="18"/>
      <c r="H154" s="18"/>
      <c r="I154" s="8"/>
      <c r="K154" s="25"/>
      <c r="L154" s="25"/>
      <c r="M154" s="25"/>
      <c r="N154" s="25"/>
      <c r="O154" s="25"/>
    </row>
    <row r="155" spans="1:15" s="7" customFormat="1" ht="19.5" customHeight="1" x14ac:dyDescent="0.25">
      <c r="A155" s="87"/>
      <c r="B155" s="119"/>
      <c r="C155" s="21">
        <v>2023</v>
      </c>
      <c r="D155" s="18">
        <f t="shared" si="20"/>
        <v>48299.215400000001</v>
      </c>
      <c r="E155" s="18"/>
      <c r="F155" s="18">
        <v>48299.215400000001</v>
      </c>
      <c r="G155" s="18"/>
      <c r="H155" s="18"/>
      <c r="I155" s="8"/>
      <c r="K155" s="25"/>
      <c r="L155" s="25"/>
      <c r="M155" s="25"/>
      <c r="N155" s="25"/>
      <c r="O155" s="25"/>
    </row>
    <row r="156" spans="1:15" s="7" customFormat="1" ht="22.5" customHeight="1" x14ac:dyDescent="0.25">
      <c r="A156" s="87"/>
      <c r="B156" s="119"/>
      <c r="C156" s="21">
        <v>2024</v>
      </c>
      <c r="D156" s="18">
        <f t="shared" si="20"/>
        <v>1438299.2154000001</v>
      </c>
      <c r="E156" s="18"/>
      <c r="F156" s="18">
        <f>48299.2154+1390000</f>
        <v>1438299.2154000001</v>
      </c>
      <c r="G156" s="18"/>
      <c r="H156" s="18"/>
      <c r="I156" s="8"/>
      <c r="K156" s="25"/>
      <c r="L156" s="25"/>
      <c r="M156" s="25"/>
      <c r="N156" s="25"/>
      <c r="O156" s="25"/>
    </row>
    <row r="157" spans="1:15" s="7" customFormat="1" ht="27" customHeight="1" x14ac:dyDescent="0.25">
      <c r="A157" s="33" t="s">
        <v>20</v>
      </c>
      <c r="B157" s="49"/>
      <c r="C157" s="21" t="s">
        <v>10</v>
      </c>
      <c r="D157" s="18">
        <f t="shared" si="20"/>
        <v>1693317.8792000001</v>
      </c>
      <c r="E157" s="18"/>
      <c r="F157" s="18">
        <f>SUM(F151:F156)</f>
        <v>1693317.8792000001</v>
      </c>
      <c r="G157" s="18"/>
      <c r="H157" s="18"/>
      <c r="I157" s="8"/>
      <c r="K157" s="25"/>
      <c r="L157" s="25"/>
      <c r="M157" s="25"/>
      <c r="N157" s="25"/>
      <c r="O157" s="25"/>
    </row>
    <row r="158" spans="1:15" s="7" customFormat="1" ht="24" customHeight="1" x14ac:dyDescent="0.25">
      <c r="A158" s="86" t="s">
        <v>40</v>
      </c>
      <c r="B158" s="83" t="s">
        <v>13</v>
      </c>
      <c r="C158" s="22">
        <v>2019</v>
      </c>
      <c r="D158" s="23">
        <f>E158+F158+G158+H158</f>
        <v>27012.230790000001</v>
      </c>
      <c r="E158" s="23"/>
      <c r="F158" s="23">
        <v>27012.230790000001</v>
      </c>
      <c r="G158" s="23"/>
      <c r="H158" s="23"/>
      <c r="I158" s="8"/>
      <c r="K158" s="25"/>
      <c r="L158" s="25"/>
      <c r="M158" s="25"/>
      <c r="N158" s="25"/>
      <c r="O158" s="25"/>
    </row>
    <row r="159" spans="1:15" s="7" customFormat="1" ht="21.75" customHeight="1" x14ac:dyDescent="0.25">
      <c r="A159" s="87"/>
      <c r="B159" s="84"/>
      <c r="C159" s="21">
        <v>2020</v>
      </c>
      <c r="D159" s="23">
        <f t="shared" ref="D159:D169" si="21">E159+F159+G159+H159</f>
        <v>19982.031510000001</v>
      </c>
      <c r="E159" s="23"/>
      <c r="F159" s="23">
        <v>19982.031510000001</v>
      </c>
      <c r="G159" s="23"/>
      <c r="H159" s="23"/>
      <c r="I159" s="8"/>
      <c r="K159" s="25"/>
      <c r="L159" s="25"/>
      <c r="M159" s="25"/>
      <c r="N159" s="25"/>
      <c r="O159" s="25"/>
    </row>
    <row r="160" spans="1:15" s="7" customFormat="1" ht="27" customHeight="1" x14ac:dyDescent="0.25">
      <c r="A160" s="87"/>
      <c r="B160" s="84"/>
      <c r="C160" s="21">
        <v>2021</v>
      </c>
      <c r="D160" s="23">
        <f t="shared" si="21"/>
        <v>20000</v>
      </c>
      <c r="E160" s="23"/>
      <c r="F160" s="23">
        <v>20000</v>
      </c>
      <c r="G160" s="23"/>
      <c r="H160" s="23"/>
      <c r="I160" s="8"/>
      <c r="K160" s="25"/>
      <c r="L160" s="25"/>
      <c r="M160" s="25"/>
      <c r="N160" s="25"/>
      <c r="O160" s="25"/>
    </row>
    <row r="161" spans="1:15" s="7" customFormat="1" ht="27" customHeight="1" x14ac:dyDescent="0.25">
      <c r="A161" s="87"/>
      <c r="B161" s="84"/>
      <c r="C161" s="21">
        <v>2022</v>
      </c>
      <c r="D161" s="23">
        <f t="shared" si="21"/>
        <v>20000</v>
      </c>
      <c r="E161" s="23"/>
      <c r="F161" s="23">
        <v>20000</v>
      </c>
      <c r="G161" s="23"/>
      <c r="H161" s="23"/>
      <c r="I161" s="8"/>
      <c r="K161" s="25"/>
      <c r="L161" s="25"/>
      <c r="M161" s="25"/>
      <c r="N161" s="25"/>
      <c r="O161" s="25"/>
    </row>
    <row r="162" spans="1:15" s="7" customFormat="1" ht="27" customHeight="1" x14ac:dyDescent="0.25">
      <c r="A162" s="87"/>
      <c r="B162" s="84"/>
      <c r="C162" s="21">
        <v>2023</v>
      </c>
      <c r="D162" s="23">
        <f t="shared" si="21"/>
        <v>20000</v>
      </c>
      <c r="E162" s="23"/>
      <c r="F162" s="23">
        <v>20000</v>
      </c>
      <c r="G162" s="23"/>
      <c r="H162" s="23"/>
      <c r="I162" s="8"/>
      <c r="K162" s="25"/>
      <c r="L162" s="25"/>
      <c r="M162" s="25"/>
      <c r="N162" s="25"/>
      <c r="O162" s="25"/>
    </row>
    <row r="163" spans="1:15" s="7" customFormat="1" ht="27" customHeight="1" x14ac:dyDescent="0.25">
      <c r="A163" s="87"/>
      <c r="B163" s="85"/>
      <c r="C163" s="21">
        <v>2024</v>
      </c>
      <c r="D163" s="23">
        <f t="shared" si="21"/>
        <v>20000</v>
      </c>
      <c r="E163" s="23"/>
      <c r="F163" s="23">
        <v>20000</v>
      </c>
      <c r="G163" s="23"/>
      <c r="H163" s="23"/>
      <c r="I163" s="8"/>
      <c r="K163" s="25"/>
      <c r="L163" s="25"/>
      <c r="M163" s="25"/>
      <c r="N163" s="25"/>
      <c r="O163" s="25"/>
    </row>
    <row r="164" spans="1:15" s="7" customFormat="1" ht="27" customHeight="1" x14ac:dyDescent="0.25">
      <c r="A164" s="47" t="s">
        <v>20</v>
      </c>
      <c r="B164" s="49"/>
      <c r="C164" s="21" t="s">
        <v>10</v>
      </c>
      <c r="D164" s="23">
        <f>E164+F164+G164+H164</f>
        <v>126994.2623</v>
      </c>
      <c r="E164" s="23"/>
      <c r="F164" s="23">
        <f>SUM(F158:F163)</f>
        <v>126994.2623</v>
      </c>
      <c r="G164" s="23"/>
      <c r="H164" s="23"/>
      <c r="I164" s="8"/>
      <c r="K164" s="25"/>
      <c r="L164" s="25"/>
      <c r="M164" s="25"/>
      <c r="N164" s="25"/>
      <c r="O164" s="25"/>
    </row>
    <row r="165" spans="1:15" s="7" customFormat="1" ht="27" customHeight="1" x14ac:dyDescent="0.25">
      <c r="A165" s="86" t="s">
        <v>53</v>
      </c>
      <c r="B165" s="83" t="s">
        <v>13</v>
      </c>
      <c r="C165" s="21">
        <v>2020</v>
      </c>
      <c r="D165" s="23">
        <f t="shared" si="21"/>
        <v>133758.42207</v>
      </c>
      <c r="E165" s="23"/>
      <c r="F165" s="23">
        <v>133758.42207</v>
      </c>
      <c r="G165" s="23"/>
      <c r="H165" s="23"/>
      <c r="I165" s="8"/>
      <c r="K165" s="25"/>
      <c r="L165" s="25"/>
      <c r="M165" s="25"/>
      <c r="N165" s="25"/>
      <c r="O165" s="25"/>
    </row>
    <row r="166" spans="1:15" s="7" customFormat="1" ht="27" customHeight="1" x14ac:dyDescent="0.25">
      <c r="A166" s="87"/>
      <c r="B166" s="84"/>
      <c r="C166" s="21">
        <v>2021</v>
      </c>
      <c r="D166" s="23">
        <f t="shared" si="21"/>
        <v>129025.8441</v>
      </c>
      <c r="E166" s="23"/>
      <c r="F166" s="23">
        <v>129025.8441</v>
      </c>
      <c r="G166" s="23"/>
      <c r="H166" s="23"/>
      <c r="I166" s="8"/>
      <c r="K166" s="25"/>
      <c r="L166" s="25"/>
      <c r="M166" s="25"/>
      <c r="N166" s="25"/>
      <c r="O166" s="25"/>
    </row>
    <row r="167" spans="1:15" s="7" customFormat="1" ht="27" customHeight="1" x14ac:dyDescent="0.25">
      <c r="A167" s="87"/>
      <c r="B167" s="84"/>
      <c r="C167" s="21">
        <v>2022</v>
      </c>
      <c r="D167" s="23">
        <f t="shared" si="21"/>
        <v>130000</v>
      </c>
      <c r="E167" s="23"/>
      <c r="F167" s="23">
        <v>130000</v>
      </c>
      <c r="G167" s="23"/>
      <c r="H167" s="23"/>
      <c r="I167" s="8"/>
      <c r="K167" s="25"/>
      <c r="L167" s="25"/>
      <c r="M167" s="25"/>
      <c r="N167" s="25"/>
      <c r="O167" s="25"/>
    </row>
    <row r="168" spans="1:15" s="7" customFormat="1" ht="27" customHeight="1" x14ac:dyDescent="0.25">
      <c r="A168" s="87"/>
      <c r="B168" s="84"/>
      <c r="C168" s="21">
        <v>2023</v>
      </c>
      <c r="D168" s="23">
        <f t="shared" si="21"/>
        <v>295032.77</v>
      </c>
      <c r="E168" s="23"/>
      <c r="F168" s="23">
        <v>295032.77</v>
      </c>
      <c r="G168" s="23"/>
      <c r="H168" s="23"/>
      <c r="I168" s="8"/>
      <c r="K168" s="25"/>
      <c r="L168" s="25"/>
      <c r="M168" s="25"/>
      <c r="N168" s="25"/>
      <c r="O168" s="25"/>
    </row>
    <row r="169" spans="1:15" s="7" customFormat="1" ht="27" customHeight="1" x14ac:dyDescent="0.25">
      <c r="A169" s="87"/>
      <c r="B169" s="84"/>
      <c r="C169" s="21">
        <v>2024</v>
      </c>
      <c r="D169" s="23">
        <f t="shared" si="21"/>
        <v>297321.84000000003</v>
      </c>
      <c r="E169" s="23"/>
      <c r="F169" s="23">
        <v>297321.84000000003</v>
      </c>
      <c r="G169" s="23"/>
      <c r="H169" s="23"/>
      <c r="I169" s="8"/>
      <c r="K169" s="25"/>
      <c r="L169" s="25"/>
      <c r="M169" s="25"/>
      <c r="N169" s="25"/>
      <c r="O169" s="25"/>
    </row>
    <row r="170" spans="1:15" s="7" customFormat="1" ht="27" customHeight="1" x14ac:dyDescent="0.25">
      <c r="A170" s="47" t="s">
        <v>20</v>
      </c>
      <c r="B170" s="49"/>
      <c r="C170" s="21" t="s">
        <v>10</v>
      </c>
      <c r="D170" s="23">
        <f>E170+F170+G170+H170</f>
        <v>985138.87617000006</v>
      </c>
      <c r="E170" s="23"/>
      <c r="F170" s="23">
        <f>SUM(F165:F169)</f>
        <v>985138.87617000006</v>
      </c>
      <c r="G170" s="23"/>
      <c r="H170" s="23"/>
      <c r="I170" s="8"/>
      <c r="K170" s="25"/>
      <c r="L170" s="25"/>
      <c r="M170" s="25"/>
      <c r="N170" s="25"/>
      <c r="O170" s="25"/>
    </row>
    <row r="171" spans="1:15" ht="27" customHeight="1" x14ac:dyDescent="0.25">
      <c r="A171" s="122" t="s">
        <v>23</v>
      </c>
      <c r="B171" s="123"/>
      <c r="C171" s="30">
        <v>2018</v>
      </c>
      <c r="D171" s="31">
        <f t="shared" si="17"/>
        <v>419384</v>
      </c>
      <c r="E171" s="31">
        <f t="shared" ref="E171:G173" si="22">E179+E187</f>
        <v>37240.6</v>
      </c>
      <c r="F171" s="31">
        <f t="shared" si="22"/>
        <v>117224.70000000001</v>
      </c>
      <c r="G171" s="31"/>
      <c r="H171" s="31">
        <f t="shared" ref="H171:H176" si="23">H179+H187</f>
        <v>264918.7</v>
      </c>
      <c r="I171" s="4"/>
      <c r="K171" s="10"/>
      <c r="L171" s="10"/>
      <c r="M171" s="10"/>
      <c r="N171" s="10"/>
      <c r="O171" s="10"/>
    </row>
    <row r="172" spans="1:15" ht="27" customHeight="1" x14ac:dyDescent="0.25">
      <c r="A172" s="124"/>
      <c r="B172" s="125"/>
      <c r="C172" s="24">
        <v>2019</v>
      </c>
      <c r="D172" s="20">
        <f t="shared" si="17"/>
        <v>370823.5</v>
      </c>
      <c r="E172" s="31">
        <f t="shared" si="22"/>
        <v>30000</v>
      </c>
      <c r="F172" s="31">
        <f t="shared" si="22"/>
        <v>110454.5</v>
      </c>
      <c r="G172" s="31"/>
      <c r="H172" s="31">
        <f t="shared" si="23"/>
        <v>230369</v>
      </c>
      <c r="I172" s="4"/>
      <c r="K172" s="10"/>
      <c r="L172" s="10"/>
      <c r="M172" s="10"/>
      <c r="N172" s="10"/>
      <c r="O172" s="10"/>
    </row>
    <row r="173" spans="1:15" ht="27" customHeight="1" x14ac:dyDescent="0.25">
      <c r="A173" s="124"/>
      <c r="B173" s="125"/>
      <c r="C173" s="24">
        <v>2020</v>
      </c>
      <c r="D173" s="20">
        <f t="shared" si="17"/>
        <v>385457.42</v>
      </c>
      <c r="E173" s="31">
        <f t="shared" si="22"/>
        <v>30000</v>
      </c>
      <c r="F173" s="31">
        <f t="shared" si="22"/>
        <v>164676.63</v>
      </c>
      <c r="G173" s="31">
        <f t="shared" si="22"/>
        <v>26.49</v>
      </c>
      <c r="H173" s="31">
        <f t="shared" si="23"/>
        <v>190754.3</v>
      </c>
      <c r="I173" s="4"/>
      <c r="K173" s="10"/>
      <c r="L173" s="10"/>
      <c r="M173" s="10"/>
      <c r="N173" s="10"/>
      <c r="O173" s="10"/>
    </row>
    <row r="174" spans="1:15" ht="27" customHeight="1" x14ac:dyDescent="0.25">
      <c r="A174" s="124"/>
      <c r="B174" s="125"/>
      <c r="C174" s="24">
        <v>2021</v>
      </c>
      <c r="D174" s="31">
        <f>D182+D190</f>
        <v>806310.2</v>
      </c>
      <c r="E174" s="31">
        <f>E182+E190</f>
        <v>30000</v>
      </c>
      <c r="F174" s="31">
        <f>F182+F190</f>
        <v>224495.2</v>
      </c>
      <c r="G174" s="31">
        <f>G182+G190</f>
        <v>6625</v>
      </c>
      <c r="H174" s="31">
        <f t="shared" si="23"/>
        <v>545190</v>
      </c>
      <c r="I174" s="4"/>
      <c r="K174" s="10"/>
      <c r="L174" s="10"/>
      <c r="M174" s="10"/>
      <c r="N174" s="10"/>
      <c r="O174" s="10"/>
    </row>
    <row r="175" spans="1:15" ht="27" customHeight="1" x14ac:dyDescent="0.25">
      <c r="A175" s="124"/>
      <c r="B175" s="125"/>
      <c r="C175" s="24">
        <v>2022</v>
      </c>
      <c r="D175" s="20">
        <f t="shared" si="17"/>
        <v>152489.60000000001</v>
      </c>
      <c r="E175" s="31">
        <f t="shared" ref="E175:F176" si="24">E183+E191</f>
        <v>30000</v>
      </c>
      <c r="F175" s="31">
        <f t="shared" si="24"/>
        <v>82489.600000000006</v>
      </c>
      <c r="G175" s="31"/>
      <c r="H175" s="31">
        <f t="shared" si="23"/>
        <v>40000</v>
      </c>
      <c r="I175" s="4"/>
      <c r="K175" s="10"/>
      <c r="L175" s="10"/>
      <c r="M175" s="10"/>
      <c r="N175" s="10"/>
      <c r="O175" s="10"/>
    </row>
    <row r="176" spans="1:15" ht="27" customHeight="1" x14ac:dyDescent="0.25">
      <c r="A176" s="124"/>
      <c r="B176" s="125"/>
      <c r="C176" s="24">
        <v>2023</v>
      </c>
      <c r="D176" s="20">
        <f t="shared" si="17"/>
        <v>21918</v>
      </c>
      <c r="E176" s="31">
        <f t="shared" si="24"/>
        <v>0</v>
      </c>
      <c r="F176" s="31">
        <f t="shared" si="24"/>
        <v>21918</v>
      </c>
      <c r="G176" s="31"/>
      <c r="H176" s="31">
        <f t="shared" si="23"/>
        <v>0</v>
      </c>
      <c r="I176" s="4"/>
      <c r="K176" s="10"/>
      <c r="L176" s="10"/>
      <c r="M176" s="10"/>
      <c r="N176" s="10"/>
      <c r="O176" s="10"/>
    </row>
    <row r="177" spans="1:15" ht="27" customHeight="1" x14ac:dyDescent="0.25">
      <c r="A177" s="126"/>
      <c r="B177" s="127"/>
      <c r="C177" s="24">
        <v>2024</v>
      </c>
      <c r="D177" s="20">
        <f t="shared" ref="D177" si="25">E177+F177+G177+H177</f>
        <v>21918</v>
      </c>
      <c r="E177" s="31"/>
      <c r="F177" s="31">
        <f>F185</f>
        <v>21918</v>
      </c>
      <c r="G177" s="31"/>
      <c r="H177" s="31"/>
      <c r="I177" s="4"/>
      <c r="K177" s="10"/>
      <c r="L177" s="10"/>
      <c r="M177" s="10"/>
      <c r="N177" s="10"/>
      <c r="O177" s="10"/>
    </row>
    <row r="178" spans="1:15" ht="27" customHeight="1" x14ac:dyDescent="0.25">
      <c r="A178" s="50" t="s">
        <v>20</v>
      </c>
      <c r="B178" s="44"/>
      <c r="C178" s="24" t="s">
        <v>10</v>
      </c>
      <c r="D178" s="20">
        <f>SUM(D171:D177)</f>
        <v>2178300.7199999997</v>
      </c>
      <c r="E178" s="20">
        <f>SUM(E171:E177)</f>
        <v>157240.6</v>
      </c>
      <c r="F178" s="20">
        <f>SUM(F171:F177)</f>
        <v>743176.63</v>
      </c>
      <c r="G178" s="20">
        <f>SUM(G171:G177)</f>
        <v>6651.49</v>
      </c>
      <c r="H178" s="20">
        <f>SUM(H171:H177)</f>
        <v>1271232</v>
      </c>
      <c r="I178" s="4"/>
      <c r="K178" s="10"/>
      <c r="L178" s="10"/>
      <c r="M178" s="10"/>
      <c r="N178" s="10"/>
      <c r="O178" s="10"/>
    </row>
    <row r="179" spans="1:15" ht="22.5" customHeight="1" x14ac:dyDescent="0.25">
      <c r="A179" s="131" t="s">
        <v>24</v>
      </c>
      <c r="B179" s="93" t="s">
        <v>12</v>
      </c>
      <c r="C179" s="22">
        <v>2018</v>
      </c>
      <c r="D179" s="23">
        <f t="shared" ref="D179:D185" si="26">E179+F179+G179+H179</f>
        <v>33636.9</v>
      </c>
      <c r="E179" s="23"/>
      <c r="F179" s="23">
        <v>33636.9</v>
      </c>
      <c r="G179" s="23"/>
      <c r="H179" s="23"/>
      <c r="I179" s="8"/>
      <c r="K179" s="10"/>
      <c r="L179" s="10"/>
      <c r="M179" s="10"/>
      <c r="N179" s="10"/>
      <c r="O179" s="10"/>
    </row>
    <row r="180" spans="1:15" ht="15.75" customHeight="1" x14ac:dyDescent="0.25">
      <c r="A180" s="132"/>
      <c r="B180" s="94"/>
      <c r="C180" s="21">
        <v>2019</v>
      </c>
      <c r="D180" s="18">
        <f t="shared" si="26"/>
        <v>41887.800000000003</v>
      </c>
      <c r="E180" s="23"/>
      <c r="F180" s="23">
        <v>41887.800000000003</v>
      </c>
      <c r="G180" s="23"/>
      <c r="H180" s="23"/>
      <c r="I180" s="8"/>
      <c r="K180" s="10"/>
      <c r="L180" s="10"/>
      <c r="M180" s="10"/>
      <c r="N180" s="10"/>
      <c r="O180" s="10"/>
    </row>
    <row r="181" spans="1:15" ht="18" customHeight="1" x14ac:dyDescent="0.25">
      <c r="A181" s="132"/>
      <c r="B181" s="94"/>
      <c r="C181" s="21">
        <v>2020</v>
      </c>
      <c r="D181" s="18">
        <f t="shared" si="26"/>
        <v>47193.23</v>
      </c>
      <c r="E181" s="23"/>
      <c r="F181" s="23">
        <v>47193.23</v>
      </c>
      <c r="G181" s="23"/>
      <c r="H181" s="23"/>
      <c r="I181" s="8"/>
      <c r="K181" s="10"/>
      <c r="L181" s="10"/>
      <c r="M181" s="10"/>
      <c r="N181" s="10"/>
      <c r="O181" s="10"/>
    </row>
    <row r="182" spans="1:15" ht="19.5" customHeight="1" x14ac:dyDescent="0.25">
      <c r="A182" s="132"/>
      <c r="B182" s="94"/>
      <c r="C182" s="21">
        <v>2021</v>
      </c>
      <c r="D182" s="18">
        <f t="shared" si="26"/>
        <v>35967.199999999997</v>
      </c>
      <c r="E182" s="23"/>
      <c r="F182" s="23">
        <v>35967.199999999997</v>
      </c>
      <c r="G182" s="23"/>
      <c r="H182" s="23"/>
      <c r="I182" s="8"/>
      <c r="K182" s="10"/>
      <c r="L182" s="10"/>
      <c r="M182" s="10"/>
      <c r="N182" s="10"/>
      <c r="O182" s="10"/>
    </row>
    <row r="183" spans="1:15" ht="23.25" customHeight="1" x14ac:dyDescent="0.25">
      <c r="A183" s="132"/>
      <c r="B183" s="94"/>
      <c r="C183" s="21">
        <v>2022</v>
      </c>
      <c r="D183" s="18">
        <f t="shared" si="26"/>
        <v>30618.1</v>
      </c>
      <c r="E183" s="23"/>
      <c r="F183" s="23">
        <v>30618.1</v>
      </c>
      <c r="G183" s="23"/>
      <c r="H183" s="23"/>
      <c r="I183" s="8"/>
      <c r="K183" s="10"/>
      <c r="L183" s="10"/>
      <c r="M183" s="10"/>
      <c r="N183" s="10"/>
      <c r="O183" s="10"/>
    </row>
    <row r="184" spans="1:15" ht="22.5" customHeight="1" x14ac:dyDescent="0.25">
      <c r="A184" s="132"/>
      <c r="B184" s="94"/>
      <c r="C184" s="21">
        <v>2023</v>
      </c>
      <c r="D184" s="18">
        <f t="shared" si="26"/>
        <v>21918</v>
      </c>
      <c r="E184" s="23"/>
      <c r="F184" s="23">
        <v>21918</v>
      </c>
      <c r="G184" s="23"/>
      <c r="H184" s="23"/>
      <c r="I184" s="8"/>
      <c r="K184" s="10"/>
      <c r="L184" s="10"/>
      <c r="M184" s="10"/>
      <c r="N184" s="10"/>
      <c r="O184" s="10"/>
    </row>
    <row r="185" spans="1:15" ht="22.5" customHeight="1" x14ac:dyDescent="0.25">
      <c r="A185" s="133"/>
      <c r="B185" s="95"/>
      <c r="C185" s="21">
        <v>2024</v>
      </c>
      <c r="D185" s="18">
        <f t="shared" si="26"/>
        <v>21918</v>
      </c>
      <c r="E185" s="23"/>
      <c r="F185" s="23">
        <v>21918</v>
      </c>
      <c r="G185" s="23"/>
      <c r="H185" s="23"/>
      <c r="I185" s="8"/>
      <c r="K185" s="10"/>
      <c r="L185" s="10"/>
      <c r="M185" s="10"/>
      <c r="N185" s="10"/>
      <c r="O185" s="10"/>
    </row>
    <row r="186" spans="1:15" ht="27" customHeight="1" x14ac:dyDescent="0.25">
      <c r="A186" s="47" t="s">
        <v>20</v>
      </c>
      <c r="B186" s="49"/>
      <c r="C186" s="21" t="s">
        <v>10</v>
      </c>
      <c r="D186" s="18">
        <f>SUM(D179:D185)</f>
        <v>233139.23</v>
      </c>
      <c r="E186" s="18"/>
      <c r="F186" s="18">
        <f t="shared" ref="F186" si="27">SUM(F179:F185)</f>
        <v>233139.23</v>
      </c>
      <c r="G186" s="18"/>
      <c r="H186" s="18"/>
      <c r="I186" s="8"/>
      <c r="K186" s="10"/>
      <c r="L186" s="10"/>
      <c r="M186" s="10"/>
      <c r="N186" s="10"/>
      <c r="O186" s="10"/>
    </row>
    <row r="187" spans="1:15" ht="23.25" customHeight="1" x14ac:dyDescent="0.25">
      <c r="A187" s="131" t="s">
        <v>25</v>
      </c>
      <c r="B187" s="93" t="s">
        <v>54</v>
      </c>
      <c r="C187" s="22" t="s">
        <v>52</v>
      </c>
      <c r="D187" s="18">
        <f t="shared" ref="D187:D191" si="28">E187+F187+G187+H187</f>
        <v>385747.1</v>
      </c>
      <c r="E187" s="18">
        <v>37240.6</v>
      </c>
      <c r="F187" s="18">
        <v>83587.8</v>
      </c>
      <c r="G187" s="18"/>
      <c r="H187" s="18">
        <v>264918.7</v>
      </c>
      <c r="I187" s="8"/>
      <c r="K187" s="10"/>
      <c r="L187" s="10"/>
      <c r="M187" s="10"/>
      <c r="N187" s="10"/>
      <c r="O187" s="10"/>
    </row>
    <row r="188" spans="1:15" ht="20.25" customHeight="1" x14ac:dyDescent="0.25">
      <c r="A188" s="132"/>
      <c r="B188" s="94"/>
      <c r="C188" s="21" t="s">
        <v>46</v>
      </c>
      <c r="D188" s="18">
        <f t="shared" si="28"/>
        <v>328935.7</v>
      </c>
      <c r="E188" s="18">
        <v>30000</v>
      </c>
      <c r="F188" s="18">
        <v>68566.7</v>
      </c>
      <c r="G188" s="18"/>
      <c r="H188" s="18">
        <v>230369</v>
      </c>
      <c r="I188" s="8"/>
      <c r="K188" s="10"/>
      <c r="L188" s="10"/>
      <c r="M188" s="10"/>
      <c r="N188" s="10"/>
      <c r="O188" s="10"/>
    </row>
    <row r="189" spans="1:15" ht="21.75" customHeight="1" x14ac:dyDescent="0.25">
      <c r="A189" s="132"/>
      <c r="B189" s="94"/>
      <c r="C189" s="21" t="s">
        <v>47</v>
      </c>
      <c r="D189" s="143">
        <f t="shared" si="28"/>
        <v>338264.18999999994</v>
      </c>
      <c r="E189" s="18">
        <v>30000</v>
      </c>
      <c r="F189" s="18">
        <v>117483.4</v>
      </c>
      <c r="G189" s="143">
        <v>26.49</v>
      </c>
      <c r="H189" s="18">
        <v>190754.3</v>
      </c>
      <c r="I189" s="8"/>
      <c r="K189" s="10"/>
      <c r="L189" s="10"/>
      <c r="M189" s="10"/>
      <c r="N189" s="10"/>
      <c r="O189" s="10"/>
    </row>
    <row r="190" spans="1:15" ht="24" customHeight="1" x14ac:dyDescent="0.25">
      <c r="A190" s="132"/>
      <c r="B190" s="94"/>
      <c r="C190" s="21" t="s">
        <v>48</v>
      </c>
      <c r="D190" s="18">
        <f t="shared" si="28"/>
        <v>770343</v>
      </c>
      <c r="E190" s="18">
        <v>30000</v>
      </c>
      <c r="F190" s="18">
        <v>188528</v>
      </c>
      <c r="G190" s="18">
        <v>6625</v>
      </c>
      <c r="H190" s="18">
        <v>545190</v>
      </c>
      <c r="I190" s="8"/>
      <c r="K190" s="10"/>
      <c r="L190" s="10"/>
      <c r="M190" s="10"/>
      <c r="N190" s="10"/>
      <c r="O190" s="10"/>
    </row>
    <row r="191" spans="1:15" ht="18.75" customHeight="1" x14ac:dyDescent="0.25">
      <c r="A191" s="132"/>
      <c r="B191" s="94"/>
      <c r="C191" s="21" t="s">
        <v>49</v>
      </c>
      <c r="D191" s="18">
        <f t="shared" si="28"/>
        <v>121871.5</v>
      </c>
      <c r="E191" s="18">
        <v>30000</v>
      </c>
      <c r="F191" s="18">
        <v>51871.5</v>
      </c>
      <c r="G191" s="18"/>
      <c r="H191" s="18">
        <v>40000</v>
      </c>
      <c r="I191" s="8"/>
      <c r="K191" s="10"/>
      <c r="L191" s="10"/>
      <c r="M191" s="10"/>
      <c r="N191" s="10"/>
      <c r="O191" s="10"/>
    </row>
    <row r="192" spans="1:15" ht="27" hidden="1" customHeight="1" x14ac:dyDescent="0.25">
      <c r="A192" s="137"/>
      <c r="B192" s="85"/>
      <c r="C192" s="21"/>
      <c r="D192" s="18"/>
      <c r="E192" s="18"/>
      <c r="F192" s="18"/>
      <c r="G192" s="18"/>
      <c r="H192" s="18"/>
      <c r="I192" s="8"/>
      <c r="K192" s="10"/>
      <c r="L192" s="10"/>
      <c r="M192" s="10"/>
      <c r="N192" s="10"/>
      <c r="O192" s="10"/>
    </row>
    <row r="193" spans="1:15" ht="27" hidden="1" customHeight="1" x14ac:dyDescent="0.25">
      <c r="A193" s="137"/>
      <c r="B193" s="46"/>
      <c r="C193" s="21"/>
      <c r="D193" s="18"/>
      <c r="E193" s="18"/>
      <c r="F193" s="18"/>
      <c r="G193" s="18"/>
      <c r="H193" s="18"/>
      <c r="I193" s="8"/>
      <c r="K193" s="10"/>
      <c r="L193" s="10"/>
      <c r="M193" s="10"/>
      <c r="N193" s="10"/>
      <c r="O193" s="10"/>
    </row>
    <row r="194" spans="1:15" ht="22.5" customHeight="1" x14ac:dyDescent="0.25">
      <c r="A194" s="137"/>
      <c r="B194" s="134" t="s">
        <v>55</v>
      </c>
      <c r="C194" s="21">
        <v>2018</v>
      </c>
      <c r="D194" s="18">
        <f t="shared" ref="D194:D200" si="29">E194+F194+G194+H194</f>
        <v>385747.1</v>
      </c>
      <c r="E194" s="18">
        <v>37240.6</v>
      </c>
      <c r="F194" s="18">
        <v>83587.8</v>
      </c>
      <c r="G194" s="18"/>
      <c r="H194" s="18">
        <v>264918.7</v>
      </c>
      <c r="I194" s="8"/>
      <c r="K194" s="10"/>
      <c r="L194" s="10"/>
      <c r="M194" s="10"/>
      <c r="N194" s="10"/>
      <c r="O194" s="10"/>
    </row>
    <row r="195" spans="1:15" ht="18" customHeight="1" x14ac:dyDescent="0.25">
      <c r="A195" s="137"/>
      <c r="B195" s="135"/>
      <c r="C195" s="21">
        <v>2019</v>
      </c>
      <c r="D195" s="18">
        <f t="shared" si="29"/>
        <v>328935.7</v>
      </c>
      <c r="E195" s="18">
        <v>30000</v>
      </c>
      <c r="F195" s="18">
        <v>68566.7</v>
      </c>
      <c r="G195" s="18"/>
      <c r="H195" s="18">
        <v>230369</v>
      </c>
      <c r="I195" s="8"/>
      <c r="K195" s="10"/>
      <c r="L195" s="10"/>
      <c r="M195" s="10"/>
      <c r="N195" s="10"/>
      <c r="O195" s="10"/>
    </row>
    <row r="196" spans="1:15" ht="22.5" customHeight="1" x14ac:dyDescent="0.25">
      <c r="A196" s="137"/>
      <c r="B196" s="135"/>
      <c r="C196" s="21">
        <v>2020</v>
      </c>
      <c r="D196" s="18">
        <f t="shared" si="29"/>
        <v>337885.69999999995</v>
      </c>
      <c r="E196" s="18">
        <v>30000</v>
      </c>
      <c r="F196" s="18">
        <v>117131.4</v>
      </c>
      <c r="G196" s="18"/>
      <c r="H196" s="18">
        <v>190754.3</v>
      </c>
      <c r="I196" s="8"/>
      <c r="K196" s="10"/>
      <c r="L196" s="10"/>
      <c r="M196" s="10"/>
      <c r="N196" s="10"/>
      <c r="O196" s="10"/>
    </row>
    <row r="197" spans="1:15" ht="17.25" customHeight="1" x14ac:dyDescent="0.25">
      <c r="A197" s="137"/>
      <c r="B197" s="135"/>
      <c r="C197" s="21">
        <v>2021</v>
      </c>
      <c r="D197" s="18">
        <f t="shared" si="29"/>
        <v>675700</v>
      </c>
      <c r="E197" s="18">
        <v>30000</v>
      </c>
      <c r="F197" s="18">
        <v>100510</v>
      </c>
      <c r="G197" s="18"/>
      <c r="H197" s="18">
        <v>545190</v>
      </c>
      <c r="I197" s="8"/>
      <c r="K197" s="10"/>
      <c r="L197" s="10"/>
      <c r="M197" s="10"/>
      <c r="N197" s="10"/>
      <c r="O197" s="10"/>
    </row>
    <row r="198" spans="1:15" ht="18.75" customHeight="1" x14ac:dyDescent="0.25">
      <c r="A198" s="137"/>
      <c r="B198" s="136"/>
      <c r="C198" s="21">
        <v>2022</v>
      </c>
      <c r="D198" s="18">
        <f t="shared" si="29"/>
        <v>121871.5</v>
      </c>
      <c r="E198" s="18">
        <v>30000</v>
      </c>
      <c r="F198" s="18">
        <v>51871.5</v>
      </c>
      <c r="G198" s="18"/>
      <c r="H198" s="18">
        <v>40000</v>
      </c>
      <c r="I198" s="8"/>
      <c r="K198" s="10"/>
      <c r="L198" s="10"/>
      <c r="M198" s="10"/>
      <c r="N198" s="10"/>
      <c r="O198" s="10"/>
    </row>
    <row r="199" spans="1:15" ht="27" customHeight="1" x14ac:dyDescent="0.25">
      <c r="A199" s="137"/>
      <c r="B199" s="134" t="s">
        <v>56</v>
      </c>
      <c r="C199" s="21">
        <v>2020</v>
      </c>
      <c r="D199" s="143">
        <f t="shared" si="29"/>
        <v>378.49</v>
      </c>
      <c r="E199" s="18"/>
      <c r="F199" s="18">
        <v>352</v>
      </c>
      <c r="G199" s="143">
        <v>26.49</v>
      </c>
      <c r="H199" s="18"/>
      <c r="I199" s="8"/>
      <c r="K199" s="10"/>
      <c r="L199" s="10"/>
      <c r="M199" s="10"/>
      <c r="N199" s="10"/>
      <c r="O199" s="10"/>
    </row>
    <row r="200" spans="1:15" ht="27" customHeight="1" x14ac:dyDescent="0.25">
      <c r="A200" s="138"/>
      <c r="B200" s="136"/>
      <c r="C200" s="21">
        <v>2021</v>
      </c>
      <c r="D200" s="18">
        <f t="shared" si="29"/>
        <v>94643</v>
      </c>
      <c r="E200" s="18"/>
      <c r="F200" s="18">
        <v>88018</v>
      </c>
      <c r="G200" s="18">
        <v>6625</v>
      </c>
      <c r="H200" s="18"/>
      <c r="I200" s="8"/>
      <c r="K200" s="10"/>
      <c r="L200" s="10"/>
      <c r="M200" s="10"/>
      <c r="N200" s="10"/>
      <c r="O200" s="10"/>
    </row>
    <row r="201" spans="1:15" ht="32.25" customHeight="1" x14ac:dyDescent="0.25">
      <c r="A201" s="47" t="s">
        <v>20</v>
      </c>
      <c r="B201" s="49"/>
      <c r="C201" s="21" t="s">
        <v>10</v>
      </c>
      <c r="D201" s="18">
        <f>SUM(D187:D193)-0.1</f>
        <v>1945161.39</v>
      </c>
      <c r="E201" s="18">
        <f>SUM(E187:E193)</f>
        <v>157240.6</v>
      </c>
      <c r="F201" s="18">
        <f>SUM(F187:F193)-0.1</f>
        <v>510037.30000000005</v>
      </c>
      <c r="G201" s="18">
        <f>SUM(G187:G193)</f>
        <v>6651.49</v>
      </c>
      <c r="H201" s="18">
        <f>SUM(H187:H193)</f>
        <v>1271232</v>
      </c>
      <c r="I201" s="8"/>
      <c r="K201" s="10"/>
      <c r="L201" s="10"/>
      <c r="M201" s="10"/>
      <c r="N201" s="10"/>
      <c r="O201" s="10"/>
    </row>
    <row r="202" spans="1:15" ht="21.75" customHeight="1" x14ac:dyDescent="0.25">
      <c r="A202" s="124" t="s">
        <v>43</v>
      </c>
      <c r="B202" s="125"/>
      <c r="C202" s="24">
        <v>2020</v>
      </c>
      <c r="D202" s="20">
        <f t="shared" ref="D202" si="30">E202+F202+G202+H202</f>
        <v>668580</v>
      </c>
      <c r="E202" s="31">
        <f t="shared" ref="E202:F204" si="31">E208+E212</f>
        <v>69472</v>
      </c>
      <c r="F202" s="31">
        <f t="shared" si="31"/>
        <v>90308</v>
      </c>
      <c r="G202" s="31"/>
      <c r="H202" s="31">
        <f>H208+H212</f>
        <v>508800</v>
      </c>
      <c r="J202" s="14"/>
      <c r="K202" s="15"/>
      <c r="L202" s="14"/>
      <c r="M202" s="15"/>
      <c r="N202" s="14"/>
    </row>
    <row r="203" spans="1:15" ht="21.75" customHeight="1" x14ac:dyDescent="0.25">
      <c r="A203" s="124"/>
      <c r="B203" s="125"/>
      <c r="C203" s="24">
        <v>2021</v>
      </c>
      <c r="D203" s="31">
        <f>D209+D213</f>
        <v>1227031</v>
      </c>
      <c r="E203" s="31">
        <f t="shared" si="31"/>
        <v>117713</v>
      </c>
      <c r="F203" s="31">
        <f t="shared" si="31"/>
        <v>142518</v>
      </c>
      <c r="G203" s="31"/>
      <c r="H203" s="31">
        <f>H209+H213</f>
        <v>966800</v>
      </c>
      <c r="J203" s="15"/>
      <c r="K203" s="15"/>
      <c r="L203" s="15"/>
      <c r="M203" s="14"/>
      <c r="N203" s="14"/>
    </row>
    <row r="204" spans="1:15" ht="19.5" customHeight="1" x14ac:dyDescent="0.25">
      <c r="A204" s="124"/>
      <c r="B204" s="125"/>
      <c r="C204" s="24">
        <v>2022</v>
      </c>
      <c r="D204" s="20">
        <f t="shared" ref="D204:D206" si="32">E204+F204+G204+H204</f>
        <v>1525097</v>
      </c>
      <c r="E204" s="31">
        <f t="shared" si="31"/>
        <v>196028</v>
      </c>
      <c r="F204" s="31">
        <f t="shared" si="31"/>
        <v>208341</v>
      </c>
      <c r="G204" s="31"/>
      <c r="H204" s="31">
        <f>H210+H214</f>
        <v>1120728</v>
      </c>
      <c r="J204" s="14"/>
      <c r="K204" s="14"/>
      <c r="L204" s="14"/>
      <c r="M204" s="14"/>
      <c r="N204" s="14"/>
    </row>
    <row r="205" spans="1:15" ht="21" customHeight="1" x14ac:dyDescent="0.25">
      <c r="A205" s="124"/>
      <c r="B205" s="125"/>
      <c r="C205" s="24">
        <v>2023</v>
      </c>
      <c r="D205" s="20">
        <f t="shared" si="32"/>
        <v>90064</v>
      </c>
      <c r="E205" s="31"/>
      <c r="F205" s="31">
        <f>F215</f>
        <v>11000</v>
      </c>
      <c r="G205" s="31"/>
      <c r="H205" s="31">
        <f>H215</f>
        <v>79064</v>
      </c>
      <c r="J205" s="14"/>
      <c r="K205" s="14"/>
      <c r="L205" s="14"/>
      <c r="M205" s="14"/>
      <c r="N205" s="14"/>
    </row>
    <row r="206" spans="1:15" ht="21.75" customHeight="1" x14ac:dyDescent="0.25">
      <c r="A206" s="126"/>
      <c r="B206" s="127"/>
      <c r="C206" s="24">
        <v>2024</v>
      </c>
      <c r="D206" s="20">
        <f t="shared" si="32"/>
        <v>93600</v>
      </c>
      <c r="E206" s="31"/>
      <c r="F206" s="31">
        <f>F216</f>
        <v>11000</v>
      </c>
      <c r="G206" s="31"/>
      <c r="H206" s="31">
        <f>H216</f>
        <v>82600</v>
      </c>
      <c r="J206" s="14"/>
      <c r="K206" s="14"/>
      <c r="L206" s="14"/>
      <c r="M206" s="14"/>
      <c r="N206" s="14"/>
    </row>
    <row r="207" spans="1:15" ht="24" customHeight="1" x14ac:dyDescent="0.25">
      <c r="A207" s="50" t="s">
        <v>20</v>
      </c>
      <c r="B207" s="44"/>
      <c r="C207" s="24" t="s">
        <v>50</v>
      </c>
      <c r="D207" s="20">
        <f>SUM(D202:D206)</f>
        <v>3604372</v>
      </c>
      <c r="E207" s="20">
        <f>SUM(E202:E206)</f>
        <v>383213</v>
      </c>
      <c r="F207" s="20">
        <f>SUM(F202:F206)</f>
        <v>463167</v>
      </c>
      <c r="G207" s="20"/>
      <c r="H207" s="20">
        <f>SUM(H202:H206)</f>
        <v>2757992</v>
      </c>
      <c r="J207" s="14"/>
      <c r="K207" s="14"/>
      <c r="L207" s="14"/>
      <c r="M207" s="14"/>
      <c r="N207" s="14"/>
    </row>
    <row r="208" spans="1:15" ht="30" customHeight="1" x14ac:dyDescent="0.25">
      <c r="A208" s="132" t="s">
        <v>44</v>
      </c>
      <c r="B208" s="94" t="s">
        <v>12</v>
      </c>
      <c r="C208" s="21">
        <v>2020</v>
      </c>
      <c r="D208" s="18">
        <f t="shared" ref="D208:D210" si="33">E208+F208+G208+H208</f>
        <v>571800</v>
      </c>
      <c r="E208" s="23">
        <v>58800</v>
      </c>
      <c r="F208" s="23">
        <v>61200</v>
      </c>
      <c r="G208" s="23"/>
      <c r="H208" s="23">
        <v>451800</v>
      </c>
      <c r="J208" s="14"/>
      <c r="K208" s="14"/>
      <c r="L208" s="14"/>
      <c r="M208" s="14"/>
      <c r="N208" s="14"/>
    </row>
    <row r="209" spans="1:14" ht="25.5" customHeight="1" x14ac:dyDescent="0.25">
      <c r="A209" s="132"/>
      <c r="B209" s="94"/>
      <c r="C209" s="21">
        <v>2021</v>
      </c>
      <c r="D209" s="18">
        <f t="shared" si="33"/>
        <v>1103600</v>
      </c>
      <c r="E209" s="23">
        <v>98000</v>
      </c>
      <c r="F209" s="23">
        <v>102000</v>
      </c>
      <c r="G209" s="23"/>
      <c r="H209" s="23">
        <v>903600</v>
      </c>
      <c r="J209" s="14"/>
      <c r="K209" s="14"/>
      <c r="L209" s="14"/>
      <c r="M209" s="14"/>
      <c r="N209" s="14"/>
    </row>
    <row r="210" spans="1:14" ht="33" customHeight="1" x14ac:dyDescent="0.25">
      <c r="A210" s="132"/>
      <c r="B210" s="94"/>
      <c r="C210" s="21">
        <v>2022</v>
      </c>
      <c r="D210" s="18">
        <f t="shared" si="33"/>
        <v>1374200</v>
      </c>
      <c r="E210" s="23">
        <v>163200</v>
      </c>
      <c r="F210" s="23">
        <v>156800</v>
      </c>
      <c r="G210" s="23"/>
      <c r="H210" s="23">
        <v>1054200</v>
      </c>
      <c r="J210" s="15"/>
      <c r="K210" s="15"/>
      <c r="L210" s="15"/>
      <c r="M210" s="15"/>
      <c r="N210" s="15"/>
    </row>
    <row r="211" spans="1:14" ht="26.25" customHeight="1" x14ac:dyDescent="0.25">
      <c r="A211" s="47" t="s">
        <v>20</v>
      </c>
      <c r="B211" s="49"/>
      <c r="C211" s="21" t="s">
        <v>50</v>
      </c>
      <c r="D211" s="18">
        <f>SUM(D208:D210)</f>
        <v>3049600</v>
      </c>
      <c r="E211" s="18">
        <f>SUM(E208:E210)</f>
        <v>320000</v>
      </c>
      <c r="F211" s="18">
        <f>SUM(F208:F210)</f>
        <v>320000</v>
      </c>
      <c r="G211" s="18"/>
      <c r="H211" s="18">
        <f>SUM(H208:H210)</f>
        <v>2409600</v>
      </c>
    </row>
    <row r="212" spans="1:14" ht="24.75" customHeight="1" x14ac:dyDescent="0.25">
      <c r="A212" s="142" t="s">
        <v>45</v>
      </c>
      <c r="B212" s="141" t="s">
        <v>12</v>
      </c>
      <c r="C212" s="21">
        <v>2020</v>
      </c>
      <c r="D212" s="18">
        <f t="shared" ref="D212:D216" si="34">E212+F212+G212+H212</f>
        <v>96780</v>
      </c>
      <c r="E212" s="18">
        <v>10672</v>
      </c>
      <c r="F212" s="18">
        <v>29108</v>
      </c>
      <c r="G212" s="18"/>
      <c r="H212" s="18">
        <v>57000</v>
      </c>
      <c r="J212" s="14"/>
      <c r="K212" s="14"/>
      <c r="L212" s="14"/>
      <c r="M212" s="14"/>
      <c r="N212" s="14"/>
    </row>
    <row r="213" spans="1:14" ht="30.75" customHeight="1" x14ac:dyDescent="0.25">
      <c r="A213" s="142"/>
      <c r="B213" s="141"/>
      <c r="C213" s="21">
        <v>2021</v>
      </c>
      <c r="D213" s="18">
        <f t="shared" si="34"/>
        <v>123431</v>
      </c>
      <c r="E213" s="18">
        <v>19713</v>
      </c>
      <c r="F213" s="18">
        <v>40518</v>
      </c>
      <c r="G213" s="18"/>
      <c r="H213" s="18">
        <v>63200</v>
      </c>
      <c r="J213" s="14"/>
      <c r="K213" s="15"/>
      <c r="L213" s="15"/>
      <c r="M213" s="15"/>
      <c r="N213" s="14"/>
    </row>
    <row r="214" spans="1:14" ht="31.5" customHeight="1" x14ac:dyDescent="0.25">
      <c r="A214" s="142"/>
      <c r="B214" s="141"/>
      <c r="C214" s="21">
        <v>2022</v>
      </c>
      <c r="D214" s="18">
        <f t="shared" si="34"/>
        <v>150897</v>
      </c>
      <c r="E214" s="18">
        <v>32828</v>
      </c>
      <c r="F214" s="18">
        <v>51541</v>
      </c>
      <c r="G214" s="18"/>
      <c r="H214" s="18">
        <v>66528</v>
      </c>
      <c r="J214" s="15"/>
      <c r="K214" s="14"/>
      <c r="L214" s="14"/>
      <c r="M214" s="14"/>
      <c r="N214" s="14"/>
    </row>
    <row r="215" spans="1:14" ht="27.75" customHeight="1" x14ac:dyDescent="0.25">
      <c r="A215" s="87"/>
      <c r="B215" s="119"/>
      <c r="C215" s="21">
        <v>2023</v>
      </c>
      <c r="D215" s="18">
        <f t="shared" si="34"/>
        <v>90064</v>
      </c>
      <c r="E215" s="18"/>
      <c r="F215" s="18">
        <v>11000</v>
      </c>
      <c r="G215" s="18"/>
      <c r="H215" s="18">
        <v>79064</v>
      </c>
      <c r="J215" s="14"/>
      <c r="K215" s="14"/>
      <c r="L215" s="14"/>
      <c r="M215" s="14"/>
      <c r="N215" s="14"/>
    </row>
    <row r="216" spans="1:14" ht="27" customHeight="1" x14ac:dyDescent="0.25">
      <c r="A216" s="87"/>
      <c r="B216" s="119"/>
      <c r="C216" s="21">
        <v>2024</v>
      </c>
      <c r="D216" s="18">
        <f t="shared" si="34"/>
        <v>93600</v>
      </c>
      <c r="E216" s="18"/>
      <c r="F216" s="18">
        <v>11000</v>
      </c>
      <c r="G216" s="18"/>
      <c r="H216" s="18">
        <v>82600</v>
      </c>
      <c r="J216" s="14"/>
      <c r="K216" s="14"/>
      <c r="L216" s="14"/>
      <c r="M216" s="14"/>
      <c r="N216" s="14"/>
    </row>
    <row r="217" spans="1:14" ht="24.75" customHeight="1" x14ac:dyDescent="0.25">
      <c r="A217" s="47" t="s">
        <v>20</v>
      </c>
      <c r="B217" s="49"/>
      <c r="C217" s="21" t="s">
        <v>50</v>
      </c>
      <c r="D217" s="18">
        <f>SUM(D212:D216)</f>
        <v>554772</v>
      </c>
      <c r="E217" s="18">
        <f>SUM(E212:E216)</f>
        <v>63213</v>
      </c>
      <c r="F217" s="18">
        <f>SUM(F212:F216)</f>
        <v>143167</v>
      </c>
      <c r="G217" s="18"/>
      <c r="H217" s="18">
        <f>SUM(H212:H216)</f>
        <v>348392</v>
      </c>
      <c r="J217" s="14"/>
      <c r="K217" s="14"/>
      <c r="L217" s="14"/>
      <c r="M217" s="14"/>
      <c r="N217" s="14"/>
    </row>
    <row r="218" spans="1:14" ht="17.25" customHeight="1" x14ac:dyDescent="0.25">
      <c r="A218" s="78"/>
      <c r="B218" s="79"/>
      <c r="C218" s="41"/>
      <c r="D218" s="42"/>
      <c r="E218" s="42"/>
      <c r="F218" s="42"/>
      <c r="G218" s="42"/>
      <c r="H218" s="42"/>
      <c r="J218" s="14"/>
      <c r="K218" s="14"/>
      <c r="L218" s="14"/>
      <c r="M218" s="14"/>
      <c r="N218" s="14"/>
    </row>
    <row r="219" spans="1:14" ht="41.25" customHeight="1" x14ac:dyDescent="0.25">
      <c r="A219" s="139" t="s">
        <v>51</v>
      </c>
      <c r="B219" s="140"/>
      <c r="C219" s="140"/>
      <c r="D219" s="140"/>
      <c r="E219" s="140"/>
      <c r="F219" s="140"/>
      <c r="G219" s="140"/>
      <c r="H219" s="140"/>
      <c r="J219" s="14"/>
      <c r="K219" s="14"/>
      <c r="L219" s="14"/>
      <c r="M219" s="14"/>
      <c r="N219" s="14"/>
    </row>
    <row r="220" spans="1:14" x14ac:dyDescent="0.25">
      <c r="A220" s="7"/>
      <c r="B220" s="7"/>
      <c r="C220" s="7"/>
      <c r="D220" s="7"/>
      <c r="E220" s="7"/>
      <c r="F220" s="7"/>
      <c r="G220" s="7"/>
      <c r="H220" s="26"/>
      <c r="J220" s="14"/>
      <c r="K220" s="14"/>
      <c r="L220" s="14"/>
      <c r="M220" s="14"/>
      <c r="N220" s="14"/>
    </row>
    <row r="221" spans="1:14" x14ac:dyDescent="0.25">
      <c r="A221" s="7"/>
      <c r="B221" s="7"/>
      <c r="C221" s="7"/>
      <c r="D221" s="7"/>
      <c r="E221" s="7"/>
      <c r="F221" s="7"/>
      <c r="G221" s="7"/>
      <c r="H221" s="26"/>
      <c r="J221" s="14"/>
      <c r="K221" s="14"/>
      <c r="L221" s="14"/>
      <c r="M221" s="14"/>
      <c r="N221" s="14"/>
    </row>
    <row r="222" spans="1:14" x14ac:dyDescent="0.25">
      <c r="A222" s="7"/>
      <c r="B222" s="7"/>
      <c r="C222" s="7"/>
      <c r="D222" s="7"/>
      <c r="E222" s="7"/>
      <c r="F222" s="7"/>
      <c r="G222" s="7"/>
      <c r="H222" s="26"/>
      <c r="J222" s="14"/>
      <c r="K222" s="14"/>
      <c r="L222" s="14"/>
      <c r="M222" s="14"/>
      <c r="N222" s="14"/>
    </row>
    <row r="223" spans="1:14" x14ac:dyDescent="0.25">
      <c r="A223" s="7"/>
      <c r="B223" s="7"/>
      <c r="C223" s="7"/>
      <c r="D223" s="7"/>
      <c r="E223" s="7"/>
      <c r="F223" s="7"/>
      <c r="G223" s="7"/>
      <c r="H223" s="26"/>
      <c r="J223" s="14"/>
      <c r="K223" s="14"/>
      <c r="L223" s="14"/>
      <c r="M223" s="14"/>
      <c r="N223" s="14"/>
    </row>
    <row r="224" spans="1:14" x14ac:dyDescent="0.25">
      <c r="A224" s="7"/>
      <c r="B224" s="7"/>
      <c r="C224" s="7"/>
      <c r="D224" s="7"/>
      <c r="E224" s="7"/>
      <c r="F224" s="7"/>
      <c r="G224" s="7"/>
      <c r="H224" s="26"/>
      <c r="J224" s="14"/>
      <c r="K224" s="14"/>
      <c r="L224" s="14"/>
      <c r="M224" s="14"/>
      <c r="N224" s="14"/>
    </row>
    <row r="225" spans="1:14" x14ac:dyDescent="0.25">
      <c r="A225" s="7"/>
      <c r="B225" s="7"/>
      <c r="C225" s="7"/>
      <c r="D225" s="7"/>
      <c r="E225" s="7"/>
      <c r="F225" s="7"/>
      <c r="G225" s="7"/>
      <c r="H225" s="26"/>
      <c r="J225" s="15"/>
      <c r="K225" s="15"/>
      <c r="L225" s="15"/>
      <c r="M225" s="15"/>
      <c r="N225" s="15"/>
    </row>
    <row r="226" spans="1:14" x14ac:dyDescent="0.25">
      <c r="A226" s="7"/>
      <c r="B226" s="7"/>
      <c r="C226" s="7"/>
      <c r="D226" s="7"/>
      <c r="E226" s="7"/>
      <c r="F226" s="7"/>
      <c r="G226" s="7"/>
      <c r="H226" s="26"/>
    </row>
    <row r="227" spans="1:14" x14ac:dyDescent="0.25">
      <c r="A227" s="7"/>
      <c r="B227" s="7"/>
      <c r="C227" s="7"/>
      <c r="D227" s="7"/>
      <c r="E227" s="7"/>
      <c r="F227" s="7"/>
      <c r="G227" s="7"/>
      <c r="H227" s="26"/>
    </row>
    <row r="228" spans="1:14" x14ac:dyDescent="0.25">
      <c r="A228" s="7"/>
      <c r="B228" s="7"/>
      <c r="C228" s="7"/>
      <c r="D228" s="7"/>
      <c r="E228" s="7"/>
      <c r="F228" s="7"/>
      <c r="G228" s="7"/>
      <c r="H228" s="26"/>
      <c r="J228" s="6"/>
      <c r="K228" s="14"/>
      <c r="L228" s="14"/>
      <c r="M228" s="14"/>
      <c r="N228" s="14"/>
    </row>
    <row r="229" spans="1:14" x14ac:dyDescent="0.25">
      <c r="A229" s="7"/>
      <c r="B229" s="7"/>
      <c r="C229" s="7"/>
      <c r="D229" s="7"/>
      <c r="E229" s="7"/>
      <c r="F229" s="7"/>
      <c r="G229" s="7"/>
      <c r="H229" s="26"/>
      <c r="J229" s="10"/>
      <c r="K229" s="10"/>
      <c r="L229" s="10"/>
      <c r="M229" s="10"/>
      <c r="N229" s="10"/>
    </row>
    <row r="230" spans="1:14" x14ac:dyDescent="0.25">
      <c r="J230" s="16"/>
      <c r="K230" s="16"/>
      <c r="L230" s="16"/>
      <c r="M230" s="16"/>
      <c r="N230" s="16"/>
    </row>
    <row r="231" spans="1:14" x14ac:dyDescent="0.25">
      <c r="J231" s="16"/>
      <c r="K231" s="16"/>
      <c r="L231" s="16"/>
      <c r="M231" s="16"/>
      <c r="N231" s="16"/>
    </row>
  </sheetData>
  <mergeCells count="64">
    <mergeCell ref="B194:B198"/>
    <mergeCell ref="B199:B200"/>
    <mergeCell ref="A187:A200"/>
    <mergeCell ref="A219:H219"/>
    <mergeCell ref="A202:B206"/>
    <mergeCell ref="A208:A210"/>
    <mergeCell ref="B208:B210"/>
    <mergeCell ref="B212:B216"/>
    <mergeCell ref="A212:A216"/>
    <mergeCell ref="B187:B192"/>
    <mergeCell ref="A124:A130"/>
    <mergeCell ref="B124:B130"/>
    <mergeCell ref="A94:A100"/>
    <mergeCell ref="B151:B156"/>
    <mergeCell ref="A151:A156"/>
    <mergeCell ref="B94:B100"/>
    <mergeCell ref="B148:B149"/>
    <mergeCell ref="A148:A149"/>
    <mergeCell ref="A116:B122"/>
    <mergeCell ref="B102:B108"/>
    <mergeCell ref="A132:A138"/>
    <mergeCell ref="B132:B138"/>
    <mergeCell ref="A102:A108"/>
    <mergeCell ref="A112:A114"/>
    <mergeCell ref="B112:B114"/>
    <mergeCell ref="A171:B177"/>
    <mergeCell ref="B140:B146"/>
    <mergeCell ref="A140:A146"/>
    <mergeCell ref="A179:A185"/>
    <mergeCell ref="B179:B185"/>
    <mergeCell ref="A158:A163"/>
    <mergeCell ref="B158:B163"/>
    <mergeCell ref="A165:A169"/>
    <mergeCell ref="B165:B169"/>
    <mergeCell ref="A71:A77"/>
    <mergeCell ref="A78:A84"/>
    <mergeCell ref="A44:A47"/>
    <mergeCell ref="K7:K14"/>
    <mergeCell ref="A33:A39"/>
    <mergeCell ref="B33:B39"/>
    <mergeCell ref="A49:B55"/>
    <mergeCell ref="A9:B15"/>
    <mergeCell ref="A17:B23"/>
    <mergeCell ref="J7:J14"/>
    <mergeCell ref="A41:A42"/>
    <mergeCell ref="B41:B42"/>
    <mergeCell ref="B44:B47"/>
    <mergeCell ref="A16:B16"/>
    <mergeCell ref="A87:A92"/>
    <mergeCell ref="B87:B92"/>
    <mergeCell ref="A64:A70"/>
    <mergeCell ref="F1:H1"/>
    <mergeCell ref="A25:A31"/>
    <mergeCell ref="B25:B31"/>
    <mergeCell ref="A57:A63"/>
    <mergeCell ref="F2:H2"/>
    <mergeCell ref="B3:F3"/>
    <mergeCell ref="F5:H5"/>
    <mergeCell ref="A6:A7"/>
    <mergeCell ref="B6:B7"/>
    <mergeCell ref="D6:H6"/>
    <mergeCell ref="C6:C7"/>
    <mergeCell ref="B2:C2"/>
    <mergeCell ref="B57:B85"/>
  </mergeCells>
  <pageMargins left="0.23622047244094491" right="0.23622047244094491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реализации</vt:lpstr>
      <vt:lpstr>'План реализации'!Область_печати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Жанна Николаевна Решетникова</cp:lastModifiedBy>
  <cp:lastPrinted>2020-07-09T16:19:02Z</cp:lastPrinted>
  <dcterms:created xsi:type="dcterms:W3CDTF">2014-01-24T10:53:56Z</dcterms:created>
  <dcterms:modified xsi:type="dcterms:W3CDTF">2020-08-13T11:49:46Z</dcterms:modified>
</cp:coreProperties>
</file>