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585" windowWidth="15600" windowHeight="7455"/>
  </bookViews>
  <sheets>
    <sheet name="Лист1" sheetId="1" r:id="rId1"/>
  </sheets>
  <definedNames>
    <definedName name="_xlnm._FilterDatabase" localSheetId="0" hidden="1">Лист1!$A$3:$O$148</definedName>
  </definedNames>
  <calcPr calcId="145621"/>
</workbook>
</file>

<file path=xl/calcChain.xml><?xml version="1.0" encoding="utf-8"?>
<calcChain xmlns="http://schemas.openxmlformats.org/spreadsheetml/2006/main">
  <c r="P11" i="1" l="1"/>
  <c r="L148" i="1" l="1"/>
  <c r="P50" i="1" l="1"/>
  <c r="K110" i="1" l="1"/>
  <c r="K111" i="1"/>
  <c r="M123" i="1"/>
  <c r="M122" i="1"/>
  <c r="M121" i="1"/>
  <c r="M120" i="1"/>
  <c r="M133" i="1"/>
  <c r="M132" i="1"/>
  <c r="M131" i="1"/>
  <c r="M130" i="1"/>
  <c r="L147" i="1" l="1"/>
  <c r="L146" i="1"/>
  <c r="L145" i="1"/>
  <c r="L144" i="1"/>
  <c r="L143" i="1"/>
  <c r="N145" i="1" l="1"/>
  <c r="N146" i="1"/>
  <c r="L136" i="1"/>
  <c r="K136" i="1"/>
  <c r="M135" i="1"/>
  <c r="M134" i="1"/>
  <c r="L128" i="1"/>
  <c r="K128" i="1"/>
  <c r="M125" i="1"/>
  <c r="M126" i="1"/>
  <c r="M127" i="1"/>
  <c r="M124" i="1"/>
  <c r="L118" i="1"/>
  <c r="K118" i="1"/>
  <c r="M115" i="1"/>
  <c r="M116" i="1"/>
  <c r="M117" i="1"/>
  <c r="M136" i="1" l="1"/>
  <c r="M147" i="1"/>
  <c r="K147" i="1" s="1"/>
  <c r="M146" i="1"/>
  <c r="K146" i="1" s="1"/>
  <c r="M145" i="1"/>
  <c r="M128" i="1"/>
  <c r="M114" i="1"/>
  <c r="M118" i="1" l="1"/>
  <c r="M144" i="1"/>
  <c r="K109" i="1"/>
  <c r="K112" i="1"/>
  <c r="K113" i="1"/>
  <c r="O108" i="1" l="1"/>
  <c r="N108" i="1"/>
  <c r="M108" i="1"/>
  <c r="K108" i="1" s="1"/>
  <c r="K106" i="1"/>
  <c r="K107" i="1"/>
  <c r="K105" i="1"/>
  <c r="M104" i="1"/>
  <c r="M103" i="1"/>
  <c r="K103" i="1" s="1"/>
  <c r="K99" i="1"/>
  <c r="M82" i="1"/>
  <c r="K73" i="1"/>
  <c r="K66" i="1"/>
  <c r="M66" i="1"/>
  <c r="K93" i="1"/>
  <c r="K92" i="1"/>
  <c r="M89" i="1"/>
  <c r="K88" i="1"/>
  <c r="K43" i="1" l="1"/>
  <c r="M13" i="1" l="1"/>
  <c r="M143" i="1" s="1"/>
  <c r="K76" i="1" l="1"/>
  <c r="K71" i="1"/>
  <c r="K69" i="1"/>
  <c r="K13" i="1" l="1"/>
  <c r="K30" i="1"/>
  <c r="F30" i="1"/>
  <c r="L142" i="1" l="1"/>
  <c r="O101" i="1" l="1"/>
  <c r="O141" i="1" l="1"/>
  <c r="N141" i="1"/>
  <c r="K104" i="1" l="1"/>
  <c r="K102" i="1"/>
  <c r="K97" i="1"/>
  <c r="K95" i="1"/>
  <c r="K85" i="1" l="1"/>
  <c r="K84" i="1"/>
  <c r="K83" i="1"/>
  <c r="K78" i="1"/>
  <c r="K77" i="1"/>
  <c r="K61" i="1"/>
  <c r="K60" i="1"/>
  <c r="K59" i="1"/>
  <c r="K47" i="1"/>
  <c r="K46" i="1"/>
  <c r="K45" i="1"/>
  <c r="K38" i="1"/>
  <c r="K37" i="1"/>
  <c r="K48" i="1" l="1"/>
  <c r="L36" i="1" l="1"/>
  <c r="M36" i="1"/>
  <c r="N36" i="1"/>
  <c r="O36" i="1"/>
  <c r="K34" i="1"/>
  <c r="K35" i="1"/>
  <c r="K36" i="1" l="1"/>
  <c r="P20" i="1"/>
  <c r="M11" i="1"/>
  <c r="M141" i="1" s="1"/>
  <c r="L54" i="1" l="1"/>
  <c r="M54" i="1"/>
  <c r="N54" i="1"/>
  <c r="N144" i="1" s="1"/>
  <c r="O54" i="1"/>
  <c r="L49" i="1"/>
  <c r="M49" i="1"/>
  <c r="N49" i="1"/>
  <c r="O49" i="1"/>
  <c r="L40" i="1"/>
  <c r="M40" i="1"/>
  <c r="N40" i="1"/>
  <c r="O40" i="1"/>
  <c r="M142" i="1" l="1"/>
  <c r="M148" i="1" s="1"/>
  <c r="M101" i="1" l="1"/>
  <c r="N101" i="1"/>
  <c r="L101" i="1"/>
  <c r="K100" i="1"/>
  <c r="K98" i="1"/>
  <c r="K101" i="1" l="1"/>
  <c r="K94" i="1" l="1"/>
  <c r="K96" i="1"/>
  <c r="K89" i="1" l="1"/>
  <c r="K86" i="1"/>
  <c r="K87" i="1"/>
  <c r="K82" i="1"/>
  <c r="N75" i="1"/>
  <c r="O75" i="1"/>
  <c r="L75" i="1"/>
  <c r="M75" i="1"/>
  <c r="K72" i="1"/>
  <c r="K74" i="1"/>
  <c r="K79" i="1"/>
  <c r="K80" i="1"/>
  <c r="K81" i="1"/>
  <c r="K75" i="1" l="1"/>
  <c r="N58" i="1"/>
  <c r="O58" i="1"/>
  <c r="L58" i="1"/>
  <c r="M58" i="1"/>
  <c r="K28" i="1"/>
  <c r="K21" i="1"/>
  <c r="K22" i="1"/>
  <c r="K23" i="1"/>
  <c r="K24" i="1"/>
  <c r="K25" i="1"/>
  <c r="K26" i="1"/>
  <c r="K27" i="1"/>
  <c r="M20" i="1"/>
  <c r="K20" i="1" s="1"/>
  <c r="K145" i="1" l="1"/>
  <c r="K57" i="1"/>
  <c r="K8" i="1" l="1"/>
  <c r="K9" i="1"/>
  <c r="K7" i="1"/>
  <c r="K51" i="1" l="1"/>
  <c r="K16" i="1" l="1"/>
  <c r="K17" i="1"/>
  <c r="K18" i="1"/>
  <c r="K15" i="1"/>
  <c r="K49" i="1"/>
  <c r="O143" i="1" l="1"/>
  <c r="N143" i="1"/>
  <c r="K53" i="1"/>
  <c r="K143" i="1" l="1"/>
  <c r="K56" i="1"/>
  <c r="K55" i="1"/>
  <c r="K39" i="1"/>
  <c r="K40" i="1" s="1"/>
  <c r="L141" i="1"/>
  <c r="K58" i="1" l="1"/>
  <c r="K141" i="1"/>
  <c r="K42" i="1"/>
  <c r="N142" i="1"/>
  <c r="O142" i="1"/>
  <c r="K52" i="1"/>
  <c r="K12" i="1"/>
  <c r="K142" i="1" l="1"/>
  <c r="K11" i="1"/>
  <c r="O148" i="1" l="1"/>
  <c r="N148" i="1"/>
  <c r="N44" i="1"/>
  <c r="O44" i="1"/>
  <c r="L44" i="1"/>
  <c r="K144" i="1" l="1"/>
  <c r="K148" i="1" s="1"/>
  <c r="K41" i="1"/>
  <c r="K50" i="1"/>
  <c r="K54" i="1" s="1"/>
  <c r="M44" i="1"/>
  <c r="K44" i="1" s="1"/>
</calcChain>
</file>

<file path=xl/sharedStrings.xml><?xml version="1.0" encoding="utf-8"?>
<sst xmlns="http://schemas.openxmlformats.org/spreadsheetml/2006/main" count="280" uniqueCount="160">
  <si>
    <t>№ п/п</t>
  </si>
  <si>
    <t xml:space="preserve">
Финансовый год
</t>
  </si>
  <si>
    <t>Всего</t>
  </si>
  <si>
    <t>Федеральный бюджет</t>
  </si>
  <si>
    <t>Областной бюджет</t>
  </si>
  <si>
    <t>Местные бюджеты</t>
  </si>
  <si>
    <t>Почие источники</t>
  </si>
  <si>
    <t>Бюджетополучатель</t>
  </si>
  <si>
    <t>Строительство поликлиники на 380 посещений в смену в г. Гатчина</t>
  </si>
  <si>
    <t>Комитет по здравоохранению  Ленинградской области</t>
  </si>
  <si>
    <t>Разработка проектно-сметной документации в 2017 году</t>
  </si>
  <si>
    <t>Концессионер</t>
  </si>
  <si>
    <t>Итого</t>
  </si>
  <si>
    <t>Исполнение обязательств Ленинградской области по концессионному соглашению в отношении "Ленинградского областного центра медицинской реабилитации" на 200 коек  в г. Коммунар Гатчинского района</t>
  </si>
  <si>
    <t>Строительство корпуса №3 Ульяновской психиатрической больницы на 50 коек</t>
  </si>
  <si>
    <t>Приложение к изменениям…</t>
  </si>
  <si>
    <t>Реконструкция объекта незавершенного строительства «Бомбоубежище» под размещение противорадиационного укрытия в г. Коммунар Гатчинского района, в том числе проектные работы</t>
  </si>
  <si>
    <t xml:space="preserve"> Приобретение объектов недвижимого имущества для нужд здравоохранения Ленинградской области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</si>
  <si>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</si>
  <si>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</si>
  <si>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</si>
  <si>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</si>
  <si>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</si>
  <si>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</si>
  <si>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</si>
  <si>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</si>
  <si>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</si>
  <si>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</si>
  <si>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Разработка проектно-сметной документации в 2016-2017 годах</t>
  </si>
  <si>
    <t>12</t>
  </si>
  <si>
    <t>Подпрограмма "Организация территориальной модели здравоохранения Ленинградской области"</t>
  </si>
  <si>
    <t>Строительство врачебной амбулатории, на 110 посещений и постом скорой медицинской помощи в пос. Толмачево Лужского района по адресу:Ленинградская область, Лужский район, Толмачевское городское поселение, пос. Толмачево, ул. Первомайская</t>
  </si>
  <si>
    <t>В том числе 2018 год:</t>
  </si>
  <si>
    <t>Приобретение 2 модульных фельдшерско-акушерских пунктов - д. Пеники, д. Иннолово, Ломоносовский район</t>
  </si>
  <si>
    <t>Нераспределенные средства</t>
  </si>
  <si>
    <t>2015-2018</t>
  </si>
  <si>
    <t>Приобретение модульного фельдшерско-акушерского пункта - д. Поляны, Выборгский район</t>
  </si>
  <si>
    <t>Приобретение модульного фельдшерско-акушерского пункта - д. Мины, Гатчинский район</t>
  </si>
  <si>
    <t>Приобретение 2 помещений под размещение медицинских учреждений в г. Кудрово во Всеволожском районе</t>
  </si>
  <si>
    <t>Проектная мощность</t>
  </si>
  <si>
    <t>50 коек</t>
  </si>
  <si>
    <t>850 посещений в смену</t>
  </si>
  <si>
    <t>380 посещений в смену</t>
  </si>
  <si>
    <t xml:space="preserve"> 200 коек</t>
  </si>
  <si>
    <t>110 посещений в смену</t>
  </si>
  <si>
    <t>600 посещений в смену</t>
  </si>
  <si>
    <t>20 посещений в смену</t>
  </si>
  <si>
    <t>по 150 посещений в смену</t>
  </si>
  <si>
    <t>Приобретение помещений под размещение медицинских учреждений в г. Мурино во Всеволожском районе</t>
  </si>
  <si>
    <t>В том числе 2019 год:</t>
  </si>
  <si>
    <t>Приобретение помещений под размещение медицинских учреждений в пос. Новогорелово в Ломоносовском районе</t>
  </si>
  <si>
    <t>Приобретение помещения под размещение медицинского учреждения  - д. Рапполово, Всеволожский район</t>
  </si>
  <si>
    <t>Приобретение здания под размещение амбулатории в пос. Бугры во Всеволожском районе</t>
  </si>
  <si>
    <t>Наименование, местонахождения объекта</t>
  </si>
  <si>
    <t>Строительство областной  детской больницы с 
поликлиникой в г.Сертолово Всеволожского района. 1  этап - Поликлиника по адресу: 
Ленинградская область,   Всеволожский район,   муниципальное образование 
Сертолово</t>
  </si>
  <si>
    <t>1</t>
  </si>
  <si>
    <t>4.7</t>
  </si>
  <si>
    <t>4.8</t>
  </si>
  <si>
    <t>4.9</t>
  </si>
  <si>
    <t>4.10</t>
  </si>
  <si>
    <t>4.11</t>
  </si>
  <si>
    <t>4.12</t>
  </si>
  <si>
    <t>4.13</t>
  </si>
  <si>
    <t>Приобретение модульного фельдшерско-акушерского пункта - с. Сомино, Бокситогорский район</t>
  </si>
  <si>
    <t>Приобретение модульного фельдшерско-акушерского пункта - пос. Подгорное, Выборгский район</t>
  </si>
  <si>
    <t>Приобретение модульного фельдшерско-акушерского пункта - пос. Климово, Выборгский район</t>
  </si>
  <si>
    <t>Приобретение модульного фельдшерско-акушерского пункта - дер. Реполка, Волосовский район</t>
  </si>
  <si>
    <t>Приобретение модульного фельдшерско-акушерского пункта - дер. Новинка, Гатчинский район</t>
  </si>
  <si>
    <t>Приобретение модульного фельдшерско-акушерского пункта - дер. Чаща, Гатчинский район</t>
  </si>
  <si>
    <t>Приобретение модульного фельдшерско-акушерского пункта - дер. Ковшово, Волосовский район</t>
  </si>
  <si>
    <t>13</t>
  </si>
  <si>
    <t>Подпрограмма "Первичная медико-санитарная помощь. Профилактика заболеваний и формирование здорового образа жизни"</t>
  </si>
  <si>
    <t>2018-2020</t>
  </si>
  <si>
    <t>2020-2022</t>
  </si>
  <si>
    <t>140 посещений в смену</t>
  </si>
  <si>
    <t>14</t>
  </si>
  <si>
    <t>15</t>
  </si>
  <si>
    <t>16</t>
  </si>
  <si>
    <t>17</t>
  </si>
  <si>
    <t>120 коек</t>
  </si>
  <si>
    <t>1130 вскрытий в год</t>
  </si>
  <si>
    <t>1200 вскрытий в год</t>
  </si>
  <si>
    <t>Строительство объекта "Поликлиника в г. Кудрово Всеволожского района"</t>
  </si>
  <si>
    <t>Завершение строительства здания морга в г.Тосно, ш. Барыбина, д. 31, в т.ч. проектирование</t>
  </si>
  <si>
    <t>Строительство амбулаторно-поликлинического комплекса пос. Тельмана, Тосненский муниципалный район</t>
  </si>
  <si>
    <t xml:space="preserve">Государственное казенное учреждение  «Управление строительства Ленинградской области» (далее - ГКУ "УС ЛО") </t>
  </si>
  <si>
    <t xml:space="preserve">ГКУ «УС ЛО» </t>
  </si>
  <si>
    <t>Строительство пищеблока для стационара Ивангородской городской больницы ГБУЗ ЛО "Кингисеппская МБ" мощностью на 120 коек, в т.ч. проектирование</t>
  </si>
  <si>
    <t>Строительство поликлиники на 600 посещений в смену в г.п.Новоселье Ломоносовского района, в т.ч. проектирование</t>
  </si>
  <si>
    <t>Заключение экспертизы по проекту
№ 47-1-1-3-027123-2019 от 07.10.2019, по смете № 47-1-0183-19 от 07.10.2019</t>
  </si>
  <si>
    <t>Заключение экспертизы по проекту
№ 47-1-1-3-017046-2019 от 05.07.2019, по смете № 47-1-0126-19 от 05.07.2019</t>
  </si>
  <si>
    <t>Заключение экспертизы по проекту
№ 47-1-1-3-007062-2019  от 29.03.2019, по смете № 47-1-0088-19 от 26.04.2019</t>
  </si>
  <si>
    <t xml:space="preserve">Заключение экспертизы по проекту
№ 47-1-4-0137-15  от 31.08.15,  по смете №47-1-7-0428-15 от 27.10.15 </t>
  </si>
  <si>
    <t>Заключение экспертизы по проекту
№ 47-1-4-0101-15  от 02.07.15 г, по смете №47-1-7-0384-15 от 04.09.15</t>
  </si>
  <si>
    <t>Заключение экспертизы по проекту
№ 47-1-4-0291-16 от 29.12.16, по смете №47-1-7-0904-16 от 29.12.2016</t>
  </si>
  <si>
    <t xml:space="preserve">Строительство здания морга в г.Кингисепп, Кингисеппский муниципальный район  Ленинградской области, в т.ч. проектирование </t>
  </si>
  <si>
    <t>Строительство врачебной амбулатории на 110 посещений в смену в пос. Дубровка Всеволожского муниципального района Ленинградской области, в т.ч. проектирование</t>
  </si>
  <si>
    <t>2019-2022</t>
  </si>
  <si>
    <t>Заключение экспертизы по проекту № 47-1-1-3-008303-2018 от 21.12.2018, по смете № 47-1-0260-18 от 21.12.2018</t>
  </si>
  <si>
    <t>Заключение экспертизы по проекту № 47-1-1-3-036036-2019 от 17.12.2019, по смете № 47-1-0240-19 от 17.12.2019</t>
  </si>
  <si>
    <t>2018-2019</t>
  </si>
  <si>
    <t>2018-2021</t>
  </si>
  <si>
    <t>2018-2022</t>
  </si>
  <si>
    <t>4.1</t>
  </si>
  <si>
    <t>4.2</t>
  </si>
  <si>
    <t>4.3</t>
  </si>
  <si>
    <t>4.4</t>
  </si>
  <si>
    <t>4.6</t>
  </si>
  <si>
    <t xml:space="preserve">Срок реализации </t>
  </si>
  <si>
    <t xml:space="preserve">Информация о состоянии проектно-сметной документации 
</t>
  </si>
  <si>
    <t>Заказчик</t>
  </si>
  <si>
    <t>Полный объем финансирования (тыс. рублей)</t>
  </si>
  <si>
    <t>Фактические расходы на создание объекта (нарастающим итогом) за предыдущие периоды реализации</t>
  </si>
  <si>
    <t>ГКУ "УС ЛО"</t>
  </si>
  <si>
    <t>ГКУ «УС ЛО»</t>
  </si>
  <si>
    <t xml:space="preserve"> в т.ч. ПИР</t>
  </si>
  <si>
    <t>в т.ч. СМР</t>
  </si>
  <si>
    <t>в т.ч. ПИР</t>
  </si>
  <si>
    <t>243176,19 (в ценах 2013 г.)</t>
  </si>
  <si>
    <t>2015-2020</t>
  </si>
  <si>
    <t>3067973,24 (в ценах 2015 г.)</t>
  </si>
  <si>
    <t>396137,32 (в ценах 2015 г.)</t>
  </si>
  <si>
    <t>2013-2019</t>
  </si>
  <si>
    <t>2017-2022</t>
  </si>
  <si>
    <t>960482,57 (в ценах 2019 г.)</t>
  </si>
  <si>
    <t>226531,93 ( в ценах 2018 г.)</t>
  </si>
  <si>
    <t>239230,51 (в ценах 2019 г.)</t>
  </si>
  <si>
    <t>96230,37 (в ценах 2019 г.)</t>
  </si>
  <si>
    <t>313655,79 ( в ценах 2018 г.)</t>
  </si>
  <si>
    <t>2019-2020</t>
  </si>
  <si>
    <t xml:space="preserve">Выкуп врачебной амбулатории в дер. Вистино Кингисеппского района Ленинградской области </t>
  </si>
  <si>
    <t>100 посещений в смену</t>
  </si>
  <si>
    <t>Заключение эксперптизы по проекту № 47-1-8-0151-19</t>
  </si>
  <si>
    <t>Комитет по здравоохранению Ленинградской области</t>
  </si>
  <si>
    <t>Утвержденная и (или) прогнозируемая сметная стоимость объекта</t>
  </si>
  <si>
    <t>4.5</t>
  </si>
  <si>
    <t>В том числе 2020 год:</t>
  </si>
  <si>
    <t xml:space="preserve">ПЕРЕЧЕНЬ
объектов, строительство, реконструкция и модернизация которых предусмотрены в рамках государственной программы Ленинградской области
"Развитие здравоохранения в Ленинградской области"
</t>
  </si>
  <si>
    <t>4.14</t>
  </si>
  <si>
    <t>Выкуп помещений в пос.Рябово Тосненского района под размещение амбулатории</t>
  </si>
  <si>
    <t>35 посещений в смену</t>
  </si>
  <si>
    <t>18</t>
  </si>
  <si>
    <t>2021-2023</t>
  </si>
  <si>
    <t xml:space="preserve">Заключение экспертизы по проекту и смете №47-1-1-3-050292-2020 от 08.10.2020 </t>
  </si>
  <si>
    <t xml:space="preserve">879051,96 т.р. (в ценах 2020 г.), в т.ч. ПИР - 9502,3 т.р. </t>
  </si>
  <si>
    <t>Разработка проектно-сметной документации</t>
  </si>
  <si>
    <t xml:space="preserve">Заключение экспертизы по проекту
№ 47-1-1-3-0192-16 от 01.09.2016, по смете № 47-1-7-0531-16 от 01.09.2016, изменения № 47-1-1-2-061139-2020 от 30.11.2020. </t>
  </si>
  <si>
    <t>101 908,36 (в ценах 2016 г./2020 г.)</t>
  </si>
  <si>
    <t>2021-2024</t>
  </si>
  <si>
    <t>2018-2024</t>
  </si>
  <si>
    <t>2023-2024</t>
  </si>
  <si>
    <t>2023-2024 
&lt;1&gt;</t>
  </si>
  <si>
    <t xml:space="preserve">&lt;1&gt;  Реализация мероприятий продолжится после 2024 года.
</t>
  </si>
  <si>
    <t>ГБУЗ ЛО "Токсовская межрайонная больница" Поликлиника в г.Мурино</t>
  </si>
  <si>
    <t>ГБУЗ ЛО "Ломоносовская межрайонная больница им. И.Н.Юдченко" Новосельская поликлиника</t>
  </si>
  <si>
    <t>879051,96 т.р. (в ценах 2020 г.), в т.ч. ПИР - 9502,3 т.р.</t>
  </si>
  <si>
    <r>
      <t xml:space="preserve">Заключение экспертизы по проекту №47-1-1-3-0244-18 от 28.09.2018 </t>
    </r>
    <r>
      <rPr>
        <b/>
        <sz val="11"/>
        <rFont val="Times New Roman"/>
        <family val="1"/>
        <charset val="204"/>
      </rPr>
      <t>(разработка ПСД на завершение строительства)</t>
    </r>
  </si>
  <si>
    <t xml:space="preserve">ГБУЗ ЛО "Кировская межрайонная больница" Поликлиника, в т.ч. проектирование </t>
  </si>
  <si>
    <t xml:space="preserve">Проектирование и строительство поликлиники на 380 посещений в смену в г.Выборг, в т.ч. проектирование </t>
  </si>
  <si>
    <t>Организация конкурсных процедур на заключение государственного контракта ПИР+СМР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</si>
</sst>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"/>
    <numFmt numFmtId="166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7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164" fontId="1" fillId="0" borderId="1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top"/>
    </xf>
    <xf numFmtId="0" fontId="1" fillId="2" borderId="11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/>
    </xf>
    <xf numFmtId="2" fontId="1" fillId="2" borderId="4" xfId="0" applyNumberFormat="1" applyFont="1" applyFill="1" applyBorder="1" applyAlignment="1">
      <alignment horizontal="center" vertical="top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2" fontId="7" fillId="0" borderId="2" xfId="1" applyNumberFormat="1" applyFont="1" applyFill="1" applyBorder="1" applyAlignment="1">
      <alignment horizontal="center" vertical="top" wrapText="1"/>
    </xf>
    <xf numFmtId="2" fontId="7" fillId="0" borderId="4" xfId="1" applyNumberFormat="1" applyFont="1" applyFill="1" applyBorder="1" applyAlignment="1">
      <alignment horizontal="center" vertical="top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165" fontId="1" fillId="0" borderId="4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right" vertical="top" wrapText="1"/>
    </xf>
    <xf numFmtId="0" fontId="0" fillId="0" borderId="1" xfId="0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1"/>
  <sheetViews>
    <sheetView tabSelected="1" zoomScale="85" zoomScaleNormal="85" zoomScaleSheetLayoutView="80" workbookViewId="0">
      <pane xSplit="4" ySplit="4" topLeftCell="J8" activePane="bottomRight" state="frozen"/>
      <selection pane="topRight" activeCell="E1" sqref="E1"/>
      <selection pane="bottomLeft" activeCell="A5" sqref="A5"/>
      <selection pane="bottomRight" activeCell="S12" sqref="S12"/>
    </sheetView>
  </sheetViews>
  <sheetFormatPr defaultColWidth="9.140625" defaultRowHeight="15" x14ac:dyDescent="0.25"/>
  <cols>
    <col min="1" max="1" width="6" style="3" customWidth="1"/>
    <col min="2" max="2" width="32.85546875" style="3" customWidth="1"/>
    <col min="3" max="3" width="18.85546875" style="3" customWidth="1"/>
    <col min="4" max="4" width="18.7109375" style="3" customWidth="1"/>
    <col min="5" max="5" width="32.7109375" style="3" customWidth="1"/>
    <col min="6" max="6" width="15.28515625" style="3" customWidth="1"/>
    <col min="7" max="7" width="15.42578125" style="3" customWidth="1"/>
    <col min="8" max="8" width="25.85546875" style="3" customWidth="1"/>
    <col min="9" max="9" width="19.42578125" style="3" customWidth="1"/>
    <col min="10" max="10" width="12.42578125" style="3" customWidth="1"/>
    <col min="11" max="11" width="17" style="3" customWidth="1"/>
    <col min="12" max="12" width="14.28515625" style="3" customWidth="1"/>
    <col min="13" max="13" width="17.5703125" style="3" customWidth="1"/>
    <col min="14" max="14" width="14.7109375" style="3" customWidth="1"/>
    <col min="15" max="15" width="16.42578125" style="3" customWidth="1"/>
    <col min="16" max="16" width="25" style="1" customWidth="1"/>
    <col min="17" max="16384" width="9.140625" style="2"/>
  </cols>
  <sheetData>
    <row r="1" spans="1:16" ht="28.5" customHeight="1" x14ac:dyDescent="0.25">
      <c r="A1" s="174" t="s">
        <v>15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6"/>
    </row>
    <row r="2" spans="1:16" ht="86.25" customHeight="1" x14ac:dyDescent="0.25">
      <c r="A2" s="165" t="s">
        <v>137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5" customHeight="1" x14ac:dyDescent="0.25">
      <c r="A3" s="96" t="s">
        <v>0</v>
      </c>
      <c r="B3" s="96" t="s">
        <v>53</v>
      </c>
      <c r="C3" s="96" t="s">
        <v>39</v>
      </c>
      <c r="D3" s="96" t="s">
        <v>108</v>
      </c>
      <c r="E3" s="96" t="s">
        <v>109</v>
      </c>
      <c r="F3" s="155" t="s">
        <v>134</v>
      </c>
      <c r="G3" s="132"/>
      <c r="H3" s="90" t="s">
        <v>7</v>
      </c>
      <c r="I3" s="90" t="s">
        <v>110</v>
      </c>
      <c r="J3" s="96" t="s">
        <v>1</v>
      </c>
      <c r="K3" s="96" t="s">
        <v>111</v>
      </c>
      <c r="L3" s="96"/>
      <c r="M3" s="96"/>
      <c r="N3" s="96"/>
      <c r="O3" s="96"/>
      <c r="P3" s="166" t="s">
        <v>112</v>
      </c>
    </row>
    <row r="4" spans="1:16" ht="60.75" customHeight="1" x14ac:dyDescent="0.25">
      <c r="A4" s="96"/>
      <c r="B4" s="96"/>
      <c r="C4" s="96"/>
      <c r="D4" s="96"/>
      <c r="E4" s="96"/>
      <c r="F4" s="135"/>
      <c r="G4" s="136"/>
      <c r="H4" s="94"/>
      <c r="I4" s="91"/>
      <c r="J4" s="96"/>
      <c r="K4" s="15" t="s">
        <v>2</v>
      </c>
      <c r="L4" s="15" t="s">
        <v>3</v>
      </c>
      <c r="M4" s="15" t="s">
        <v>4</v>
      </c>
      <c r="N4" s="15" t="s">
        <v>5</v>
      </c>
      <c r="O4" s="15" t="s">
        <v>6</v>
      </c>
      <c r="P4" s="167"/>
    </row>
    <row r="5" spans="1:16" x14ac:dyDescent="0.2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76">
        <v>6</v>
      </c>
      <c r="G5" s="177"/>
      <c r="H5" s="10">
        <v>7</v>
      </c>
      <c r="I5" s="18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20">
        <v>15</v>
      </c>
    </row>
    <row r="6" spans="1:16" ht="15.75" x14ac:dyDescent="0.25">
      <c r="A6" s="159" t="s">
        <v>71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9"/>
    </row>
    <row r="7" spans="1:16" ht="60" x14ac:dyDescent="0.25">
      <c r="A7" s="7" t="s">
        <v>55</v>
      </c>
      <c r="B7" s="9" t="s">
        <v>66</v>
      </c>
      <c r="C7" s="9" t="s">
        <v>46</v>
      </c>
      <c r="D7" s="9">
        <v>2019</v>
      </c>
      <c r="E7" s="9"/>
      <c r="F7" s="109"/>
      <c r="G7" s="110"/>
      <c r="H7" s="16" t="s">
        <v>9</v>
      </c>
      <c r="I7" s="16" t="s">
        <v>9</v>
      </c>
      <c r="J7" s="9">
        <v>2019</v>
      </c>
      <c r="K7" s="8">
        <f>SUM(L7:O7)</f>
        <v>8850</v>
      </c>
      <c r="L7" s="8">
        <v>8850</v>
      </c>
      <c r="M7" s="8"/>
      <c r="N7" s="9"/>
      <c r="O7" s="9"/>
      <c r="P7" s="17">
        <v>8850</v>
      </c>
    </row>
    <row r="8" spans="1:16" ht="60" x14ac:dyDescent="0.25">
      <c r="A8" s="7" t="s">
        <v>18</v>
      </c>
      <c r="B8" s="9" t="s">
        <v>65</v>
      </c>
      <c r="C8" s="9" t="s">
        <v>46</v>
      </c>
      <c r="D8" s="9">
        <v>2019</v>
      </c>
      <c r="E8" s="9"/>
      <c r="F8" s="109"/>
      <c r="G8" s="110"/>
      <c r="H8" s="16" t="s">
        <v>9</v>
      </c>
      <c r="I8" s="16" t="s">
        <v>9</v>
      </c>
      <c r="J8" s="9">
        <v>2019</v>
      </c>
      <c r="K8" s="8">
        <f>SUM(L8:O8)</f>
        <v>8850</v>
      </c>
      <c r="L8" s="8">
        <v>8850</v>
      </c>
      <c r="M8" s="8"/>
      <c r="N8" s="9"/>
      <c r="O8" s="9"/>
      <c r="P8" s="17">
        <v>8850</v>
      </c>
    </row>
    <row r="9" spans="1:16" ht="60" x14ac:dyDescent="0.25">
      <c r="A9" s="7" t="s">
        <v>19</v>
      </c>
      <c r="B9" s="9" t="s">
        <v>63</v>
      </c>
      <c r="C9" s="9" t="s">
        <v>46</v>
      </c>
      <c r="D9" s="9">
        <v>2019</v>
      </c>
      <c r="E9" s="9"/>
      <c r="F9" s="109"/>
      <c r="G9" s="110"/>
      <c r="H9" s="16" t="s">
        <v>9</v>
      </c>
      <c r="I9" s="16" t="s">
        <v>9</v>
      </c>
      <c r="J9" s="9">
        <v>2019</v>
      </c>
      <c r="K9" s="8">
        <f>SUM(L9:O9)</f>
        <v>9014.7000000000007</v>
      </c>
      <c r="L9" s="8">
        <v>9014.7000000000007</v>
      </c>
      <c r="M9" s="8"/>
      <c r="N9" s="9"/>
      <c r="O9" s="9"/>
      <c r="P9" s="17">
        <v>9014.7000000000007</v>
      </c>
    </row>
    <row r="10" spans="1:16" ht="15.75" x14ac:dyDescent="0.25">
      <c r="A10" s="159" t="s">
        <v>30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9"/>
    </row>
    <row r="11" spans="1:16" ht="19.5" customHeight="1" x14ac:dyDescent="0.25">
      <c r="A11" s="113" t="s">
        <v>20</v>
      </c>
      <c r="B11" s="90" t="s">
        <v>17</v>
      </c>
      <c r="C11" s="90"/>
      <c r="D11" s="90" t="s">
        <v>72</v>
      </c>
      <c r="E11" s="101"/>
      <c r="F11" s="103"/>
      <c r="G11" s="104"/>
      <c r="H11" s="90" t="s">
        <v>9</v>
      </c>
      <c r="I11" s="90" t="s">
        <v>9</v>
      </c>
      <c r="J11" s="9">
        <v>2018</v>
      </c>
      <c r="K11" s="17">
        <f>SUM(L11:O11)</f>
        <v>66000</v>
      </c>
      <c r="L11" s="17"/>
      <c r="M11" s="17">
        <f>M15+M16+M17+M18</f>
        <v>66000</v>
      </c>
      <c r="N11" s="8"/>
      <c r="O11" s="8"/>
      <c r="P11" s="148">
        <f>175082.25+M13</f>
        <v>349868.25</v>
      </c>
    </row>
    <row r="12" spans="1:16" ht="32.25" customHeight="1" x14ac:dyDescent="0.25">
      <c r="A12" s="141"/>
      <c r="B12" s="94"/>
      <c r="C12" s="94"/>
      <c r="D12" s="94"/>
      <c r="E12" s="102"/>
      <c r="F12" s="105"/>
      <c r="G12" s="106"/>
      <c r="H12" s="94"/>
      <c r="I12" s="94"/>
      <c r="J12" s="9">
        <v>2019</v>
      </c>
      <c r="K12" s="17">
        <f>SUM(L12:O12)</f>
        <v>109132.25</v>
      </c>
      <c r="L12" s="17"/>
      <c r="M12" s="17">
        <v>109132.25</v>
      </c>
      <c r="N12" s="8"/>
      <c r="O12" s="8"/>
      <c r="P12" s="149"/>
    </row>
    <row r="13" spans="1:16" ht="33" customHeight="1" x14ac:dyDescent="0.25">
      <c r="A13" s="141"/>
      <c r="B13" s="94"/>
      <c r="C13" s="94"/>
      <c r="D13" s="94"/>
      <c r="E13" s="102"/>
      <c r="F13" s="105"/>
      <c r="G13" s="106"/>
      <c r="H13" s="94"/>
      <c r="I13" s="94"/>
      <c r="J13" s="9">
        <v>2020</v>
      </c>
      <c r="K13" s="35">
        <f>SUM(L13:O13)</f>
        <v>174786</v>
      </c>
      <c r="L13" s="35"/>
      <c r="M13" s="21">
        <f>M30+M31</f>
        <v>174786</v>
      </c>
      <c r="N13" s="8"/>
      <c r="O13" s="8"/>
      <c r="P13" s="149"/>
    </row>
    <row r="14" spans="1:16" x14ac:dyDescent="0.25">
      <c r="A14" s="96" t="s">
        <v>32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19"/>
    </row>
    <row r="15" spans="1:16" ht="60" x14ac:dyDescent="0.25">
      <c r="A15" s="7" t="s">
        <v>103</v>
      </c>
      <c r="B15" s="9" t="s">
        <v>33</v>
      </c>
      <c r="C15" s="9" t="s">
        <v>46</v>
      </c>
      <c r="D15" s="9">
        <v>2018</v>
      </c>
      <c r="E15" s="9"/>
      <c r="F15" s="109"/>
      <c r="G15" s="110"/>
      <c r="H15" s="16" t="s">
        <v>9</v>
      </c>
      <c r="I15" s="26" t="s">
        <v>9</v>
      </c>
      <c r="J15" s="9">
        <v>2018</v>
      </c>
      <c r="K15" s="8">
        <f>SUM(L15:O15)</f>
        <v>20000</v>
      </c>
      <c r="L15" s="9"/>
      <c r="M15" s="8">
        <v>20000</v>
      </c>
      <c r="N15" s="9"/>
      <c r="O15" s="9"/>
      <c r="P15" s="17">
        <v>19950</v>
      </c>
    </row>
    <row r="16" spans="1:16" ht="60" x14ac:dyDescent="0.25">
      <c r="A16" s="7" t="s">
        <v>104</v>
      </c>
      <c r="B16" s="9" t="s">
        <v>37</v>
      </c>
      <c r="C16" s="9" t="s">
        <v>46</v>
      </c>
      <c r="D16" s="9">
        <v>2018</v>
      </c>
      <c r="E16" s="9"/>
      <c r="F16" s="109"/>
      <c r="G16" s="110"/>
      <c r="H16" s="16" t="s">
        <v>9</v>
      </c>
      <c r="I16" s="16" t="s">
        <v>9</v>
      </c>
      <c r="J16" s="9">
        <v>2018</v>
      </c>
      <c r="K16" s="8">
        <f>SUM(L16:O16)</f>
        <v>10000</v>
      </c>
      <c r="L16" s="9"/>
      <c r="M16" s="8">
        <v>10000</v>
      </c>
      <c r="N16" s="9"/>
      <c r="O16" s="9"/>
      <c r="P16" s="17">
        <v>10000</v>
      </c>
    </row>
    <row r="17" spans="1:16" ht="60" x14ac:dyDescent="0.25">
      <c r="A17" s="7" t="s">
        <v>105</v>
      </c>
      <c r="B17" s="9" t="s">
        <v>36</v>
      </c>
      <c r="C17" s="9" t="s">
        <v>46</v>
      </c>
      <c r="D17" s="9">
        <v>2018</v>
      </c>
      <c r="E17" s="9"/>
      <c r="F17" s="109"/>
      <c r="G17" s="110"/>
      <c r="H17" s="16" t="s">
        <v>9</v>
      </c>
      <c r="I17" s="16" t="s">
        <v>9</v>
      </c>
      <c r="J17" s="9">
        <v>2018</v>
      </c>
      <c r="K17" s="8">
        <f>SUM(L17:O17)</f>
        <v>8000</v>
      </c>
      <c r="L17" s="9"/>
      <c r="M17" s="8">
        <v>8000</v>
      </c>
      <c r="N17" s="9"/>
      <c r="O17" s="9"/>
      <c r="P17" s="17">
        <v>8000</v>
      </c>
    </row>
    <row r="18" spans="1:16" ht="60" x14ac:dyDescent="0.25">
      <c r="A18" s="7" t="s">
        <v>106</v>
      </c>
      <c r="B18" s="9" t="s">
        <v>38</v>
      </c>
      <c r="C18" s="9" t="s">
        <v>47</v>
      </c>
      <c r="D18" s="9">
        <v>2018</v>
      </c>
      <c r="E18" s="9"/>
      <c r="F18" s="109"/>
      <c r="G18" s="110"/>
      <c r="H18" s="16" t="s">
        <v>9</v>
      </c>
      <c r="I18" s="16" t="s">
        <v>9</v>
      </c>
      <c r="J18" s="9">
        <v>2018</v>
      </c>
      <c r="K18" s="8">
        <f>SUM(L18:O18)</f>
        <v>28000</v>
      </c>
      <c r="L18" s="9"/>
      <c r="M18" s="8">
        <v>28000</v>
      </c>
      <c r="N18" s="9"/>
      <c r="O18" s="9"/>
      <c r="P18" s="17">
        <v>28000</v>
      </c>
    </row>
    <row r="19" spans="1:16" x14ac:dyDescent="0.25">
      <c r="A19" s="96" t="s">
        <v>49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19"/>
    </row>
    <row r="20" spans="1:16" ht="60" x14ac:dyDescent="0.25">
      <c r="A20" s="7" t="s">
        <v>135</v>
      </c>
      <c r="B20" s="9" t="s">
        <v>48</v>
      </c>
      <c r="C20" s="9" t="s">
        <v>46</v>
      </c>
      <c r="D20" s="9">
        <v>2019</v>
      </c>
      <c r="E20" s="9"/>
      <c r="F20" s="109"/>
      <c r="G20" s="110"/>
      <c r="H20" s="16" t="s">
        <v>9</v>
      </c>
      <c r="I20" s="26" t="s">
        <v>9</v>
      </c>
      <c r="J20" s="9">
        <v>2019</v>
      </c>
      <c r="K20" s="8">
        <f>M20</f>
        <v>30019</v>
      </c>
      <c r="L20" s="9"/>
      <c r="M20" s="8">
        <f>15080+14939</f>
        <v>30019</v>
      </c>
      <c r="N20" s="9"/>
      <c r="O20" s="9"/>
      <c r="P20" s="17">
        <f>15080+14939</f>
        <v>30019</v>
      </c>
    </row>
    <row r="21" spans="1:16" ht="60" x14ac:dyDescent="0.25">
      <c r="A21" s="7" t="s">
        <v>107</v>
      </c>
      <c r="B21" s="9" t="s">
        <v>50</v>
      </c>
      <c r="C21" s="9" t="s">
        <v>46</v>
      </c>
      <c r="D21" s="9">
        <v>2019</v>
      </c>
      <c r="E21" s="9"/>
      <c r="F21" s="109"/>
      <c r="G21" s="110"/>
      <c r="H21" s="16" t="s">
        <v>9</v>
      </c>
      <c r="I21" s="16" t="s">
        <v>9</v>
      </c>
      <c r="J21" s="9">
        <v>2019</v>
      </c>
      <c r="K21" s="8">
        <f t="shared" ref="K21:K28" si="0">M21</f>
        <v>11430</v>
      </c>
      <c r="L21" s="9"/>
      <c r="M21" s="8">
        <v>11430</v>
      </c>
      <c r="N21" s="9"/>
      <c r="O21" s="9"/>
      <c r="P21" s="17">
        <v>11430</v>
      </c>
    </row>
    <row r="22" spans="1:16" ht="60" x14ac:dyDescent="0.25">
      <c r="A22" s="11" t="s">
        <v>56</v>
      </c>
      <c r="B22" s="9" t="s">
        <v>51</v>
      </c>
      <c r="C22" s="9" t="s">
        <v>46</v>
      </c>
      <c r="D22" s="9">
        <v>2019</v>
      </c>
      <c r="E22" s="9"/>
      <c r="F22" s="109"/>
      <c r="G22" s="110"/>
      <c r="H22" s="16" t="s">
        <v>9</v>
      </c>
      <c r="I22" s="16" t="s">
        <v>9</v>
      </c>
      <c r="J22" s="9">
        <v>2019</v>
      </c>
      <c r="K22" s="8">
        <f t="shared" si="0"/>
        <v>8323.25</v>
      </c>
      <c r="L22" s="9"/>
      <c r="M22" s="8">
        <v>8323.25</v>
      </c>
      <c r="N22" s="9"/>
      <c r="O22" s="9"/>
      <c r="P22" s="17">
        <v>8323.25</v>
      </c>
    </row>
    <row r="23" spans="1:16" ht="60" x14ac:dyDescent="0.25">
      <c r="A23" s="11" t="s">
        <v>57</v>
      </c>
      <c r="B23" s="9" t="s">
        <v>52</v>
      </c>
      <c r="C23" s="9" t="s">
        <v>47</v>
      </c>
      <c r="D23" s="9">
        <v>2019</v>
      </c>
      <c r="E23" s="9"/>
      <c r="F23" s="109"/>
      <c r="G23" s="110"/>
      <c r="H23" s="16" t="s">
        <v>9</v>
      </c>
      <c r="I23" s="16" t="s">
        <v>9</v>
      </c>
      <c r="J23" s="9">
        <v>2019</v>
      </c>
      <c r="K23" s="8">
        <f t="shared" si="0"/>
        <v>19360</v>
      </c>
      <c r="L23" s="9"/>
      <c r="M23" s="8">
        <v>19360</v>
      </c>
      <c r="N23" s="9"/>
      <c r="O23" s="9"/>
      <c r="P23" s="17">
        <v>19360</v>
      </c>
    </row>
    <row r="24" spans="1:16" ht="60" x14ac:dyDescent="0.25">
      <c r="A24" s="11" t="s">
        <v>58</v>
      </c>
      <c r="B24" s="9" t="s">
        <v>64</v>
      </c>
      <c r="C24" s="9" t="s">
        <v>46</v>
      </c>
      <c r="D24" s="9">
        <v>2019</v>
      </c>
      <c r="E24" s="9"/>
      <c r="F24" s="109"/>
      <c r="G24" s="110"/>
      <c r="H24" s="16" t="s">
        <v>9</v>
      </c>
      <c r="I24" s="16" t="s">
        <v>9</v>
      </c>
      <c r="J24" s="9">
        <v>2019</v>
      </c>
      <c r="K24" s="8">
        <f t="shared" si="0"/>
        <v>10000</v>
      </c>
      <c r="L24" s="9"/>
      <c r="M24" s="8">
        <v>10000</v>
      </c>
      <c r="N24" s="9"/>
      <c r="O24" s="9"/>
      <c r="P24" s="17">
        <v>10000</v>
      </c>
    </row>
    <row r="25" spans="1:16" ht="60" x14ac:dyDescent="0.25">
      <c r="A25" s="12" t="s">
        <v>59</v>
      </c>
      <c r="B25" s="9" t="s">
        <v>67</v>
      </c>
      <c r="C25" s="9" t="s">
        <v>46</v>
      </c>
      <c r="D25" s="9">
        <v>2019</v>
      </c>
      <c r="E25" s="9"/>
      <c r="F25" s="109"/>
      <c r="G25" s="110"/>
      <c r="H25" s="16" t="s">
        <v>9</v>
      </c>
      <c r="I25" s="16" t="s">
        <v>9</v>
      </c>
      <c r="J25" s="9">
        <v>2019</v>
      </c>
      <c r="K25" s="8">
        <f t="shared" si="0"/>
        <v>10000</v>
      </c>
      <c r="L25" s="9"/>
      <c r="M25" s="8">
        <v>10000</v>
      </c>
      <c r="N25" s="9"/>
      <c r="O25" s="9"/>
      <c r="P25" s="17">
        <v>10000</v>
      </c>
    </row>
    <row r="26" spans="1:16" ht="60" x14ac:dyDescent="0.25">
      <c r="A26" s="12" t="s">
        <v>60</v>
      </c>
      <c r="B26" s="9" t="s">
        <v>68</v>
      </c>
      <c r="C26" s="9" t="s">
        <v>46</v>
      </c>
      <c r="D26" s="9">
        <v>2019</v>
      </c>
      <c r="E26" s="9"/>
      <c r="F26" s="109"/>
      <c r="G26" s="110"/>
      <c r="H26" s="16" t="s">
        <v>9</v>
      </c>
      <c r="I26" s="16" t="s">
        <v>9</v>
      </c>
      <c r="J26" s="9">
        <v>2019</v>
      </c>
      <c r="K26" s="8">
        <f t="shared" si="0"/>
        <v>10000</v>
      </c>
      <c r="L26" s="9"/>
      <c r="M26" s="8">
        <v>10000</v>
      </c>
      <c r="N26" s="9"/>
      <c r="O26" s="9"/>
      <c r="P26" s="17">
        <v>10000</v>
      </c>
    </row>
    <row r="27" spans="1:16" ht="60" x14ac:dyDescent="0.25">
      <c r="A27" s="12" t="s">
        <v>61</v>
      </c>
      <c r="B27" s="9" t="s">
        <v>69</v>
      </c>
      <c r="C27" s="9" t="s">
        <v>46</v>
      </c>
      <c r="D27" s="9">
        <v>2019</v>
      </c>
      <c r="E27" s="9"/>
      <c r="F27" s="109"/>
      <c r="G27" s="110"/>
      <c r="H27" s="16" t="s">
        <v>9</v>
      </c>
      <c r="I27" s="16" t="s">
        <v>9</v>
      </c>
      <c r="J27" s="9">
        <v>2019</v>
      </c>
      <c r="K27" s="8">
        <f t="shared" si="0"/>
        <v>10000</v>
      </c>
      <c r="L27" s="9"/>
      <c r="M27" s="8">
        <v>10000</v>
      </c>
      <c r="N27" s="9"/>
      <c r="O27" s="9"/>
      <c r="P27" s="17">
        <v>10000</v>
      </c>
    </row>
    <row r="28" spans="1:16" x14ac:dyDescent="0.25">
      <c r="A28" s="7"/>
      <c r="B28" s="9" t="s">
        <v>34</v>
      </c>
      <c r="C28" s="9"/>
      <c r="D28" s="9"/>
      <c r="E28" s="9"/>
      <c r="F28" s="109"/>
      <c r="G28" s="110"/>
      <c r="H28" s="16"/>
      <c r="I28" s="16"/>
      <c r="J28" s="9">
        <v>2019</v>
      </c>
      <c r="K28" s="8">
        <f t="shared" si="0"/>
        <v>0</v>
      </c>
      <c r="L28" s="9"/>
      <c r="M28" s="8"/>
      <c r="N28" s="9"/>
      <c r="O28" s="9"/>
      <c r="P28" s="19"/>
    </row>
    <row r="29" spans="1:16" x14ac:dyDescent="0.25">
      <c r="A29" s="96" t="s">
        <v>136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30"/>
    </row>
    <row r="30" spans="1:16" ht="60" x14ac:dyDescent="0.25">
      <c r="A30" s="36" t="s">
        <v>62</v>
      </c>
      <c r="B30" s="34" t="s">
        <v>130</v>
      </c>
      <c r="C30" s="34" t="s">
        <v>131</v>
      </c>
      <c r="D30" s="31">
        <v>2020</v>
      </c>
      <c r="E30" s="32" t="s">
        <v>132</v>
      </c>
      <c r="F30" s="111">
        <f>M30</f>
        <v>169926</v>
      </c>
      <c r="G30" s="112"/>
      <c r="H30" s="33" t="s">
        <v>133</v>
      </c>
      <c r="I30" s="33" t="s">
        <v>133</v>
      </c>
      <c r="J30" s="4">
        <v>2020</v>
      </c>
      <c r="K30" s="28">
        <f>L30+M30+N30+O30</f>
        <v>169926</v>
      </c>
      <c r="L30" s="35">
        <v>0</v>
      </c>
      <c r="M30" s="28">
        <v>169926</v>
      </c>
      <c r="N30" s="5">
        <v>0</v>
      </c>
      <c r="O30" s="5">
        <v>0</v>
      </c>
      <c r="P30" s="29">
        <v>169926</v>
      </c>
    </row>
    <row r="31" spans="1:16" ht="60" x14ac:dyDescent="0.25">
      <c r="A31" s="36" t="s">
        <v>138</v>
      </c>
      <c r="B31" s="33" t="s">
        <v>139</v>
      </c>
      <c r="C31" s="34" t="s">
        <v>140</v>
      </c>
      <c r="D31" s="39">
        <v>2020</v>
      </c>
      <c r="E31" s="32"/>
      <c r="F31" s="111">
        <v>4860</v>
      </c>
      <c r="G31" s="112"/>
      <c r="H31" s="40" t="s">
        <v>133</v>
      </c>
      <c r="I31" s="40" t="s">
        <v>133</v>
      </c>
      <c r="J31" s="4">
        <v>2020</v>
      </c>
      <c r="K31" s="28">
        <v>4860</v>
      </c>
      <c r="L31" s="35">
        <v>0</v>
      </c>
      <c r="M31" s="28">
        <v>4860</v>
      </c>
      <c r="N31" s="5">
        <v>0</v>
      </c>
      <c r="O31" s="5">
        <v>0</v>
      </c>
      <c r="P31" s="29">
        <v>4860</v>
      </c>
    </row>
    <row r="32" spans="1:16" x14ac:dyDescent="0.25">
      <c r="A32" s="43"/>
      <c r="B32" s="44" t="s">
        <v>34</v>
      </c>
      <c r="C32" s="41"/>
      <c r="D32" s="45"/>
      <c r="E32" s="42"/>
      <c r="F32" s="111"/>
      <c r="G32" s="112"/>
      <c r="H32" s="44"/>
      <c r="I32" s="44"/>
      <c r="J32" s="44">
        <v>2020</v>
      </c>
      <c r="K32" s="28">
        <v>0</v>
      </c>
      <c r="L32" s="35"/>
      <c r="M32" s="28"/>
      <c r="N32" s="5"/>
      <c r="O32" s="5"/>
      <c r="P32" s="29"/>
    </row>
    <row r="33" spans="1:16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19"/>
    </row>
    <row r="34" spans="1:16" ht="33" customHeight="1" x14ac:dyDescent="0.25">
      <c r="A34" s="113" t="s">
        <v>21</v>
      </c>
      <c r="B34" s="115" t="s">
        <v>14</v>
      </c>
      <c r="C34" s="115" t="s">
        <v>40</v>
      </c>
      <c r="D34" s="90" t="s">
        <v>122</v>
      </c>
      <c r="E34" s="90" t="s">
        <v>94</v>
      </c>
      <c r="F34" s="103" t="s">
        <v>118</v>
      </c>
      <c r="G34" s="104"/>
      <c r="H34" s="90" t="s">
        <v>85</v>
      </c>
      <c r="I34" s="90" t="s">
        <v>113</v>
      </c>
      <c r="J34" s="52">
        <v>2018</v>
      </c>
      <c r="K34" s="46">
        <f t="shared" ref="K34:K39" si="1">SUM(L34:O34)</f>
        <v>85247</v>
      </c>
      <c r="L34" s="46"/>
      <c r="M34" s="46">
        <v>85247</v>
      </c>
      <c r="N34" s="46"/>
      <c r="O34" s="46"/>
      <c r="P34" s="145">
        <v>284544.7</v>
      </c>
    </row>
    <row r="35" spans="1:16" ht="33.75" customHeight="1" x14ac:dyDescent="0.25">
      <c r="A35" s="141"/>
      <c r="B35" s="116"/>
      <c r="C35" s="116"/>
      <c r="D35" s="94"/>
      <c r="E35" s="94"/>
      <c r="F35" s="105"/>
      <c r="G35" s="106"/>
      <c r="H35" s="94"/>
      <c r="I35" s="94"/>
      <c r="J35" s="52">
        <v>2019</v>
      </c>
      <c r="K35" s="46">
        <f t="shared" si="1"/>
        <v>7</v>
      </c>
      <c r="L35" s="46"/>
      <c r="M35" s="46">
        <v>7</v>
      </c>
      <c r="N35" s="46"/>
      <c r="O35" s="46"/>
      <c r="P35" s="145"/>
    </row>
    <row r="36" spans="1:16" ht="103.15" customHeight="1" x14ac:dyDescent="0.25">
      <c r="A36" s="141"/>
      <c r="B36" s="117"/>
      <c r="C36" s="117"/>
      <c r="D36" s="91"/>
      <c r="E36" s="91"/>
      <c r="F36" s="107"/>
      <c r="G36" s="108"/>
      <c r="H36" s="91"/>
      <c r="I36" s="91"/>
      <c r="J36" s="4" t="s">
        <v>100</v>
      </c>
      <c r="K36" s="5">
        <f t="shared" si="1"/>
        <v>85254</v>
      </c>
      <c r="L36" s="5">
        <f>SUM(L34:L35)</f>
        <v>0</v>
      </c>
      <c r="M36" s="5">
        <f>SUM(M34:M35)</f>
        <v>85254</v>
      </c>
      <c r="N36" s="5">
        <f>SUM(N34:N35)</f>
        <v>0</v>
      </c>
      <c r="O36" s="5">
        <f>SUM(O34:O35)</f>
        <v>0</v>
      </c>
      <c r="P36" s="145"/>
    </row>
    <row r="37" spans="1:16" x14ac:dyDescent="0.25">
      <c r="A37" s="141"/>
      <c r="B37" s="163" t="s">
        <v>116</v>
      </c>
      <c r="C37" s="115"/>
      <c r="D37" s="90"/>
      <c r="E37" s="90"/>
      <c r="F37" s="103"/>
      <c r="G37" s="104"/>
      <c r="H37" s="90"/>
      <c r="I37" s="90"/>
      <c r="J37" s="52">
        <v>2018</v>
      </c>
      <c r="K37" s="46">
        <f t="shared" si="1"/>
        <v>85247</v>
      </c>
      <c r="L37" s="46"/>
      <c r="M37" s="46">
        <v>85247</v>
      </c>
      <c r="N37" s="5"/>
      <c r="O37" s="5"/>
      <c r="P37" s="145"/>
    </row>
    <row r="38" spans="1:16" x14ac:dyDescent="0.25">
      <c r="A38" s="114"/>
      <c r="B38" s="170"/>
      <c r="C38" s="117"/>
      <c r="D38" s="91"/>
      <c r="E38" s="91"/>
      <c r="F38" s="107"/>
      <c r="G38" s="108"/>
      <c r="H38" s="91"/>
      <c r="I38" s="91"/>
      <c r="J38" s="52">
        <v>2019</v>
      </c>
      <c r="K38" s="46">
        <f t="shared" si="1"/>
        <v>7</v>
      </c>
      <c r="L38" s="46"/>
      <c r="M38" s="46">
        <v>7</v>
      </c>
      <c r="N38" s="5"/>
      <c r="O38" s="5"/>
      <c r="P38" s="145"/>
    </row>
    <row r="39" spans="1:16" ht="102.75" customHeight="1" x14ac:dyDescent="0.25">
      <c r="A39" s="113" t="s">
        <v>22</v>
      </c>
      <c r="B39" s="115" t="s">
        <v>16</v>
      </c>
      <c r="C39" s="115"/>
      <c r="D39" s="90" t="s">
        <v>35</v>
      </c>
      <c r="E39" s="90" t="s">
        <v>28</v>
      </c>
      <c r="F39" s="103">
        <v>46500</v>
      </c>
      <c r="G39" s="104"/>
      <c r="H39" s="90" t="s">
        <v>86</v>
      </c>
      <c r="I39" s="90" t="s">
        <v>86</v>
      </c>
      <c r="J39" s="52">
        <v>2018</v>
      </c>
      <c r="K39" s="46">
        <f t="shared" si="1"/>
        <v>0</v>
      </c>
      <c r="L39" s="46"/>
      <c r="M39" s="46">
        <v>0</v>
      </c>
      <c r="N39" s="5"/>
      <c r="O39" s="5"/>
      <c r="P39" s="146">
        <v>1042</v>
      </c>
    </row>
    <row r="40" spans="1:16" x14ac:dyDescent="0.25">
      <c r="A40" s="114"/>
      <c r="B40" s="117"/>
      <c r="C40" s="117"/>
      <c r="D40" s="91"/>
      <c r="E40" s="91"/>
      <c r="F40" s="107"/>
      <c r="G40" s="108"/>
      <c r="H40" s="91"/>
      <c r="I40" s="91"/>
      <c r="J40" s="4">
        <v>2018</v>
      </c>
      <c r="K40" s="5">
        <f>SUM(K39)</f>
        <v>0</v>
      </c>
      <c r="L40" s="46">
        <f>SUM(L39)</f>
        <v>0</v>
      </c>
      <c r="M40" s="5">
        <f>SUM(M39)</f>
        <v>0</v>
      </c>
      <c r="N40" s="46">
        <f>SUM(N39)</f>
        <v>0</v>
      </c>
      <c r="O40" s="46">
        <f>SUM(O39)</f>
        <v>0</v>
      </c>
      <c r="P40" s="147"/>
    </row>
    <row r="41" spans="1:16" ht="21" customHeight="1" x14ac:dyDescent="0.25">
      <c r="A41" s="113" t="s">
        <v>23</v>
      </c>
      <c r="B41" s="115" t="s">
        <v>54</v>
      </c>
      <c r="C41" s="115" t="s">
        <v>41</v>
      </c>
      <c r="D41" s="90" t="s">
        <v>119</v>
      </c>
      <c r="E41" s="90" t="s">
        <v>92</v>
      </c>
      <c r="F41" s="103" t="s">
        <v>120</v>
      </c>
      <c r="G41" s="104"/>
      <c r="H41" s="90" t="s">
        <v>86</v>
      </c>
      <c r="I41" s="90" t="s">
        <v>86</v>
      </c>
      <c r="J41" s="63">
        <v>2018</v>
      </c>
      <c r="K41" s="46">
        <f t="shared" ref="K41:K48" si="2">SUM(L41:O41)</f>
        <v>926955</v>
      </c>
      <c r="L41" s="46"/>
      <c r="M41" s="46">
        <v>926955</v>
      </c>
      <c r="N41" s="46"/>
      <c r="O41" s="46"/>
      <c r="P41" s="137">
        <v>3125117.639</v>
      </c>
    </row>
    <row r="42" spans="1:16" ht="21" customHeight="1" x14ac:dyDescent="0.25">
      <c r="A42" s="141"/>
      <c r="B42" s="116"/>
      <c r="C42" s="116"/>
      <c r="D42" s="94"/>
      <c r="E42" s="94"/>
      <c r="F42" s="105"/>
      <c r="G42" s="106"/>
      <c r="H42" s="94"/>
      <c r="I42" s="94"/>
      <c r="J42" s="63">
        <v>2019</v>
      </c>
      <c r="K42" s="46">
        <f t="shared" si="2"/>
        <v>1528262</v>
      </c>
      <c r="L42" s="46"/>
      <c r="M42" s="46">
        <v>1528262</v>
      </c>
      <c r="N42" s="46"/>
      <c r="O42" s="46"/>
      <c r="P42" s="138"/>
    </row>
    <row r="43" spans="1:16" ht="21" customHeight="1" x14ac:dyDescent="0.25">
      <c r="A43" s="141"/>
      <c r="B43" s="116"/>
      <c r="C43" s="116"/>
      <c r="D43" s="94"/>
      <c r="E43" s="94"/>
      <c r="F43" s="105"/>
      <c r="G43" s="106"/>
      <c r="H43" s="94"/>
      <c r="I43" s="94"/>
      <c r="J43" s="63">
        <v>2020</v>
      </c>
      <c r="K43" s="46">
        <f t="shared" si="2"/>
        <v>404339.11</v>
      </c>
      <c r="L43" s="46"/>
      <c r="M43" s="46">
        <v>404339.11</v>
      </c>
      <c r="N43" s="46"/>
      <c r="O43" s="46"/>
      <c r="P43" s="138"/>
    </row>
    <row r="44" spans="1:16" ht="119.25" customHeight="1" x14ac:dyDescent="0.25">
      <c r="A44" s="141"/>
      <c r="B44" s="117"/>
      <c r="C44" s="117"/>
      <c r="D44" s="91"/>
      <c r="E44" s="91"/>
      <c r="F44" s="107"/>
      <c r="G44" s="108"/>
      <c r="H44" s="91"/>
      <c r="I44" s="91"/>
      <c r="J44" s="4" t="s">
        <v>72</v>
      </c>
      <c r="K44" s="5">
        <f t="shared" si="2"/>
        <v>2859556.11</v>
      </c>
      <c r="L44" s="5">
        <f>SUM(L41:L41)</f>
        <v>0</v>
      </c>
      <c r="M44" s="5">
        <f>SUM(M41:M43)</f>
        <v>2859556.11</v>
      </c>
      <c r="N44" s="5">
        <f>SUM(N41:N41)</f>
        <v>0</v>
      </c>
      <c r="O44" s="5">
        <f>SUM(O41:O41)</f>
        <v>0</v>
      </c>
      <c r="P44" s="138"/>
    </row>
    <row r="45" spans="1:16" x14ac:dyDescent="0.25">
      <c r="A45" s="141"/>
      <c r="B45" s="163" t="s">
        <v>116</v>
      </c>
      <c r="C45" s="60"/>
      <c r="D45" s="67"/>
      <c r="E45" s="67"/>
      <c r="F45" s="75"/>
      <c r="G45" s="76"/>
      <c r="H45" s="67"/>
      <c r="I45" s="67"/>
      <c r="J45" s="63">
        <v>2018</v>
      </c>
      <c r="K45" s="46">
        <f t="shared" si="2"/>
        <v>926955</v>
      </c>
      <c r="L45" s="46"/>
      <c r="M45" s="46">
        <v>926955</v>
      </c>
      <c r="N45" s="46"/>
      <c r="O45" s="46"/>
      <c r="P45" s="138"/>
    </row>
    <row r="46" spans="1:16" x14ac:dyDescent="0.25">
      <c r="A46" s="141"/>
      <c r="B46" s="164"/>
      <c r="C46" s="60"/>
      <c r="D46" s="67"/>
      <c r="E46" s="67"/>
      <c r="F46" s="75"/>
      <c r="G46" s="76"/>
      <c r="H46" s="67"/>
      <c r="I46" s="67"/>
      <c r="J46" s="63">
        <v>2019</v>
      </c>
      <c r="K46" s="46">
        <f t="shared" si="2"/>
        <v>1528262</v>
      </c>
      <c r="L46" s="46"/>
      <c r="M46" s="46">
        <v>1528262</v>
      </c>
      <c r="N46" s="46"/>
      <c r="O46" s="46"/>
      <c r="P46" s="138"/>
    </row>
    <row r="47" spans="1:16" x14ac:dyDescent="0.25">
      <c r="A47" s="114"/>
      <c r="B47" s="164"/>
      <c r="C47" s="60"/>
      <c r="D47" s="67"/>
      <c r="E47" s="67"/>
      <c r="F47" s="75"/>
      <c r="G47" s="76"/>
      <c r="H47" s="67"/>
      <c r="I47" s="67"/>
      <c r="J47" s="63">
        <v>2020</v>
      </c>
      <c r="K47" s="46">
        <f t="shared" si="2"/>
        <v>404339.11</v>
      </c>
      <c r="L47" s="46"/>
      <c r="M47" s="46">
        <v>404339.11</v>
      </c>
      <c r="N47" s="46"/>
      <c r="O47" s="46"/>
      <c r="P47" s="138"/>
    </row>
    <row r="48" spans="1:16" ht="47.25" customHeight="1" x14ac:dyDescent="0.25">
      <c r="A48" s="113" t="s">
        <v>24</v>
      </c>
      <c r="B48" s="63" t="s">
        <v>8</v>
      </c>
      <c r="C48" s="63" t="s">
        <v>42</v>
      </c>
      <c r="D48" s="63" t="s">
        <v>35</v>
      </c>
      <c r="E48" s="63" t="s">
        <v>93</v>
      </c>
      <c r="F48" s="143" t="s">
        <v>121</v>
      </c>
      <c r="G48" s="144"/>
      <c r="H48" s="63" t="s">
        <v>86</v>
      </c>
      <c r="I48" s="63" t="s">
        <v>86</v>
      </c>
      <c r="J48" s="4">
        <v>2018</v>
      </c>
      <c r="K48" s="5">
        <f t="shared" si="2"/>
        <v>6975.2</v>
      </c>
      <c r="L48" s="5"/>
      <c r="M48" s="5">
        <v>6975.2</v>
      </c>
      <c r="N48" s="46"/>
      <c r="O48" s="46"/>
      <c r="P48" s="150">
        <v>439647.18</v>
      </c>
    </row>
    <row r="49" spans="1:16" x14ac:dyDescent="0.25">
      <c r="A49" s="114"/>
      <c r="B49" s="68" t="s">
        <v>116</v>
      </c>
      <c r="C49" s="22"/>
      <c r="D49" s="22"/>
      <c r="E49" s="22"/>
      <c r="F49" s="23"/>
      <c r="G49" s="24"/>
      <c r="H49" s="22"/>
      <c r="I49" s="22"/>
      <c r="J49" s="63">
        <v>2018</v>
      </c>
      <c r="K49" s="46">
        <f>SUM(K48)</f>
        <v>6975.2</v>
      </c>
      <c r="L49" s="46">
        <f>SUM(L48)</f>
        <v>0</v>
      </c>
      <c r="M49" s="46">
        <f>SUM(M48)</f>
        <v>6975.2</v>
      </c>
      <c r="N49" s="46">
        <f>SUM(N48)</f>
        <v>0</v>
      </c>
      <c r="O49" s="46">
        <f>SUM(O48)</f>
        <v>0</v>
      </c>
      <c r="P49" s="151"/>
    </row>
    <row r="50" spans="1:16" ht="21" customHeight="1" x14ac:dyDescent="0.25">
      <c r="A50" s="113" t="s">
        <v>25</v>
      </c>
      <c r="B50" s="115" t="s">
        <v>13</v>
      </c>
      <c r="C50" s="115" t="s">
        <v>43</v>
      </c>
      <c r="D50" s="90" t="s">
        <v>101</v>
      </c>
      <c r="E50" s="90" t="s">
        <v>10</v>
      </c>
      <c r="F50" s="103">
        <v>2164336.61</v>
      </c>
      <c r="G50" s="104"/>
      <c r="H50" s="90" t="s">
        <v>11</v>
      </c>
      <c r="I50" s="90" t="s">
        <v>11</v>
      </c>
      <c r="J50" s="63">
        <v>2018</v>
      </c>
      <c r="K50" s="27">
        <f>SUM(L50:O50)</f>
        <v>0</v>
      </c>
      <c r="L50" s="27"/>
      <c r="M50" s="27">
        <v>0</v>
      </c>
      <c r="N50" s="46"/>
      <c r="O50" s="46"/>
      <c r="P50" s="118">
        <f>334211.61+843418.13</f>
        <v>1177629.74</v>
      </c>
    </row>
    <row r="51" spans="1:16" ht="21.75" customHeight="1" x14ac:dyDescent="0.25">
      <c r="A51" s="141"/>
      <c r="B51" s="116"/>
      <c r="C51" s="116"/>
      <c r="D51" s="94"/>
      <c r="E51" s="94"/>
      <c r="F51" s="105"/>
      <c r="G51" s="106"/>
      <c r="H51" s="94"/>
      <c r="I51" s="94"/>
      <c r="J51" s="63">
        <v>2019</v>
      </c>
      <c r="K51" s="27">
        <f>M51</f>
        <v>334211.61</v>
      </c>
      <c r="L51" s="27"/>
      <c r="M51" s="27">
        <v>334211.61</v>
      </c>
      <c r="N51" s="46"/>
      <c r="O51" s="46"/>
      <c r="P51" s="119"/>
    </row>
    <row r="52" spans="1:16" ht="21.75" customHeight="1" x14ac:dyDescent="0.25">
      <c r="A52" s="141"/>
      <c r="B52" s="116"/>
      <c r="C52" s="116"/>
      <c r="D52" s="94"/>
      <c r="E52" s="94"/>
      <c r="F52" s="105"/>
      <c r="G52" s="106"/>
      <c r="H52" s="94"/>
      <c r="I52" s="94"/>
      <c r="J52" s="63">
        <v>2020</v>
      </c>
      <c r="K52" s="27">
        <f>SUM(L52:O52)</f>
        <v>1192271.56</v>
      </c>
      <c r="L52" s="27"/>
      <c r="M52" s="27">
        <v>1192271.56</v>
      </c>
      <c r="N52" s="46"/>
      <c r="O52" s="46"/>
      <c r="P52" s="119"/>
    </row>
    <row r="53" spans="1:16" ht="21.75" customHeight="1" x14ac:dyDescent="0.25">
      <c r="A53" s="141"/>
      <c r="B53" s="116"/>
      <c r="C53" s="116"/>
      <c r="D53" s="94"/>
      <c r="E53" s="94"/>
      <c r="F53" s="105"/>
      <c r="G53" s="106"/>
      <c r="H53" s="94"/>
      <c r="I53" s="94"/>
      <c r="J53" s="63">
        <v>2021</v>
      </c>
      <c r="K53" s="27">
        <f>SUM(L53:O53)</f>
        <v>731946.83</v>
      </c>
      <c r="L53" s="27"/>
      <c r="M53" s="27">
        <v>731946.83</v>
      </c>
      <c r="N53" s="46"/>
      <c r="O53" s="46"/>
      <c r="P53" s="119"/>
    </row>
    <row r="54" spans="1:16" ht="21.75" customHeight="1" x14ac:dyDescent="0.25">
      <c r="A54" s="114"/>
      <c r="B54" s="117"/>
      <c r="C54" s="117"/>
      <c r="D54" s="91"/>
      <c r="E54" s="91"/>
      <c r="F54" s="107"/>
      <c r="G54" s="108"/>
      <c r="H54" s="91"/>
      <c r="I54" s="91"/>
      <c r="J54" s="4" t="s">
        <v>101</v>
      </c>
      <c r="K54" s="5">
        <f>SUM(K50:K53)</f>
        <v>2258430</v>
      </c>
      <c r="L54" s="5">
        <f>SUM(L50:L53)</f>
        <v>0</v>
      </c>
      <c r="M54" s="5">
        <f>SUM(M50:M53)</f>
        <v>2258430</v>
      </c>
      <c r="N54" s="5">
        <f>SUM(N50:N53)</f>
        <v>0</v>
      </c>
      <c r="O54" s="5">
        <f>SUM(O50:O53)</f>
        <v>0</v>
      </c>
      <c r="P54" s="120"/>
    </row>
    <row r="55" spans="1:16" ht="32.25" customHeight="1" x14ac:dyDescent="0.25">
      <c r="A55" s="113" t="s">
        <v>26</v>
      </c>
      <c r="B55" s="142" t="s">
        <v>31</v>
      </c>
      <c r="C55" s="142" t="s">
        <v>44</v>
      </c>
      <c r="D55" s="124" t="s">
        <v>119</v>
      </c>
      <c r="E55" s="96" t="s">
        <v>146</v>
      </c>
      <c r="F55" s="103" t="s">
        <v>147</v>
      </c>
      <c r="G55" s="104"/>
      <c r="H55" s="96" t="s">
        <v>86</v>
      </c>
      <c r="I55" s="96" t="s">
        <v>86</v>
      </c>
      <c r="J55" s="63">
        <v>2018</v>
      </c>
      <c r="K55" s="46">
        <f>L55+M55+N55+O55</f>
        <v>17000</v>
      </c>
      <c r="L55" s="46"/>
      <c r="M55" s="46">
        <v>17000</v>
      </c>
      <c r="N55" s="46"/>
      <c r="O55" s="46"/>
      <c r="P55" s="140">
        <v>104058.41</v>
      </c>
    </row>
    <row r="56" spans="1:16" ht="32.25" customHeight="1" x14ac:dyDescent="0.25">
      <c r="A56" s="141"/>
      <c r="B56" s="175"/>
      <c r="C56" s="142"/>
      <c r="D56" s="175"/>
      <c r="E56" s="175"/>
      <c r="F56" s="105"/>
      <c r="G56" s="106"/>
      <c r="H56" s="96"/>
      <c r="I56" s="96"/>
      <c r="J56" s="63">
        <v>2019</v>
      </c>
      <c r="K56" s="46">
        <f>L56+M56+N56+O56</f>
        <v>56739</v>
      </c>
      <c r="L56" s="46"/>
      <c r="M56" s="46">
        <v>56739</v>
      </c>
      <c r="N56" s="46"/>
      <c r="O56" s="46"/>
      <c r="P56" s="140"/>
    </row>
    <row r="57" spans="1:16" ht="32.25" customHeight="1" x14ac:dyDescent="0.25">
      <c r="A57" s="141"/>
      <c r="B57" s="175"/>
      <c r="C57" s="142"/>
      <c r="D57" s="175"/>
      <c r="E57" s="175"/>
      <c r="F57" s="105"/>
      <c r="G57" s="106"/>
      <c r="H57" s="96"/>
      <c r="I57" s="96"/>
      <c r="J57" s="63">
        <v>2020</v>
      </c>
      <c r="K57" s="46">
        <f>L57+M57+N57+O57</f>
        <v>33268.629999999997</v>
      </c>
      <c r="L57" s="46"/>
      <c r="M57" s="46">
        <v>33268.629999999997</v>
      </c>
      <c r="N57" s="46"/>
      <c r="O57" s="46"/>
      <c r="P57" s="140"/>
    </row>
    <row r="58" spans="1:16" ht="144.75" customHeight="1" x14ac:dyDescent="0.25">
      <c r="A58" s="141"/>
      <c r="B58" s="175"/>
      <c r="C58" s="142"/>
      <c r="D58" s="175"/>
      <c r="E58" s="175"/>
      <c r="F58" s="107"/>
      <c r="G58" s="108"/>
      <c r="H58" s="96"/>
      <c r="I58" s="96"/>
      <c r="J58" s="4" t="s">
        <v>72</v>
      </c>
      <c r="K58" s="5">
        <f>K55+K56+K57</f>
        <v>107007.63</v>
      </c>
      <c r="L58" s="5">
        <f>L55+L56+L57</f>
        <v>0</v>
      </c>
      <c r="M58" s="5">
        <f>M55+M56+M57</f>
        <v>107007.63</v>
      </c>
      <c r="N58" s="5">
        <f>N55+N56+N57</f>
        <v>0</v>
      </c>
      <c r="O58" s="5">
        <f>O55+O56+O57</f>
        <v>0</v>
      </c>
      <c r="P58" s="140"/>
    </row>
    <row r="59" spans="1:16" x14ac:dyDescent="0.25">
      <c r="A59" s="141"/>
      <c r="B59" s="121" t="s">
        <v>116</v>
      </c>
      <c r="C59" s="98"/>
      <c r="D59" s="160"/>
      <c r="E59" s="160"/>
      <c r="F59" s="103"/>
      <c r="G59" s="104"/>
      <c r="H59" s="90"/>
      <c r="I59" s="90"/>
      <c r="J59" s="63">
        <v>2018</v>
      </c>
      <c r="K59" s="46">
        <f>L59+M59+N59+O59</f>
        <v>17000</v>
      </c>
      <c r="L59" s="46"/>
      <c r="M59" s="46">
        <v>17000</v>
      </c>
      <c r="N59" s="5"/>
      <c r="O59" s="5"/>
      <c r="P59" s="140"/>
    </row>
    <row r="60" spans="1:16" x14ac:dyDescent="0.25">
      <c r="A60" s="141"/>
      <c r="B60" s="122"/>
      <c r="C60" s="99"/>
      <c r="D60" s="161"/>
      <c r="E60" s="161"/>
      <c r="F60" s="105"/>
      <c r="G60" s="106"/>
      <c r="H60" s="94"/>
      <c r="I60" s="94"/>
      <c r="J60" s="63">
        <v>2019</v>
      </c>
      <c r="K60" s="46">
        <f>L60+M60+N60+O60</f>
        <v>56739</v>
      </c>
      <c r="L60" s="46"/>
      <c r="M60" s="46">
        <v>56739</v>
      </c>
      <c r="N60" s="5"/>
      <c r="O60" s="5"/>
      <c r="P60" s="140"/>
    </row>
    <row r="61" spans="1:16" x14ac:dyDescent="0.25">
      <c r="A61" s="114"/>
      <c r="B61" s="123"/>
      <c r="C61" s="100"/>
      <c r="D61" s="162"/>
      <c r="E61" s="162"/>
      <c r="F61" s="107"/>
      <c r="G61" s="108"/>
      <c r="H61" s="91"/>
      <c r="I61" s="91"/>
      <c r="J61" s="63">
        <v>2020</v>
      </c>
      <c r="K61" s="46">
        <f>L61+M61+N61+O61</f>
        <v>33268.629999999997</v>
      </c>
      <c r="L61" s="46"/>
      <c r="M61" s="46">
        <v>33268.629999999997</v>
      </c>
      <c r="N61" s="5"/>
      <c r="O61" s="5"/>
      <c r="P61" s="140"/>
    </row>
    <row r="62" spans="1:16" x14ac:dyDescent="0.25">
      <c r="A62" s="113" t="s">
        <v>27</v>
      </c>
      <c r="B62" s="125" t="s">
        <v>82</v>
      </c>
      <c r="C62" s="98" t="s">
        <v>45</v>
      </c>
      <c r="D62" s="118" t="s">
        <v>123</v>
      </c>
      <c r="E62" s="90" t="s">
        <v>90</v>
      </c>
      <c r="F62" s="103" t="s">
        <v>124</v>
      </c>
      <c r="G62" s="104"/>
      <c r="H62" s="90" t="s">
        <v>86</v>
      </c>
      <c r="I62" s="90" t="s">
        <v>114</v>
      </c>
      <c r="J62" s="63">
        <v>2019</v>
      </c>
      <c r="K62" s="46">
        <v>40000</v>
      </c>
      <c r="L62" s="46"/>
      <c r="M62" s="46">
        <v>40000</v>
      </c>
      <c r="N62" s="5"/>
      <c r="O62" s="5"/>
      <c r="P62" s="137">
        <v>456817.48100000003</v>
      </c>
    </row>
    <row r="63" spans="1:16" x14ac:dyDescent="0.25">
      <c r="A63" s="141"/>
      <c r="B63" s="126"/>
      <c r="C63" s="99"/>
      <c r="D63" s="119"/>
      <c r="E63" s="94"/>
      <c r="F63" s="105"/>
      <c r="G63" s="106"/>
      <c r="H63" s="94"/>
      <c r="I63" s="94"/>
      <c r="J63" s="63">
        <v>2020</v>
      </c>
      <c r="K63" s="46">
        <v>398000</v>
      </c>
      <c r="L63" s="46"/>
      <c r="M63" s="46">
        <v>398000</v>
      </c>
      <c r="N63" s="5"/>
      <c r="O63" s="5"/>
      <c r="P63" s="138"/>
    </row>
    <row r="64" spans="1:16" x14ac:dyDescent="0.25">
      <c r="A64" s="141"/>
      <c r="B64" s="126"/>
      <c r="C64" s="99"/>
      <c r="D64" s="119"/>
      <c r="E64" s="94"/>
      <c r="F64" s="105"/>
      <c r="G64" s="106"/>
      <c r="H64" s="94"/>
      <c r="I64" s="94"/>
      <c r="J64" s="63">
        <v>2021</v>
      </c>
      <c r="K64" s="46">
        <v>432000</v>
      </c>
      <c r="L64" s="46"/>
      <c r="M64" s="46">
        <v>432000</v>
      </c>
      <c r="N64" s="5"/>
      <c r="O64" s="5"/>
      <c r="P64" s="138"/>
    </row>
    <row r="65" spans="1:16" x14ac:dyDescent="0.25">
      <c r="A65" s="141"/>
      <c r="B65" s="126"/>
      <c r="C65" s="99"/>
      <c r="D65" s="119"/>
      <c r="E65" s="94"/>
      <c r="F65" s="105"/>
      <c r="G65" s="106"/>
      <c r="H65" s="94"/>
      <c r="I65" s="94"/>
      <c r="J65" s="63">
        <v>2022</v>
      </c>
      <c r="K65" s="46">
        <v>208234</v>
      </c>
      <c r="L65" s="46"/>
      <c r="M65" s="46">
        <v>208234</v>
      </c>
      <c r="N65" s="5"/>
      <c r="O65" s="5"/>
      <c r="P65" s="138"/>
    </row>
    <row r="66" spans="1:16" ht="50.25" customHeight="1" x14ac:dyDescent="0.25">
      <c r="A66" s="141"/>
      <c r="B66" s="127"/>
      <c r="C66" s="100"/>
      <c r="D66" s="120"/>
      <c r="E66" s="91"/>
      <c r="F66" s="107"/>
      <c r="G66" s="108"/>
      <c r="H66" s="91"/>
      <c r="I66" s="91"/>
      <c r="J66" s="37" t="s">
        <v>97</v>
      </c>
      <c r="K66" s="5">
        <f>SUM(K62:K65)</f>
        <v>1078234</v>
      </c>
      <c r="L66" s="5"/>
      <c r="M66" s="25">
        <f>M62+M63+M65+M64</f>
        <v>1078234</v>
      </c>
      <c r="N66" s="5"/>
      <c r="O66" s="5"/>
      <c r="P66" s="138"/>
    </row>
    <row r="67" spans="1:16" ht="23.25" hidden="1" customHeight="1" x14ac:dyDescent="0.3">
      <c r="A67" s="141"/>
      <c r="B67" s="58" t="s">
        <v>115</v>
      </c>
      <c r="C67" s="58"/>
      <c r="D67" s="59"/>
      <c r="E67" s="63"/>
      <c r="F67" s="143"/>
      <c r="G67" s="144"/>
      <c r="H67" s="63"/>
      <c r="I67" s="63"/>
      <c r="J67" s="63">
        <v>2019</v>
      </c>
      <c r="K67" s="46"/>
      <c r="L67" s="46"/>
      <c r="M67" s="46"/>
      <c r="N67" s="46"/>
      <c r="O67" s="46"/>
      <c r="P67" s="138"/>
    </row>
    <row r="68" spans="1:16" ht="23.25" customHeight="1" x14ac:dyDescent="0.25">
      <c r="A68" s="141"/>
      <c r="B68" s="128" t="s">
        <v>116</v>
      </c>
      <c r="C68" s="98"/>
      <c r="D68" s="118"/>
      <c r="E68" s="90"/>
      <c r="F68" s="103"/>
      <c r="G68" s="104"/>
      <c r="H68" s="90"/>
      <c r="I68" s="90"/>
      <c r="J68" s="63">
        <v>2019</v>
      </c>
      <c r="K68" s="46">
        <v>40000</v>
      </c>
      <c r="L68" s="46"/>
      <c r="M68" s="46">
        <v>40000</v>
      </c>
      <c r="N68" s="46"/>
      <c r="O68" s="46"/>
      <c r="P68" s="138"/>
    </row>
    <row r="69" spans="1:16" ht="23.25" customHeight="1" x14ac:dyDescent="0.25">
      <c r="A69" s="141"/>
      <c r="B69" s="168"/>
      <c r="C69" s="99"/>
      <c r="D69" s="119"/>
      <c r="E69" s="94"/>
      <c r="F69" s="105"/>
      <c r="G69" s="106"/>
      <c r="H69" s="94"/>
      <c r="I69" s="94"/>
      <c r="J69" s="63">
        <v>2020</v>
      </c>
      <c r="K69" s="46">
        <f>M69</f>
        <v>398000</v>
      </c>
      <c r="L69" s="46"/>
      <c r="M69" s="46">
        <v>398000</v>
      </c>
      <c r="N69" s="46"/>
      <c r="O69" s="46"/>
      <c r="P69" s="138"/>
    </row>
    <row r="70" spans="1:16" ht="23.25" customHeight="1" x14ac:dyDescent="0.25">
      <c r="A70" s="141"/>
      <c r="B70" s="168"/>
      <c r="C70" s="99"/>
      <c r="D70" s="119"/>
      <c r="E70" s="94"/>
      <c r="F70" s="105"/>
      <c r="G70" s="106"/>
      <c r="H70" s="94"/>
      <c r="I70" s="94"/>
      <c r="J70" s="63">
        <v>2021</v>
      </c>
      <c r="K70" s="46">
        <v>432000</v>
      </c>
      <c r="L70" s="46"/>
      <c r="M70" s="46">
        <v>432000</v>
      </c>
      <c r="N70" s="46"/>
      <c r="O70" s="46"/>
      <c r="P70" s="138"/>
    </row>
    <row r="71" spans="1:16" ht="23.25" customHeight="1" x14ac:dyDescent="0.25">
      <c r="A71" s="114"/>
      <c r="B71" s="169"/>
      <c r="C71" s="100"/>
      <c r="D71" s="120"/>
      <c r="E71" s="91"/>
      <c r="F71" s="107"/>
      <c r="G71" s="108"/>
      <c r="H71" s="91"/>
      <c r="I71" s="91"/>
      <c r="J71" s="63">
        <v>2022</v>
      </c>
      <c r="K71" s="46">
        <f>M71</f>
        <v>208234</v>
      </c>
      <c r="L71" s="46"/>
      <c r="M71" s="46">
        <v>208234</v>
      </c>
      <c r="N71" s="46"/>
      <c r="O71" s="46"/>
      <c r="P71" s="139"/>
    </row>
    <row r="72" spans="1:16" ht="18" customHeight="1" x14ac:dyDescent="0.25">
      <c r="A72" s="113" t="s">
        <v>29</v>
      </c>
      <c r="B72" s="142" t="s">
        <v>84</v>
      </c>
      <c r="C72" s="142" t="s">
        <v>74</v>
      </c>
      <c r="D72" s="124" t="s">
        <v>123</v>
      </c>
      <c r="E72" s="96" t="s">
        <v>91</v>
      </c>
      <c r="F72" s="103" t="s">
        <v>125</v>
      </c>
      <c r="G72" s="104"/>
      <c r="H72" s="96" t="s">
        <v>86</v>
      </c>
      <c r="I72" s="96" t="s">
        <v>86</v>
      </c>
      <c r="J72" s="63">
        <v>2020</v>
      </c>
      <c r="K72" s="46">
        <f t="shared" ref="K72:K96" si="3">L72+M72+N72+O72</f>
        <v>45350</v>
      </c>
      <c r="L72" s="46"/>
      <c r="M72" s="46">
        <v>45350</v>
      </c>
      <c r="N72" s="5"/>
      <c r="O72" s="5"/>
      <c r="P72" s="121">
        <v>53369.52</v>
      </c>
    </row>
    <row r="73" spans="1:16" ht="18" customHeight="1" x14ac:dyDescent="0.25">
      <c r="A73" s="141"/>
      <c r="B73" s="142"/>
      <c r="C73" s="142"/>
      <c r="D73" s="124"/>
      <c r="E73" s="96"/>
      <c r="F73" s="105"/>
      <c r="G73" s="106"/>
      <c r="H73" s="96"/>
      <c r="I73" s="96"/>
      <c r="J73" s="63">
        <v>2021</v>
      </c>
      <c r="K73" s="46">
        <f>L73+M73+N73+O73</f>
        <v>150000</v>
      </c>
      <c r="L73" s="46"/>
      <c r="M73" s="46">
        <v>150000</v>
      </c>
      <c r="N73" s="5"/>
      <c r="O73" s="5"/>
      <c r="P73" s="122"/>
    </row>
    <row r="74" spans="1:16" ht="18" customHeight="1" x14ac:dyDescent="0.25">
      <c r="A74" s="141"/>
      <c r="B74" s="142"/>
      <c r="C74" s="142"/>
      <c r="D74" s="124"/>
      <c r="E74" s="96"/>
      <c r="F74" s="105"/>
      <c r="G74" s="106"/>
      <c r="H74" s="96"/>
      <c r="I74" s="96"/>
      <c r="J74" s="63">
        <v>2022</v>
      </c>
      <c r="K74" s="46">
        <f t="shared" si="3"/>
        <v>75310</v>
      </c>
      <c r="L74" s="46"/>
      <c r="M74" s="46">
        <v>75310</v>
      </c>
      <c r="N74" s="5"/>
      <c r="O74" s="5"/>
      <c r="P74" s="122"/>
    </row>
    <row r="75" spans="1:16" ht="59.25" customHeight="1" x14ac:dyDescent="0.25">
      <c r="A75" s="141"/>
      <c r="B75" s="142"/>
      <c r="C75" s="142"/>
      <c r="D75" s="124"/>
      <c r="E75" s="96"/>
      <c r="F75" s="107"/>
      <c r="G75" s="108"/>
      <c r="H75" s="96"/>
      <c r="I75" s="96"/>
      <c r="J75" s="4" t="s">
        <v>73</v>
      </c>
      <c r="K75" s="5">
        <f t="shared" si="3"/>
        <v>270660</v>
      </c>
      <c r="L75" s="5">
        <f>L72+L73+L74</f>
        <v>0</v>
      </c>
      <c r="M75" s="5">
        <f>M72+M73+M74</f>
        <v>270660</v>
      </c>
      <c r="N75" s="5">
        <f>N72+N73+N74</f>
        <v>0</v>
      </c>
      <c r="O75" s="5">
        <f>O72+O73+O74</f>
        <v>0</v>
      </c>
      <c r="P75" s="122"/>
    </row>
    <row r="76" spans="1:16" ht="18" customHeight="1" x14ac:dyDescent="0.25">
      <c r="A76" s="141"/>
      <c r="B76" s="128" t="s">
        <v>116</v>
      </c>
      <c r="C76" s="98"/>
      <c r="D76" s="118"/>
      <c r="E76" s="90"/>
      <c r="F76" s="103"/>
      <c r="G76" s="104"/>
      <c r="H76" s="90"/>
      <c r="I76" s="90"/>
      <c r="J76" s="63">
        <v>2020</v>
      </c>
      <c r="K76" s="46">
        <f>L76+M76+N76+O76</f>
        <v>45350</v>
      </c>
      <c r="L76" s="46"/>
      <c r="M76" s="46">
        <v>45350</v>
      </c>
      <c r="N76" s="5"/>
      <c r="O76" s="5"/>
      <c r="P76" s="122"/>
    </row>
    <row r="77" spans="1:16" ht="18" customHeight="1" x14ac:dyDescent="0.25">
      <c r="A77" s="141"/>
      <c r="B77" s="129"/>
      <c r="C77" s="99"/>
      <c r="D77" s="119"/>
      <c r="E77" s="94"/>
      <c r="F77" s="105"/>
      <c r="G77" s="106"/>
      <c r="H77" s="94"/>
      <c r="I77" s="94"/>
      <c r="J77" s="63">
        <v>2021</v>
      </c>
      <c r="K77" s="46">
        <f>L77+M77+N77+O77</f>
        <v>150000</v>
      </c>
      <c r="L77" s="46"/>
      <c r="M77" s="46">
        <v>150000</v>
      </c>
      <c r="N77" s="5"/>
      <c r="O77" s="5"/>
      <c r="P77" s="122"/>
    </row>
    <row r="78" spans="1:16" ht="18" customHeight="1" x14ac:dyDescent="0.25">
      <c r="A78" s="114"/>
      <c r="B78" s="130"/>
      <c r="C78" s="100"/>
      <c r="D78" s="120"/>
      <c r="E78" s="91"/>
      <c r="F78" s="107"/>
      <c r="G78" s="108"/>
      <c r="H78" s="91"/>
      <c r="I78" s="91"/>
      <c r="J78" s="63">
        <v>2022</v>
      </c>
      <c r="K78" s="46">
        <f>L78+M78+N78+O78</f>
        <v>75310</v>
      </c>
      <c r="L78" s="46"/>
      <c r="M78" s="46">
        <v>75310</v>
      </c>
      <c r="N78" s="5"/>
      <c r="O78" s="5"/>
      <c r="P78" s="123"/>
    </row>
    <row r="79" spans="1:16" ht="18" customHeight="1" x14ac:dyDescent="0.25">
      <c r="A79" s="113" t="s">
        <v>70</v>
      </c>
      <c r="B79" s="142" t="s">
        <v>95</v>
      </c>
      <c r="C79" s="142" t="s">
        <v>80</v>
      </c>
      <c r="D79" s="124" t="s">
        <v>102</v>
      </c>
      <c r="E79" s="96" t="s">
        <v>89</v>
      </c>
      <c r="F79" s="103" t="s">
        <v>126</v>
      </c>
      <c r="G79" s="104"/>
      <c r="H79" s="96" t="s">
        <v>86</v>
      </c>
      <c r="I79" s="90" t="s">
        <v>86</v>
      </c>
      <c r="J79" s="63">
        <v>2020</v>
      </c>
      <c r="K79" s="46">
        <f t="shared" si="3"/>
        <v>13500</v>
      </c>
      <c r="L79" s="5"/>
      <c r="M79" s="46">
        <v>13500</v>
      </c>
      <c r="N79" s="5"/>
      <c r="O79" s="5"/>
      <c r="P79" s="121">
        <v>16738.580000000002</v>
      </c>
    </row>
    <row r="80" spans="1:16" ht="18" customHeight="1" x14ac:dyDescent="0.25">
      <c r="A80" s="141"/>
      <c r="B80" s="142"/>
      <c r="C80" s="142"/>
      <c r="D80" s="124"/>
      <c r="E80" s="96"/>
      <c r="F80" s="105"/>
      <c r="G80" s="106"/>
      <c r="H80" s="96"/>
      <c r="I80" s="94"/>
      <c r="J80" s="63">
        <v>2021</v>
      </c>
      <c r="K80" s="46">
        <f t="shared" si="3"/>
        <v>160000</v>
      </c>
      <c r="L80" s="5"/>
      <c r="M80" s="46">
        <v>160000</v>
      </c>
      <c r="N80" s="5"/>
      <c r="O80" s="5"/>
      <c r="P80" s="122"/>
    </row>
    <row r="81" spans="1:16" ht="18" customHeight="1" x14ac:dyDescent="0.25">
      <c r="A81" s="141"/>
      <c r="B81" s="142"/>
      <c r="C81" s="142"/>
      <c r="D81" s="124"/>
      <c r="E81" s="96"/>
      <c r="F81" s="105"/>
      <c r="G81" s="106"/>
      <c r="H81" s="96"/>
      <c r="I81" s="94"/>
      <c r="J81" s="63">
        <v>2022</v>
      </c>
      <c r="K81" s="46">
        <f t="shared" si="3"/>
        <v>117721</v>
      </c>
      <c r="L81" s="5"/>
      <c r="M81" s="46">
        <v>117721</v>
      </c>
      <c r="N81" s="5"/>
      <c r="O81" s="5"/>
      <c r="P81" s="122"/>
    </row>
    <row r="82" spans="1:16" ht="76.5" customHeight="1" x14ac:dyDescent="0.25">
      <c r="A82" s="141"/>
      <c r="B82" s="142"/>
      <c r="C82" s="142"/>
      <c r="D82" s="124"/>
      <c r="E82" s="96"/>
      <c r="F82" s="107"/>
      <c r="G82" s="108"/>
      <c r="H82" s="96"/>
      <c r="I82" s="91"/>
      <c r="J82" s="4" t="s">
        <v>73</v>
      </c>
      <c r="K82" s="5">
        <f t="shared" si="3"/>
        <v>291221</v>
      </c>
      <c r="L82" s="5"/>
      <c r="M82" s="5">
        <f>M79+M80+M81</f>
        <v>291221</v>
      </c>
      <c r="N82" s="5"/>
      <c r="O82" s="5"/>
      <c r="P82" s="122"/>
    </row>
    <row r="83" spans="1:16" ht="18" customHeight="1" x14ac:dyDescent="0.25">
      <c r="A83" s="141"/>
      <c r="B83" s="128" t="s">
        <v>116</v>
      </c>
      <c r="C83" s="98"/>
      <c r="D83" s="118"/>
      <c r="E83" s="90"/>
      <c r="F83" s="103"/>
      <c r="G83" s="104"/>
      <c r="H83" s="90"/>
      <c r="I83" s="90"/>
      <c r="J83" s="63">
        <v>2020</v>
      </c>
      <c r="K83" s="46">
        <f>L83+M83+N83+O83</f>
        <v>13500</v>
      </c>
      <c r="L83" s="5"/>
      <c r="M83" s="46">
        <v>13500</v>
      </c>
      <c r="N83" s="5"/>
      <c r="O83" s="5"/>
      <c r="P83" s="122"/>
    </row>
    <row r="84" spans="1:16" ht="18" customHeight="1" x14ac:dyDescent="0.25">
      <c r="A84" s="141"/>
      <c r="B84" s="129"/>
      <c r="C84" s="99"/>
      <c r="D84" s="119"/>
      <c r="E84" s="94"/>
      <c r="F84" s="105"/>
      <c r="G84" s="106"/>
      <c r="H84" s="94"/>
      <c r="I84" s="94"/>
      <c r="J84" s="63">
        <v>2021</v>
      </c>
      <c r="K84" s="46">
        <f>L84+M84+N84+O84</f>
        <v>160000</v>
      </c>
      <c r="L84" s="5"/>
      <c r="M84" s="46">
        <v>160000</v>
      </c>
      <c r="N84" s="5"/>
      <c r="O84" s="5"/>
      <c r="P84" s="122"/>
    </row>
    <row r="85" spans="1:16" ht="18" customHeight="1" x14ac:dyDescent="0.25">
      <c r="A85" s="114"/>
      <c r="B85" s="130"/>
      <c r="C85" s="100"/>
      <c r="D85" s="120"/>
      <c r="E85" s="91"/>
      <c r="F85" s="107"/>
      <c r="G85" s="108"/>
      <c r="H85" s="91"/>
      <c r="I85" s="91"/>
      <c r="J85" s="63">
        <v>2022</v>
      </c>
      <c r="K85" s="46">
        <f>L85+M85+N85+O85</f>
        <v>117721</v>
      </c>
      <c r="L85" s="5"/>
      <c r="M85" s="46">
        <v>117721</v>
      </c>
      <c r="N85" s="5"/>
      <c r="O85" s="5"/>
      <c r="P85" s="123"/>
    </row>
    <row r="86" spans="1:16" ht="22.5" customHeight="1" x14ac:dyDescent="0.25">
      <c r="A86" s="113" t="s">
        <v>75</v>
      </c>
      <c r="B86" s="98" t="s">
        <v>83</v>
      </c>
      <c r="C86" s="98" t="s">
        <v>81</v>
      </c>
      <c r="D86" s="118" t="s">
        <v>97</v>
      </c>
      <c r="E86" s="115" t="s">
        <v>156</v>
      </c>
      <c r="F86" s="131">
        <v>114522</v>
      </c>
      <c r="G86" s="132"/>
      <c r="H86" s="96" t="s">
        <v>86</v>
      </c>
      <c r="I86" s="90" t="s">
        <v>86</v>
      </c>
      <c r="J86" s="63">
        <v>2020</v>
      </c>
      <c r="K86" s="46">
        <f t="shared" si="3"/>
        <v>5000</v>
      </c>
      <c r="L86" s="46"/>
      <c r="M86" s="46">
        <v>5000</v>
      </c>
      <c r="N86" s="46"/>
      <c r="O86" s="46"/>
      <c r="P86" s="171">
        <v>1943.22</v>
      </c>
    </row>
    <row r="87" spans="1:16" ht="22.5" customHeight="1" x14ac:dyDescent="0.25">
      <c r="A87" s="141"/>
      <c r="B87" s="99"/>
      <c r="C87" s="99"/>
      <c r="D87" s="119"/>
      <c r="E87" s="116"/>
      <c r="F87" s="133"/>
      <c r="G87" s="134"/>
      <c r="H87" s="96"/>
      <c r="I87" s="94"/>
      <c r="J87" s="63">
        <v>2021</v>
      </c>
      <c r="K87" s="46">
        <f t="shared" si="3"/>
        <v>55630</v>
      </c>
      <c r="L87" s="46"/>
      <c r="M87" s="46">
        <v>55630</v>
      </c>
      <c r="N87" s="46"/>
      <c r="O87" s="46"/>
      <c r="P87" s="172"/>
    </row>
    <row r="88" spans="1:16" ht="22.5" customHeight="1" x14ac:dyDescent="0.25">
      <c r="A88" s="141"/>
      <c r="B88" s="99"/>
      <c r="C88" s="99"/>
      <c r="D88" s="119"/>
      <c r="E88" s="116"/>
      <c r="F88" s="133"/>
      <c r="G88" s="134"/>
      <c r="H88" s="96"/>
      <c r="I88" s="94"/>
      <c r="J88" s="63">
        <v>2022</v>
      </c>
      <c r="K88" s="46">
        <f t="shared" si="3"/>
        <v>58892</v>
      </c>
      <c r="L88" s="46"/>
      <c r="M88" s="46">
        <v>58892</v>
      </c>
      <c r="N88" s="46"/>
      <c r="O88" s="46"/>
      <c r="P88" s="172"/>
    </row>
    <row r="89" spans="1:16" ht="64.5" customHeight="1" x14ac:dyDescent="0.25">
      <c r="A89" s="141"/>
      <c r="B89" s="100"/>
      <c r="C89" s="100"/>
      <c r="D89" s="120"/>
      <c r="E89" s="117"/>
      <c r="F89" s="135"/>
      <c r="G89" s="136"/>
      <c r="H89" s="96"/>
      <c r="I89" s="91"/>
      <c r="J89" s="4" t="s">
        <v>73</v>
      </c>
      <c r="K89" s="5">
        <f t="shared" si="3"/>
        <v>119522</v>
      </c>
      <c r="L89" s="5"/>
      <c r="M89" s="5">
        <f>M86+M87+M88</f>
        <v>119522</v>
      </c>
      <c r="N89" s="5"/>
      <c r="O89" s="5"/>
      <c r="P89" s="172"/>
    </row>
    <row r="90" spans="1:16" x14ac:dyDescent="0.25">
      <c r="A90" s="141"/>
      <c r="B90" s="65" t="s">
        <v>117</v>
      </c>
      <c r="C90" s="65"/>
      <c r="D90" s="70"/>
      <c r="E90" s="68"/>
      <c r="F90" s="109"/>
      <c r="G90" s="110"/>
      <c r="H90" s="68"/>
      <c r="I90" s="63"/>
      <c r="J90" s="63">
        <v>2020</v>
      </c>
      <c r="K90" s="46">
        <v>3495</v>
      </c>
      <c r="L90" s="5"/>
      <c r="M90" s="46">
        <v>3495</v>
      </c>
      <c r="N90" s="5"/>
      <c r="O90" s="5"/>
      <c r="P90" s="172"/>
    </row>
    <row r="91" spans="1:16" x14ac:dyDescent="0.25">
      <c r="A91" s="141"/>
      <c r="B91" s="98" t="s">
        <v>116</v>
      </c>
      <c r="C91" s="98"/>
      <c r="D91" s="118"/>
      <c r="E91" s="90"/>
      <c r="F91" s="155"/>
      <c r="G91" s="132"/>
      <c r="H91" s="90"/>
      <c r="I91" s="90"/>
      <c r="J91" s="63">
        <v>2020</v>
      </c>
      <c r="K91" s="46">
        <v>1505</v>
      </c>
      <c r="L91" s="46"/>
      <c r="M91" s="46">
        <v>1505</v>
      </c>
      <c r="N91" s="5"/>
      <c r="O91" s="5"/>
      <c r="P91" s="172"/>
    </row>
    <row r="92" spans="1:16" x14ac:dyDescent="0.25">
      <c r="A92" s="141"/>
      <c r="B92" s="99"/>
      <c r="C92" s="99"/>
      <c r="D92" s="119"/>
      <c r="E92" s="94"/>
      <c r="F92" s="133"/>
      <c r="G92" s="134"/>
      <c r="H92" s="94"/>
      <c r="I92" s="94"/>
      <c r="J92" s="63">
        <v>2021</v>
      </c>
      <c r="K92" s="46">
        <f>L92+M92+N92+O92</f>
        <v>55630</v>
      </c>
      <c r="L92" s="46"/>
      <c r="M92" s="46">
        <v>55630</v>
      </c>
      <c r="N92" s="5"/>
      <c r="O92" s="5"/>
      <c r="P92" s="172"/>
    </row>
    <row r="93" spans="1:16" x14ac:dyDescent="0.25">
      <c r="A93" s="114"/>
      <c r="B93" s="100"/>
      <c r="C93" s="100"/>
      <c r="D93" s="120"/>
      <c r="E93" s="91"/>
      <c r="F93" s="135"/>
      <c r="G93" s="136"/>
      <c r="H93" s="91"/>
      <c r="I93" s="91"/>
      <c r="J93" s="63">
        <v>2022</v>
      </c>
      <c r="K93" s="46">
        <f>L93+M93+N93+O93</f>
        <v>58892</v>
      </c>
      <c r="L93" s="46"/>
      <c r="M93" s="46">
        <v>58892</v>
      </c>
      <c r="N93" s="5"/>
      <c r="O93" s="5"/>
      <c r="P93" s="173"/>
    </row>
    <row r="94" spans="1:16" ht="88.5" customHeight="1" x14ac:dyDescent="0.25">
      <c r="A94" s="113" t="s">
        <v>76</v>
      </c>
      <c r="B94" s="65" t="s">
        <v>87</v>
      </c>
      <c r="C94" s="65" t="s">
        <v>79</v>
      </c>
      <c r="D94" s="70" t="s">
        <v>72</v>
      </c>
      <c r="E94" s="68" t="s">
        <v>99</v>
      </c>
      <c r="F94" s="143" t="s">
        <v>127</v>
      </c>
      <c r="G94" s="144"/>
      <c r="H94" s="68" t="s">
        <v>86</v>
      </c>
      <c r="I94" s="66" t="s">
        <v>86</v>
      </c>
      <c r="J94" s="4">
        <v>2020</v>
      </c>
      <c r="K94" s="5">
        <f t="shared" si="3"/>
        <v>2105</v>
      </c>
      <c r="L94" s="5"/>
      <c r="M94" s="5">
        <v>2105</v>
      </c>
      <c r="N94" s="5"/>
      <c r="O94" s="5"/>
      <c r="P94" s="156">
        <v>6438.4189999999999</v>
      </c>
    </row>
    <row r="95" spans="1:16" x14ac:dyDescent="0.25">
      <c r="A95" s="114"/>
      <c r="B95" s="65" t="s">
        <v>117</v>
      </c>
      <c r="C95" s="65"/>
      <c r="D95" s="70"/>
      <c r="E95" s="68"/>
      <c r="F95" s="77"/>
      <c r="G95" s="78"/>
      <c r="H95" s="68"/>
      <c r="I95" s="66"/>
      <c r="J95" s="63">
        <v>2020</v>
      </c>
      <c r="K95" s="46">
        <f>L95+M95+N95+O95</f>
        <v>2105</v>
      </c>
      <c r="L95" s="46"/>
      <c r="M95" s="46">
        <v>2105</v>
      </c>
      <c r="N95" s="5"/>
      <c r="O95" s="5"/>
      <c r="P95" s="157"/>
    </row>
    <row r="96" spans="1:16" ht="84" customHeight="1" x14ac:dyDescent="0.25">
      <c r="A96" s="113" t="s">
        <v>77</v>
      </c>
      <c r="B96" s="65" t="s">
        <v>88</v>
      </c>
      <c r="C96" s="65" t="s">
        <v>45</v>
      </c>
      <c r="D96" s="70" t="s">
        <v>129</v>
      </c>
      <c r="E96" s="68" t="s">
        <v>143</v>
      </c>
      <c r="F96" s="152" t="s">
        <v>144</v>
      </c>
      <c r="G96" s="153"/>
      <c r="H96" s="68" t="s">
        <v>86</v>
      </c>
      <c r="I96" s="66" t="s">
        <v>86</v>
      </c>
      <c r="J96" s="4">
        <v>2020</v>
      </c>
      <c r="K96" s="5">
        <f t="shared" si="3"/>
        <v>9976</v>
      </c>
      <c r="L96" s="5"/>
      <c r="M96" s="5">
        <v>9976</v>
      </c>
      <c r="N96" s="5"/>
      <c r="O96" s="5"/>
      <c r="P96" s="121">
        <v>11722.19</v>
      </c>
    </row>
    <row r="97" spans="1:16" x14ac:dyDescent="0.25">
      <c r="A97" s="114"/>
      <c r="B97" s="65" t="s">
        <v>117</v>
      </c>
      <c r="C97" s="65"/>
      <c r="D97" s="70"/>
      <c r="E97" s="68"/>
      <c r="F97" s="61"/>
      <c r="G97" s="62"/>
      <c r="H97" s="68"/>
      <c r="I97" s="63"/>
      <c r="J97" s="63">
        <v>2020</v>
      </c>
      <c r="K97" s="46">
        <f>L97+M97+N97+O97</f>
        <v>9976</v>
      </c>
      <c r="L97" s="46"/>
      <c r="M97" s="46">
        <v>9976</v>
      </c>
      <c r="N97" s="5"/>
      <c r="O97" s="5"/>
      <c r="P97" s="123"/>
    </row>
    <row r="98" spans="1:16" ht="19.5" customHeight="1" x14ac:dyDescent="0.25">
      <c r="A98" s="113" t="s">
        <v>78</v>
      </c>
      <c r="B98" s="142" t="s">
        <v>96</v>
      </c>
      <c r="C98" s="142" t="s">
        <v>44</v>
      </c>
      <c r="D98" s="124" t="s">
        <v>123</v>
      </c>
      <c r="E98" s="96" t="s">
        <v>98</v>
      </c>
      <c r="F98" s="103" t="s">
        <v>128</v>
      </c>
      <c r="G98" s="104"/>
      <c r="H98" s="96" t="s">
        <v>86</v>
      </c>
      <c r="I98" s="96" t="s">
        <v>86</v>
      </c>
      <c r="J98" s="63">
        <v>2020</v>
      </c>
      <c r="K98" s="46">
        <f>L98+M98+N98+O98</f>
        <v>95049.7</v>
      </c>
      <c r="L98" s="46"/>
      <c r="M98" s="46">
        <v>95049.7</v>
      </c>
      <c r="N98" s="5"/>
      <c r="O98" s="5"/>
      <c r="P98" s="121">
        <v>98290.94</v>
      </c>
    </row>
    <row r="99" spans="1:16" ht="19.5" customHeight="1" x14ac:dyDescent="0.25">
      <c r="A99" s="141"/>
      <c r="B99" s="142"/>
      <c r="C99" s="142"/>
      <c r="D99" s="124"/>
      <c r="E99" s="96"/>
      <c r="F99" s="105"/>
      <c r="G99" s="106"/>
      <c r="H99" s="96"/>
      <c r="I99" s="96"/>
      <c r="J99" s="63">
        <v>2021</v>
      </c>
      <c r="K99" s="46">
        <f>M99</f>
        <v>160000</v>
      </c>
      <c r="L99" s="46"/>
      <c r="M99" s="46">
        <v>160000</v>
      </c>
      <c r="N99" s="5"/>
      <c r="O99" s="5"/>
      <c r="P99" s="122"/>
    </row>
    <row r="100" spans="1:16" ht="19.5" customHeight="1" x14ac:dyDescent="0.25">
      <c r="A100" s="141"/>
      <c r="B100" s="142"/>
      <c r="C100" s="142"/>
      <c r="D100" s="124"/>
      <c r="E100" s="96"/>
      <c r="F100" s="105"/>
      <c r="G100" s="106"/>
      <c r="H100" s="96"/>
      <c r="I100" s="96"/>
      <c r="J100" s="63">
        <v>2022</v>
      </c>
      <c r="K100" s="46">
        <f>L100+M100+N100+O100</f>
        <v>151276</v>
      </c>
      <c r="L100" s="46"/>
      <c r="M100" s="46">
        <v>151276</v>
      </c>
      <c r="N100" s="5"/>
      <c r="O100" s="5"/>
      <c r="P100" s="122"/>
    </row>
    <row r="101" spans="1:16" ht="100.5" customHeight="1" x14ac:dyDescent="0.25">
      <c r="A101" s="141"/>
      <c r="B101" s="142"/>
      <c r="C101" s="142"/>
      <c r="D101" s="124"/>
      <c r="E101" s="96"/>
      <c r="F101" s="107"/>
      <c r="G101" s="108"/>
      <c r="H101" s="96"/>
      <c r="I101" s="96"/>
      <c r="J101" s="4" t="s">
        <v>73</v>
      </c>
      <c r="K101" s="5">
        <f>L101+M101+N101+O101</f>
        <v>406325.7</v>
      </c>
      <c r="L101" s="5">
        <f>L98+L99+L100</f>
        <v>0</v>
      </c>
      <c r="M101" s="5">
        <f>M98+M99+M100</f>
        <v>406325.7</v>
      </c>
      <c r="N101" s="5">
        <f>N98+N99+N100</f>
        <v>0</v>
      </c>
      <c r="O101" s="5">
        <f>O98+O99+O100</f>
        <v>0</v>
      </c>
      <c r="P101" s="122"/>
    </row>
    <row r="102" spans="1:16" x14ac:dyDescent="0.25">
      <c r="A102" s="141"/>
      <c r="B102" s="98" t="s">
        <v>116</v>
      </c>
      <c r="C102" s="98"/>
      <c r="D102" s="118"/>
      <c r="E102" s="90"/>
      <c r="F102" s="103"/>
      <c r="G102" s="104"/>
      <c r="H102" s="90"/>
      <c r="I102" s="90"/>
      <c r="J102" s="63">
        <v>2020</v>
      </c>
      <c r="K102" s="46">
        <f>L102+M102+N102+O102</f>
        <v>95049.7</v>
      </c>
      <c r="L102" s="46"/>
      <c r="M102" s="46">
        <v>95049.7</v>
      </c>
      <c r="N102" s="5"/>
      <c r="O102" s="5"/>
      <c r="P102" s="122"/>
    </row>
    <row r="103" spans="1:16" x14ac:dyDescent="0.25">
      <c r="A103" s="141"/>
      <c r="B103" s="99"/>
      <c r="C103" s="99"/>
      <c r="D103" s="119"/>
      <c r="E103" s="94"/>
      <c r="F103" s="105"/>
      <c r="G103" s="106"/>
      <c r="H103" s="94"/>
      <c r="I103" s="94"/>
      <c r="J103" s="63">
        <v>2021</v>
      </c>
      <c r="K103" s="46">
        <f>M103</f>
        <v>160000</v>
      </c>
      <c r="L103" s="46"/>
      <c r="M103" s="46">
        <f>M99</f>
        <v>160000</v>
      </c>
      <c r="N103" s="5"/>
      <c r="O103" s="5"/>
      <c r="P103" s="122"/>
    </row>
    <row r="104" spans="1:16" ht="15" customHeight="1" x14ac:dyDescent="0.25">
      <c r="A104" s="114"/>
      <c r="B104" s="100"/>
      <c r="C104" s="100"/>
      <c r="D104" s="120"/>
      <c r="E104" s="91"/>
      <c r="F104" s="107"/>
      <c r="G104" s="108"/>
      <c r="H104" s="91"/>
      <c r="I104" s="91"/>
      <c r="J104" s="63">
        <v>2022</v>
      </c>
      <c r="K104" s="46">
        <f>L104+M104+N104+O104</f>
        <v>151276</v>
      </c>
      <c r="L104" s="46"/>
      <c r="M104" s="46">
        <f>M100</f>
        <v>151276</v>
      </c>
      <c r="N104" s="5"/>
      <c r="O104" s="5"/>
      <c r="P104" s="123"/>
    </row>
    <row r="105" spans="1:16" ht="15" customHeight="1" x14ac:dyDescent="0.25">
      <c r="A105" s="113" t="s">
        <v>141</v>
      </c>
      <c r="B105" s="142" t="s">
        <v>158</v>
      </c>
      <c r="C105" s="142" t="s">
        <v>42</v>
      </c>
      <c r="D105" s="124" t="s">
        <v>142</v>
      </c>
      <c r="E105" s="96" t="s">
        <v>159</v>
      </c>
      <c r="F105" s="154">
        <v>796171.09</v>
      </c>
      <c r="G105" s="154"/>
      <c r="H105" s="96" t="s">
        <v>114</v>
      </c>
      <c r="I105" s="96" t="s">
        <v>114</v>
      </c>
      <c r="J105" s="63">
        <v>2021</v>
      </c>
      <c r="K105" s="46">
        <f t="shared" ref="K105:K113" si="4">M105</f>
        <v>87325.63</v>
      </c>
      <c r="L105" s="46"/>
      <c r="M105" s="46">
        <v>87325.63</v>
      </c>
      <c r="N105" s="5"/>
      <c r="O105" s="5"/>
      <c r="P105" s="121"/>
    </row>
    <row r="106" spans="1:16" ht="15" customHeight="1" x14ac:dyDescent="0.25">
      <c r="A106" s="141"/>
      <c r="B106" s="142"/>
      <c r="C106" s="142"/>
      <c r="D106" s="124"/>
      <c r="E106" s="96"/>
      <c r="F106" s="154"/>
      <c r="G106" s="154"/>
      <c r="H106" s="96"/>
      <c r="I106" s="96"/>
      <c r="J106" s="63">
        <v>2022</v>
      </c>
      <c r="K106" s="46">
        <f t="shared" si="4"/>
        <v>294111.90000000002</v>
      </c>
      <c r="L106" s="46"/>
      <c r="M106" s="46">
        <v>294111.90000000002</v>
      </c>
      <c r="N106" s="5"/>
      <c r="O106" s="5"/>
      <c r="P106" s="122"/>
    </row>
    <row r="107" spans="1:16" ht="17.25" customHeight="1" x14ac:dyDescent="0.25">
      <c r="A107" s="141"/>
      <c r="B107" s="142"/>
      <c r="C107" s="142"/>
      <c r="D107" s="124"/>
      <c r="E107" s="96"/>
      <c r="F107" s="154"/>
      <c r="G107" s="154"/>
      <c r="H107" s="96"/>
      <c r="I107" s="96"/>
      <c r="J107" s="63">
        <v>2023</v>
      </c>
      <c r="K107" s="46">
        <f t="shared" si="4"/>
        <v>414733.56</v>
      </c>
      <c r="L107" s="46"/>
      <c r="M107" s="46">
        <v>414733.56</v>
      </c>
      <c r="N107" s="5"/>
      <c r="O107" s="5"/>
      <c r="P107" s="122"/>
    </row>
    <row r="108" spans="1:16" ht="64.5" customHeight="1" x14ac:dyDescent="0.25">
      <c r="A108" s="141"/>
      <c r="B108" s="142"/>
      <c r="C108" s="142"/>
      <c r="D108" s="124"/>
      <c r="E108" s="96"/>
      <c r="F108" s="154"/>
      <c r="G108" s="154"/>
      <c r="H108" s="96"/>
      <c r="I108" s="96"/>
      <c r="J108" s="4" t="s">
        <v>142</v>
      </c>
      <c r="K108" s="5">
        <f t="shared" si="4"/>
        <v>796171.09000000008</v>
      </c>
      <c r="L108" s="5">
        <v>0</v>
      </c>
      <c r="M108" s="5">
        <f>SUM(M105:M107)</f>
        <v>796171.09000000008</v>
      </c>
      <c r="N108" s="5">
        <f>N105+N106+N107</f>
        <v>0</v>
      </c>
      <c r="O108" s="5">
        <f>O105+O106+O107</f>
        <v>0</v>
      </c>
      <c r="P108" s="122"/>
    </row>
    <row r="109" spans="1:16" ht="17.25" customHeight="1" x14ac:dyDescent="0.25">
      <c r="A109" s="141"/>
      <c r="B109" s="98" t="s">
        <v>117</v>
      </c>
      <c r="C109" s="58"/>
      <c r="D109" s="59"/>
      <c r="E109" s="63"/>
      <c r="F109" s="143"/>
      <c r="G109" s="144"/>
      <c r="H109" s="109"/>
      <c r="I109" s="110"/>
      <c r="J109" s="63">
        <v>2021</v>
      </c>
      <c r="K109" s="46">
        <f t="shared" si="4"/>
        <v>3429.11</v>
      </c>
      <c r="L109" s="46"/>
      <c r="M109" s="46">
        <v>3429.11</v>
      </c>
      <c r="N109" s="5"/>
      <c r="O109" s="5"/>
      <c r="P109" s="122"/>
    </row>
    <row r="110" spans="1:16" ht="17.25" customHeight="1" x14ac:dyDescent="0.25">
      <c r="A110" s="141"/>
      <c r="B110" s="100"/>
      <c r="C110" s="64"/>
      <c r="D110" s="69"/>
      <c r="E110" s="66"/>
      <c r="F110" s="73"/>
      <c r="G110" s="74"/>
      <c r="H110" s="71"/>
      <c r="I110" s="72"/>
      <c r="J110" s="63">
        <v>2022</v>
      </c>
      <c r="K110" s="46">
        <f t="shared" si="4"/>
        <v>10717.026</v>
      </c>
      <c r="L110" s="46"/>
      <c r="M110" s="46">
        <v>10717.026</v>
      </c>
      <c r="N110" s="5"/>
      <c r="O110" s="5"/>
      <c r="P110" s="122"/>
    </row>
    <row r="111" spans="1:16" ht="17.25" customHeight="1" x14ac:dyDescent="0.25">
      <c r="A111" s="141"/>
      <c r="B111" s="98" t="s">
        <v>116</v>
      </c>
      <c r="C111" s="98"/>
      <c r="D111" s="118"/>
      <c r="E111" s="90"/>
      <c r="F111" s="103"/>
      <c r="G111" s="104"/>
      <c r="H111" s="90"/>
      <c r="I111" s="90"/>
      <c r="J111" s="63">
        <v>2021</v>
      </c>
      <c r="K111" s="46">
        <f>M111</f>
        <v>83896.52</v>
      </c>
      <c r="L111" s="46"/>
      <c r="M111" s="46">
        <v>83896.52</v>
      </c>
      <c r="N111" s="5"/>
      <c r="O111" s="5"/>
      <c r="P111" s="122"/>
    </row>
    <row r="112" spans="1:16" ht="17.25" customHeight="1" x14ac:dyDescent="0.25">
      <c r="A112" s="141"/>
      <c r="B112" s="99"/>
      <c r="C112" s="99"/>
      <c r="D112" s="119"/>
      <c r="E112" s="94"/>
      <c r="F112" s="105"/>
      <c r="G112" s="106"/>
      <c r="H112" s="94"/>
      <c r="I112" s="94"/>
      <c r="J112" s="63">
        <v>2022</v>
      </c>
      <c r="K112" s="46">
        <f t="shared" si="4"/>
        <v>283394.87</v>
      </c>
      <c r="L112" s="46"/>
      <c r="M112" s="46">
        <v>283394.87</v>
      </c>
      <c r="N112" s="5"/>
      <c r="O112" s="5"/>
      <c r="P112" s="122"/>
    </row>
    <row r="113" spans="1:16" ht="15" customHeight="1" x14ac:dyDescent="0.25">
      <c r="A113" s="114"/>
      <c r="B113" s="100"/>
      <c r="C113" s="100"/>
      <c r="D113" s="120"/>
      <c r="E113" s="91"/>
      <c r="F113" s="107"/>
      <c r="G113" s="108"/>
      <c r="H113" s="91"/>
      <c r="I113" s="91"/>
      <c r="J113" s="63">
        <v>2023</v>
      </c>
      <c r="K113" s="46">
        <f t="shared" si="4"/>
        <v>414733.56</v>
      </c>
      <c r="L113" s="46"/>
      <c r="M113" s="46">
        <v>414733.56</v>
      </c>
      <c r="N113" s="5"/>
      <c r="O113" s="5"/>
      <c r="P113" s="123"/>
    </row>
    <row r="114" spans="1:16" ht="12" customHeight="1" x14ac:dyDescent="0.25">
      <c r="A114" s="95">
        <v>19</v>
      </c>
      <c r="B114" s="96" t="s">
        <v>154</v>
      </c>
      <c r="C114" s="96" t="s">
        <v>45</v>
      </c>
      <c r="D114" s="96" t="s">
        <v>148</v>
      </c>
      <c r="E114" s="90" t="s">
        <v>143</v>
      </c>
      <c r="F114" s="155" t="s">
        <v>155</v>
      </c>
      <c r="G114" s="132"/>
      <c r="H114" s="96" t="s">
        <v>114</v>
      </c>
      <c r="I114" s="96" t="s">
        <v>114</v>
      </c>
      <c r="J114" s="63">
        <v>2021</v>
      </c>
      <c r="K114" s="46">
        <v>321877.5</v>
      </c>
      <c r="L114" s="46">
        <v>212929.24</v>
      </c>
      <c r="M114" s="46">
        <f>K114-L114</f>
        <v>108948.26000000001</v>
      </c>
      <c r="N114" s="4"/>
      <c r="O114" s="4"/>
      <c r="P114" s="92"/>
    </row>
    <row r="115" spans="1:16" ht="12" customHeight="1" x14ac:dyDescent="0.25">
      <c r="A115" s="95"/>
      <c r="B115" s="96"/>
      <c r="C115" s="96"/>
      <c r="D115" s="96"/>
      <c r="E115" s="94"/>
      <c r="F115" s="133"/>
      <c r="G115" s="134"/>
      <c r="H115" s="96"/>
      <c r="I115" s="96"/>
      <c r="J115" s="63">
        <v>2022</v>
      </c>
      <c r="K115" s="46">
        <v>371877.5</v>
      </c>
      <c r="L115" s="46">
        <v>246005.37</v>
      </c>
      <c r="M115" s="46">
        <f t="shared" ref="M115:M117" si="5">K115-L115</f>
        <v>125872.13</v>
      </c>
      <c r="N115" s="4"/>
      <c r="O115" s="4"/>
      <c r="P115" s="158"/>
    </row>
    <row r="116" spans="1:16" ht="12" customHeight="1" x14ac:dyDescent="0.25">
      <c r="A116" s="95"/>
      <c r="B116" s="96"/>
      <c r="C116" s="96"/>
      <c r="D116" s="96"/>
      <c r="E116" s="94"/>
      <c r="F116" s="133"/>
      <c r="G116" s="134"/>
      <c r="H116" s="96"/>
      <c r="I116" s="96"/>
      <c r="J116" s="53">
        <v>2023</v>
      </c>
      <c r="K116" s="46">
        <v>195877.5</v>
      </c>
      <c r="L116" s="46">
        <v>129577.39</v>
      </c>
      <c r="M116" s="46">
        <f t="shared" si="5"/>
        <v>66300.11</v>
      </c>
      <c r="N116" s="4"/>
      <c r="O116" s="4"/>
      <c r="P116" s="158"/>
    </row>
    <row r="117" spans="1:16" ht="12" customHeight="1" x14ac:dyDescent="0.25">
      <c r="A117" s="95"/>
      <c r="B117" s="96"/>
      <c r="C117" s="96"/>
      <c r="D117" s="96"/>
      <c r="E117" s="94"/>
      <c r="F117" s="133"/>
      <c r="G117" s="134"/>
      <c r="H117" s="96"/>
      <c r="I117" s="96"/>
      <c r="J117" s="53">
        <v>2024</v>
      </c>
      <c r="K117" s="46">
        <v>180367.5</v>
      </c>
      <c r="L117" s="46">
        <v>119317.18</v>
      </c>
      <c r="M117" s="46">
        <f t="shared" si="5"/>
        <v>61050.320000000007</v>
      </c>
      <c r="N117" s="4"/>
      <c r="O117" s="4"/>
      <c r="P117" s="158"/>
    </row>
    <row r="118" spans="1:16" ht="38.25" customHeight="1" x14ac:dyDescent="0.25">
      <c r="A118" s="95"/>
      <c r="B118" s="96"/>
      <c r="C118" s="96"/>
      <c r="D118" s="96"/>
      <c r="E118" s="91"/>
      <c r="F118" s="135"/>
      <c r="G118" s="136"/>
      <c r="H118" s="96"/>
      <c r="I118" s="96"/>
      <c r="J118" s="4" t="s">
        <v>148</v>
      </c>
      <c r="K118" s="5">
        <f>SUM(K114:K117)</f>
        <v>1070000</v>
      </c>
      <c r="L118" s="5">
        <f t="shared" ref="L118:M118" si="6">SUM(L114:L117)</f>
        <v>707829.17999999993</v>
      </c>
      <c r="M118" s="5">
        <f t="shared" si="6"/>
        <v>362170.82</v>
      </c>
      <c r="N118" s="4"/>
      <c r="O118" s="4"/>
      <c r="P118" s="158"/>
    </row>
    <row r="119" spans="1:16" ht="15.75" hidden="1" customHeight="1" x14ac:dyDescent="0.3">
      <c r="A119" s="95"/>
      <c r="B119" s="58" t="s">
        <v>117</v>
      </c>
      <c r="C119" s="54"/>
      <c r="D119" s="54"/>
      <c r="E119" s="55"/>
      <c r="F119" s="88"/>
      <c r="G119" s="89"/>
      <c r="H119" s="54"/>
      <c r="I119" s="54"/>
      <c r="J119" s="63">
        <v>2021</v>
      </c>
      <c r="K119" s="46"/>
      <c r="L119" s="46"/>
      <c r="M119" s="46"/>
      <c r="N119" s="4"/>
      <c r="O119" s="4"/>
      <c r="P119" s="158"/>
    </row>
    <row r="120" spans="1:16" ht="12" customHeight="1" x14ac:dyDescent="0.25">
      <c r="A120" s="95"/>
      <c r="B120" s="98" t="s">
        <v>116</v>
      </c>
      <c r="C120" s="90"/>
      <c r="D120" s="90"/>
      <c r="E120" s="92"/>
      <c r="F120" s="82"/>
      <c r="G120" s="83"/>
      <c r="H120" s="90"/>
      <c r="I120" s="90"/>
      <c r="J120" s="63">
        <v>2021</v>
      </c>
      <c r="K120" s="46">
        <v>321877.5</v>
      </c>
      <c r="L120" s="46">
        <v>212929.24</v>
      </c>
      <c r="M120" s="46">
        <f>K120-L120</f>
        <v>108948.26000000001</v>
      </c>
      <c r="N120" s="4"/>
      <c r="O120" s="4"/>
      <c r="P120" s="158"/>
    </row>
    <row r="121" spans="1:16" ht="12" customHeight="1" x14ac:dyDescent="0.25">
      <c r="A121" s="95"/>
      <c r="B121" s="99"/>
      <c r="C121" s="94"/>
      <c r="D121" s="94"/>
      <c r="E121" s="158"/>
      <c r="F121" s="84"/>
      <c r="G121" s="85"/>
      <c r="H121" s="94"/>
      <c r="I121" s="94"/>
      <c r="J121" s="63">
        <v>2022</v>
      </c>
      <c r="K121" s="46">
        <v>371877.5</v>
      </c>
      <c r="L121" s="46">
        <v>246005.37</v>
      </c>
      <c r="M121" s="46">
        <f t="shared" ref="M121:M123" si="7">K121-L121</f>
        <v>125872.13</v>
      </c>
      <c r="N121" s="4"/>
      <c r="O121" s="4"/>
      <c r="P121" s="158"/>
    </row>
    <row r="122" spans="1:16" ht="12" customHeight="1" x14ac:dyDescent="0.25">
      <c r="A122" s="95"/>
      <c r="B122" s="99"/>
      <c r="C122" s="94"/>
      <c r="D122" s="94"/>
      <c r="E122" s="158"/>
      <c r="F122" s="84"/>
      <c r="G122" s="85"/>
      <c r="H122" s="94"/>
      <c r="I122" s="94"/>
      <c r="J122" s="63">
        <v>2023</v>
      </c>
      <c r="K122" s="46">
        <v>195877.5</v>
      </c>
      <c r="L122" s="46">
        <v>129577.39</v>
      </c>
      <c r="M122" s="46">
        <f t="shared" si="7"/>
        <v>66300.11</v>
      </c>
      <c r="N122" s="4"/>
      <c r="O122" s="4"/>
      <c r="P122" s="158"/>
    </row>
    <row r="123" spans="1:16" ht="12" customHeight="1" x14ac:dyDescent="0.25">
      <c r="A123" s="95"/>
      <c r="B123" s="100"/>
      <c r="C123" s="91"/>
      <c r="D123" s="91"/>
      <c r="E123" s="93"/>
      <c r="F123" s="86"/>
      <c r="G123" s="87"/>
      <c r="H123" s="91"/>
      <c r="I123" s="91"/>
      <c r="J123" s="63">
        <v>2024</v>
      </c>
      <c r="K123" s="46">
        <v>180367.5</v>
      </c>
      <c r="L123" s="46">
        <v>119317.18</v>
      </c>
      <c r="M123" s="46">
        <f t="shared" si="7"/>
        <v>61050.320000000007</v>
      </c>
      <c r="N123" s="4"/>
      <c r="O123" s="4"/>
      <c r="P123" s="93"/>
    </row>
    <row r="124" spans="1:16" ht="12" customHeight="1" x14ac:dyDescent="0.25">
      <c r="A124" s="95">
        <v>19</v>
      </c>
      <c r="B124" s="96" t="s">
        <v>153</v>
      </c>
      <c r="C124" s="96" t="s">
        <v>45</v>
      </c>
      <c r="D124" s="96" t="s">
        <v>148</v>
      </c>
      <c r="E124" s="96" t="s">
        <v>145</v>
      </c>
      <c r="F124" s="97"/>
      <c r="G124" s="97"/>
      <c r="H124" s="96" t="s">
        <v>114</v>
      </c>
      <c r="I124" s="96" t="s">
        <v>114</v>
      </c>
      <c r="J124" s="63">
        <v>2021</v>
      </c>
      <c r="K124" s="46">
        <v>50000</v>
      </c>
      <c r="L124" s="46">
        <v>33076.129999999997</v>
      </c>
      <c r="M124" s="46">
        <f>K124-L124</f>
        <v>16923.870000000003</v>
      </c>
      <c r="N124" s="4"/>
      <c r="O124" s="4"/>
      <c r="P124" s="92"/>
    </row>
    <row r="125" spans="1:16" ht="12" customHeight="1" x14ac:dyDescent="0.25">
      <c r="A125" s="95"/>
      <c r="B125" s="96"/>
      <c r="C125" s="96"/>
      <c r="D125" s="96"/>
      <c r="E125" s="96"/>
      <c r="F125" s="97"/>
      <c r="G125" s="97"/>
      <c r="H125" s="96"/>
      <c r="I125" s="96"/>
      <c r="J125" s="63">
        <v>2022</v>
      </c>
      <c r="K125" s="46">
        <v>200000</v>
      </c>
      <c r="L125" s="46">
        <v>132304.51999999999</v>
      </c>
      <c r="M125" s="46">
        <f t="shared" ref="M125:M127" si="8">K125-L125</f>
        <v>67695.48000000001</v>
      </c>
      <c r="N125" s="4"/>
      <c r="O125" s="4"/>
      <c r="P125" s="158"/>
    </row>
    <row r="126" spans="1:16" ht="12" customHeight="1" x14ac:dyDescent="0.25">
      <c r="A126" s="95"/>
      <c r="B126" s="96"/>
      <c r="C126" s="96"/>
      <c r="D126" s="96"/>
      <c r="E126" s="96"/>
      <c r="F126" s="97"/>
      <c r="G126" s="97"/>
      <c r="H126" s="96"/>
      <c r="I126" s="96"/>
      <c r="J126" s="53">
        <v>2023</v>
      </c>
      <c r="K126" s="46">
        <v>420000</v>
      </c>
      <c r="L126" s="46">
        <v>277839.49</v>
      </c>
      <c r="M126" s="46">
        <f t="shared" si="8"/>
        <v>142160.51</v>
      </c>
      <c r="N126" s="4"/>
      <c r="O126" s="4"/>
      <c r="P126" s="158"/>
    </row>
    <row r="127" spans="1:16" ht="12" customHeight="1" x14ac:dyDescent="0.25">
      <c r="A127" s="95"/>
      <c r="B127" s="96"/>
      <c r="C127" s="96"/>
      <c r="D127" s="96"/>
      <c r="E127" s="96"/>
      <c r="F127" s="97"/>
      <c r="G127" s="97"/>
      <c r="H127" s="96"/>
      <c r="I127" s="96"/>
      <c r="J127" s="53">
        <v>2024</v>
      </c>
      <c r="K127" s="46">
        <v>580000</v>
      </c>
      <c r="L127" s="46">
        <v>383683.11</v>
      </c>
      <c r="M127" s="46">
        <f t="shared" si="8"/>
        <v>196316.89</v>
      </c>
      <c r="N127" s="4"/>
      <c r="O127" s="4"/>
      <c r="P127" s="158"/>
    </row>
    <row r="128" spans="1:16" ht="23.25" customHeight="1" x14ac:dyDescent="0.25">
      <c r="A128" s="95"/>
      <c r="B128" s="96"/>
      <c r="C128" s="96"/>
      <c r="D128" s="96"/>
      <c r="E128" s="96"/>
      <c r="F128" s="97"/>
      <c r="G128" s="97"/>
      <c r="H128" s="96"/>
      <c r="I128" s="96"/>
      <c r="J128" s="4" t="s">
        <v>148</v>
      </c>
      <c r="K128" s="5">
        <f>SUM(K124:K127)</f>
        <v>1250000</v>
      </c>
      <c r="L128" s="5">
        <f t="shared" ref="L128:M128" si="9">SUM(L124:L127)</f>
        <v>826903.25</v>
      </c>
      <c r="M128" s="5">
        <f t="shared" si="9"/>
        <v>423096.75</v>
      </c>
      <c r="N128" s="4"/>
      <c r="O128" s="4"/>
      <c r="P128" s="158"/>
    </row>
    <row r="129" spans="1:16" ht="12" hidden="1" customHeight="1" x14ac:dyDescent="0.3">
      <c r="A129" s="95"/>
      <c r="B129" s="58" t="s">
        <v>117</v>
      </c>
      <c r="C129" s="54"/>
      <c r="D129" s="54"/>
      <c r="E129" s="54"/>
      <c r="F129" s="88"/>
      <c r="G129" s="89"/>
      <c r="H129" s="54"/>
      <c r="I129" s="54"/>
      <c r="J129" s="63">
        <v>2021</v>
      </c>
      <c r="K129" s="46"/>
      <c r="L129" s="46"/>
      <c r="M129" s="46"/>
      <c r="N129" s="4"/>
      <c r="O129" s="4"/>
      <c r="P129" s="158"/>
    </row>
    <row r="130" spans="1:16" ht="12" customHeight="1" x14ac:dyDescent="0.25">
      <c r="A130" s="95"/>
      <c r="B130" s="98" t="s">
        <v>116</v>
      </c>
      <c r="C130" s="90"/>
      <c r="D130" s="90"/>
      <c r="E130" s="90"/>
      <c r="F130" s="82"/>
      <c r="G130" s="83"/>
      <c r="H130" s="90"/>
      <c r="I130" s="90"/>
      <c r="J130" s="63">
        <v>2021</v>
      </c>
      <c r="K130" s="46">
        <v>50000</v>
      </c>
      <c r="L130" s="46">
        <v>33076.129999999997</v>
      </c>
      <c r="M130" s="46">
        <f>K130-L130</f>
        <v>16923.870000000003</v>
      </c>
      <c r="N130" s="4"/>
      <c r="O130" s="4"/>
      <c r="P130" s="158"/>
    </row>
    <row r="131" spans="1:16" ht="12" customHeight="1" x14ac:dyDescent="0.25">
      <c r="A131" s="95"/>
      <c r="B131" s="99"/>
      <c r="C131" s="94"/>
      <c r="D131" s="94"/>
      <c r="E131" s="94"/>
      <c r="F131" s="84"/>
      <c r="G131" s="85"/>
      <c r="H131" s="94"/>
      <c r="I131" s="94"/>
      <c r="J131" s="63">
        <v>2022</v>
      </c>
      <c r="K131" s="46">
        <v>200000</v>
      </c>
      <c r="L131" s="46">
        <v>132304.51999999999</v>
      </c>
      <c r="M131" s="46">
        <f t="shared" ref="M131:M133" si="10">K131-L131</f>
        <v>67695.48000000001</v>
      </c>
      <c r="N131" s="4"/>
      <c r="O131" s="4"/>
      <c r="P131" s="158"/>
    </row>
    <row r="132" spans="1:16" ht="12" customHeight="1" x14ac:dyDescent="0.25">
      <c r="A132" s="95"/>
      <c r="B132" s="99"/>
      <c r="C132" s="94"/>
      <c r="D132" s="94"/>
      <c r="E132" s="94"/>
      <c r="F132" s="84"/>
      <c r="G132" s="85"/>
      <c r="H132" s="94"/>
      <c r="I132" s="94"/>
      <c r="J132" s="63">
        <v>2023</v>
      </c>
      <c r="K132" s="46">
        <v>420000</v>
      </c>
      <c r="L132" s="46">
        <v>277839.49</v>
      </c>
      <c r="M132" s="46">
        <f t="shared" si="10"/>
        <v>142160.51</v>
      </c>
      <c r="N132" s="4"/>
      <c r="O132" s="4"/>
      <c r="P132" s="158"/>
    </row>
    <row r="133" spans="1:16" ht="12" customHeight="1" x14ac:dyDescent="0.25">
      <c r="A133" s="95"/>
      <c r="B133" s="100"/>
      <c r="C133" s="91"/>
      <c r="D133" s="91"/>
      <c r="E133" s="91"/>
      <c r="F133" s="86"/>
      <c r="G133" s="87"/>
      <c r="H133" s="91"/>
      <c r="I133" s="91"/>
      <c r="J133" s="63">
        <v>2024</v>
      </c>
      <c r="K133" s="46">
        <v>580000</v>
      </c>
      <c r="L133" s="46">
        <v>383683.11</v>
      </c>
      <c r="M133" s="46">
        <f t="shared" si="10"/>
        <v>196316.89</v>
      </c>
      <c r="N133" s="4"/>
      <c r="O133" s="4"/>
      <c r="P133" s="93"/>
    </row>
    <row r="134" spans="1:16" ht="30" customHeight="1" x14ac:dyDescent="0.25">
      <c r="A134" s="80">
        <v>20</v>
      </c>
      <c r="B134" s="90" t="s">
        <v>157</v>
      </c>
      <c r="C134" s="90" t="s">
        <v>45</v>
      </c>
      <c r="D134" s="90" t="s">
        <v>151</v>
      </c>
      <c r="E134" s="90" t="s">
        <v>159</v>
      </c>
      <c r="F134" s="82"/>
      <c r="G134" s="83"/>
      <c r="H134" s="90" t="s">
        <v>114</v>
      </c>
      <c r="I134" s="90" t="s">
        <v>114</v>
      </c>
      <c r="J134" s="63">
        <v>2023</v>
      </c>
      <c r="K134" s="46">
        <v>100000</v>
      </c>
      <c r="L134" s="46">
        <v>66152.259999999995</v>
      </c>
      <c r="M134" s="46">
        <f>K134-L134</f>
        <v>33847.740000000005</v>
      </c>
      <c r="N134" s="4"/>
      <c r="O134" s="4"/>
      <c r="P134" s="92"/>
    </row>
    <row r="135" spans="1:16" ht="30.75" customHeight="1" x14ac:dyDescent="0.25">
      <c r="A135" s="81"/>
      <c r="B135" s="94"/>
      <c r="C135" s="94"/>
      <c r="D135" s="94"/>
      <c r="E135" s="94"/>
      <c r="F135" s="84"/>
      <c r="G135" s="85"/>
      <c r="H135" s="94"/>
      <c r="I135" s="94"/>
      <c r="J135" s="63">
        <v>2024</v>
      </c>
      <c r="K135" s="46">
        <v>168022.5</v>
      </c>
      <c r="L135" s="46">
        <v>111150.68</v>
      </c>
      <c r="M135" s="46">
        <f t="shared" ref="M135" si="11">K135-L135</f>
        <v>56871.820000000007</v>
      </c>
      <c r="N135" s="4"/>
      <c r="O135" s="4"/>
      <c r="P135" s="158"/>
    </row>
    <row r="136" spans="1:16" ht="34.5" customHeight="1" x14ac:dyDescent="0.25">
      <c r="A136" s="81"/>
      <c r="B136" s="91"/>
      <c r="C136" s="91"/>
      <c r="D136" s="91"/>
      <c r="E136" s="91"/>
      <c r="F136" s="86"/>
      <c r="G136" s="87"/>
      <c r="H136" s="91"/>
      <c r="I136" s="91"/>
      <c r="J136" s="4" t="s">
        <v>150</v>
      </c>
      <c r="K136" s="5">
        <f>SUM(K134:K135)</f>
        <v>268022.5</v>
      </c>
      <c r="L136" s="5">
        <f t="shared" ref="L136:M136" si="12">SUM(L134:L135)</f>
        <v>177302.94</v>
      </c>
      <c r="M136" s="5">
        <f t="shared" si="12"/>
        <v>90719.560000000012</v>
      </c>
      <c r="N136" s="4"/>
      <c r="O136" s="4"/>
      <c r="P136" s="158"/>
    </row>
    <row r="137" spans="1:16" ht="20.25" hidden="1" customHeight="1" x14ac:dyDescent="0.3">
      <c r="A137" s="81"/>
      <c r="B137" s="58" t="s">
        <v>117</v>
      </c>
      <c r="C137" s="54"/>
      <c r="D137" s="54"/>
      <c r="E137" s="55"/>
      <c r="F137" s="88"/>
      <c r="G137" s="89"/>
      <c r="H137" s="54"/>
      <c r="I137" s="54"/>
      <c r="J137" s="63">
        <v>2023</v>
      </c>
      <c r="K137" s="46"/>
      <c r="L137" s="46"/>
      <c r="M137" s="46"/>
      <c r="N137" s="4"/>
      <c r="O137" s="4"/>
      <c r="P137" s="158"/>
    </row>
    <row r="138" spans="1:16" ht="12" hidden="1" customHeight="1" x14ac:dyDescent="0.3">
      <c r="A138" s="81"/>
      <c r="B138" s="90" t="s">
        <v>116</v>
      </c>
      <c r="C138" s="92"/>
      <c r="D138" s="92"/>
      <c r="E138" s="92"/>
      <c r="F138" s="82"/>
      <c r="G138" s="83"/>
      <c r="H138" s="92"/>
      <c r="I138" s="92"/>
      <c r="J138" s="63">
        <v>2023</v>
      </c>
      <c r="K138" s="46"/>
      <c r="L138" s="46"/>
      <c r="M138" s="46"/>
      <c r="N138" s="4"/>
      <c r="O138" s="4"/>
      <c r="P138" s="158"/>
    </row>
    <row r="139" spans="1:16" ht="12" hidden="1" customHeight="1" x14ac:dyDescent="0.3">
      <c r="A139" s="81"/>
      <c r="B139" s="91"/>
      <c r="C139" s="93"/>
      <c r="D139" s="93"/>
      <c r="E139" s="93"/>
      <c r="F139" s="86"/>
      <c r="G139" s="87"/>
      <c r="H139" s="93"/>
      <c r="I139" s="93"/>
      <c r="J139" s="63">
        <v>2024</v>
      </c>
      <c r="K139" s="46"/>
      <c r="L139" s="46"/>
      <c r="M139" s="46"/>
      <c r="N139" s="4"/>
      <c r="O139" s="4"/>
      <c r="P139" s="93"/>
    </row>
    <row r="140" spans="1:16" ht="12" customHeight="1" x14ac:dyDescent="0.25">
      <c r="A140" s="47"/>
      <c r="B140" s="56"/>
      <c r="C140" s="56"/>
      <c r="D140" s="56"/>
      <c r="E140" s="56"/>
      <c r="F140" s="56"/>
      <c r="G140" s="56"/>
      <c r="H140" s="56"/>
      <c r="I140" s="56"/>
      <c r="J140" s="57"/>
      <c r="K140" s="57"/>
      <c r="L140" s="57"/>
      <c r="M140" s="57"/>
      <c r="N140" s="57"/>
      <c r="O140" s="57"/>
      <c r="P140" s="79"/>
    </row>
    <row r="141" spans="1:16" ht="15.75" customHeight="1" x14ac:dyDescent="0.25">
      <c r="A141" s="13"/>
      <c r="B141" s="92" t="s">
        <v>12</v>
      </c>
      <c r="C141" s="92"/>
      <c r="D141" s="90" t="s">
        <v>149</v>
      </c>
      <c r="E141" s="90"/>
      <c r="F141" s="155"/>
      <c r="G141" s="132"/>
      <c r="H141" s="90"/>
      <c r="I141" s="90"/>
      <c r="J141" s="53">
        <v>2018</v>
      </c>
      <c r="K141" s="27">
        <f>SUM(L141:O141)</f>
        <v>1102177.2</v>
      </c>
      <c r="L141" s="50">
        <f>L11+L41+L51</f>
        <v>0</v>
      </c>
      <c r="M141" s="50">
        <f>M11+M41+M39+M34+M50+M55+M48</f>
        <v>1102177.2</v>
      </c>
      <c r="N141" s="28">
        <f>N11+N41+N39+N34+N50+N55+N48</f>
        <v>0</v>
      </c>
      <c r="O141" s="28">
        <f>O11+O41+O39+O34+O50+O55+O48</f>
        <v>0</v>
      </c>
      <c r="P141" s="38"/>
    </row>
    <row r="142" spans="1:16" ht="15.75" customHeight="1" x14ac:dyDescent="0.25">
      <c r="A142" s="13"/>
      <c r="B142" s="158"/>
      <c r="C142" s="158"/>
      <c r="D142" s="94"/>
      <c r="E142" s="94"/>
      <c r="F142" s="133"/>
      <c r="G142" s="134"/>
      <c r="H142" s="94"/>
      <c r="I142" s="94"/>
      <c r="J142" s="53">
        <v>2019</v>
      </c>
      <c r="K142" s="27">
        <f>SUM(L142:O142)</f>
        <v>2095066.5599999998</v>
      </c>
      <c r="L142" s="51">
        <f>L12+L42+L52+L7+L8+L9</f>
        <v>26714.7</v>
      </c>
      <c r="M142" s="50">
        <f>M12+M42+M51+M56+M68+M35</f>
        <v>2068351.8599999999</v>
      </c>
      <c r="N142" s="28">
        <f>N12+N42+N52</f>
        <v>0</v>
      </c>
      <c r="O142" s="28">
        <f>O12+O42+O52</f>
        <v>0</v>
      </c>
      <c r="P142" s="38"/>
    </row>
    <row r="143" spans="1:16" ht="15.75" customHeight="1" x14ac:dyDescent="0.25">
      <c r="A143" s="13"/>
      <c r="B143" s="158"/>
      <c r="C143" s="158"/>
      <c r="D143" s="94"/>
      <c r="E143" s="94"/>
      <c r="F143" s="133"/>
      <c r="G143" s="134"/>
      <c r="H143" s="94"/>
      <c r="I143" s="94"/>
      <c r="J143" s="53">
        <v>2020</v>
      </c>
      <c r="K143" s="27">
        <f>SUM(L143:O143)</f>
        <v>2373646</v>
      </c>
      <c r="L143" s="50">
        <f>L13+L43+L53</f>
        <v>0</v>
      </c>
      <c r="M143" s="50">
        <f>M13+M43+M52+M57+M69+M72+M79+M86+M94+M96+M98</f>
        <v>2373646</v>
      </c>
      <c r="N143" s="28">
        <f>N13+N43+N53</f>
        <v>0</v>
      </c>
      <c r="O143" s="28">
        <f>O13+O43+O53</f>
        <v>0</v>
      </c>
      <c r="P143" s="38"/>
    </row>
    <row r="144" spans="1:16" ht="15.75" customHeight="1" x14ac:dyDescent="0.25">
      <c r="A144" s="13"/>
      <c r="B144" s="158"/>
      <c r="C144" s="158"/>
      <c r="D144" s="94"/>
      <c r="E144" s="94"/>
      <c r="F144" s="133"/>
      <c r="G144" s="134"/>
      <c r="H144" s="94"/>
      <c r="I144" s="94"/>
      <c r="J144" s="53">
        <v>2021</v>
      </c>
      <c r="K144" s="27">
        <f>SUM(L144:O144)</f>
        <v>2148779.96</v>
      </c>
      <c r="L144" s="50">
        <f>L114+L124</f>
        <v>246005.37</v>
      </c>
      <c r="M144" s="50">
        <f>M53+M70+M73+M80+M87+M99+M105+M114+M124</f>
        <v>1902774.59</v>
      </c>
      <c r="N144" s="28">
        <f>N54</f>
        <v>0</v>
      </c>
      <c r="O144" s="28">
        <v>0</v>
      </c>
      <c r="P144" s="38"/>
    </row>
    <row r="145" spans="1:16" ht="15.75" customHeight="1" x14ac:dyDescent="0.25">
      <c r="A145" s="13"/>
      <c r="B145" s="158"/>
      <c r="C145" s="158"/>
      <c r="D145" s="94"/>
      <c r="E145" s="94"/>
      <c r="F145" s="133"/>
      <c r="G145" s="134"/>
      <c r="H145" s="94"/>
      <c r="I145" s="94"/>
      <c r="J145" s="53">
        <v>2022</v>
      </c>
      <c r="K145" s="27">
        <f>SUM(L145:O145)</f>
        <v>1477422.4</v>
      </c>
      <c r="L145" s="50">
        <f>L115+L125</f>
        <v>378309.89</v>
      </c>
      <c r="M145" s="50">
        <f>M74+M81+M100+M65+M106+M88+M115+M125</f>
        <v>1099112.51</v>
      </c>
      <c r="N145" s="28">
        <f t="shared" ref="N145:N146" si="13">N55</f>
        <v>0</v>
      </c>
      <c r="O145" s="28">
        <v>0</v>
      </c>
      <c r="P145" s="38"/>
    </row>
    <row r="146" spans="1:16" ht="15.75" customHeight="1" x14ac:dyDescent="0.25">
      <c r="A146" s="13"/>
      <c r="B146" s="158"/>
      <c r="C146" s="158"/>
      <c r="D146" s="94"/>
      <c r="E146" s="94"/>
      <c r="F146" s="133"/>
      <c r="G146" s="134"/>
      <c r="H146" s="94"/>
      <c r="I146" s="94"/>
      <c r="J146" s="53">
        <v>2023</v>
      </c>
      <c r="K146" s="27">
        <f>SUM(L146:M146)</f>
        <v>1130611.06</v>
      </c>
      <c r="L146" s="50">
        <f>L116+L126+L134</f>
        <v>473569.14</v>
      </c>
      <c r="M146" s="50">
        <f>M107+M116+M126+M134</f>
        <v>657041.91999999993</v>
      </c>
      <c r="N146" s="28">
        <f t="shared" si="13"/>
        <v>0</v>
      </c>
      <c r="O146" s="28">
        <v>0</v>
      </c>
      <c r="P146" s="38"/>
    </row>
    <row r="147" spans="1:16" ht="15.75" customHeight="1" x14ac:dyDescent="0.25">
      <c r="A147" s="13"/>
      <c r="B147" s="158"/>
      <c r="C147" s="158"/>
      <c r="D147" s="94"/>
      <c r="E147" s="94"/>
      <c r="F147" s="133"/>
      <c r="G147" s="134"/>
      <c r="H147" s="94"/>
      <c r="I147" s="94"/>
      <c r="J147" s="53">
        <v>2024</v>
      </c>
      <c r="K147" s="27">
        <f>SUM(L147+M147)</f>
        <v>928390</v>
      </c>
      <c r="L147" s="50">
        <f>L117+L127+L135</f>
        <v>614150.97</v>
      </c>
      <c r="M147" s="50">
        <f>M117+M127+M135</f>
        <v>314239.03000000003</v>
      </c>
      <c r="N147" s="28"/>
      <c r="O147" s="28"/>
      <c r="P147" s="38"/>
    </row>
    <row r="148" spans="1:16" ht="15.75" customHeight="1" x14ac:dyDescent="0.25">
      <c r="A148" s="14"/>
      <c r="B148" s="93"/>
      <c r="C148" s="93"/>
      <c r="D148" s="91"/>
      <c r="E148" s="91"/>
      <c r="F148" s="135"/>
      <c r="G148" s="136"/>
      <c r="H148" s="91"/>
      <c r="I148" s="91"/>
      <c r="J148" s="4" t="s">
        <v>149</v>
      </c>
      <c r="K148" s="5">
        <f>SUM(K141:K147)</f>
        <v>11256093.18</v>
      </c>
      <c r="L148" s="5">
        <f>SUM(L141:L147)</f>
        <v>1738750.07</v>
      </c>
      <c r="M148" s="5">
        <f>SUM(M141:M146)</f>
        <v>9203104.0800000001</v>
      </c>
      <c r="N148" s="5">
        <f>SUM(N141:N142)</f>
        <v>0</v>
      </c>
      <c r="O148" s="5">
        <f>SUM(O141:O144)</f>
        <v>0</v>
      </c>
      <c r="P148" s="38"/>
    </row>
    <row r="149" spans="1:16" ht="22.5" customHeight="1" x14ac:dyDescent="0.25">
      <c r="A149" s="48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</row>
    <row r="151" spans="1:16" ht="45" x14ac:dyDescent="0.25">
      <c r="B151" s="3" t="s">
        <v>152</v>
      </c>
    </row>
  </sheetData>
  <mergeCells count="277">
    <mergeCell ref="P114:P123"/>
    <mergeCell ref="P105:P113"/>
    <mergeCell ref="P124:P133"/>
    <mergeCell ref="P134:P139"/>
    <mergeCell ref="P79:P85"/>
    <mergeCell ref="P86:P93"/>
    <mergeCell ref="A1:O1"/>
    <mergeCell ref="B55:B58"/>
    <mergeCell ref="D55:D58"/>
    <mergeCell ref="E55:E58"/>
    <mergeCell ref="C55:C58"/>
    <mergeCell ref="B34:B36"/>
    <mergeCell ref="F3:G4"/>
    <mergeCell ref="F5:G5"/>
    <mergeCell ref="F7:G7"/>
    <mergeCell ref="F8:G8"/>
    <mergeCell ref="F9:G9"/>
    <mergeCell ref="F15:G15"/>
    <mergeCell ref="F16:G16"/>
    <mergeCell ref="F22:G22"/>
    <mergeCell ref="F23:G23"/>
    <mergeCell ref="A50:A54"/>
    <mergeCell ref="A19:O19"/>
    <mergeCell ref="I34:I36"/>
    <mergeCell ref="B141:B148"/>
    <mergeCell ref="B91:B93"/>
    <mergeCell ref="H72:H75"/>
    <mergeCell ref="I91:I93"/>
    <mergeCell ref="A86:A93"/>
    <mergeCell ref="C91:C93"/>
    <mergeCell ref="D91:D93"/>
    <mergeCell ref="E91:E93"/>
    <mergeCell ref="F91:G93"/>
    <mergeCell ref="H91:H93"/>
    <mergeCell ref="F90:G90"/>
    <mergeCell ref="A114:A123"/>
    <mergeCell ref="H114:H118"/>
    <mergeCell ref="I114:I118"/>
    <mergeCell ref="B114:B118"/>
    <mergeCell ref="C114:C118"/>
    <mergeCell ref="D114:D118"/>
    <mergeCell ref="E114:E118"/>
    <mergeCell ref="F114:G118"/>
    <mergeCell ref="B120:B123"/>
    <mergeCell ref="C120:C123"/>
    <mergeCell ref="D120:D123"/>
    <mergeCell ref="E120:E123"/>
    <mergeCell ref="B109:B110"/>
    <mergeCell ref="A41:A47"/>
    <mergeCell ref="B68:B71"/>
    <mergeCell ref="A72:A78"/>
    <mergeCell ref="B76:B78"/>
    <mergeCell ref="B37:B38"/>
    <mergeCell ref="B41:B44"/>
    <mergeCell ref="B11:B13"/>
    <mergeCell ref="A11:A13"/>
    <mergeCell ref="D11:D13"/>
    <mergeCell ref="A14:O14"/>
    <mergeCell ref="C11:C13"/>
    <mergeCell ref="C39:C40"/>
    <mergeCell ref="I55:I58"/>
    <mergeCell ref="H34:H36"/>
    <mergeCell ref="H39:H40"/>
    <mergeCell ref="I72:I75"/>
    <mergeCell ref="F72:G75"/>
    <mergeCell ref="I50:I54"/>
    <mergeCell ref="A3:A4"/>
    <mergeCell ref="B3:B4"/>
    <mergeCell ref="D3:D4"/>
    <mergeCell ref="E3:E4"/>
    <mergeCell ref="K3:O3"/>
    <mergeCell ref="J3:J4"/>
    <mergeCell ref="C3:C4"/>
    <mergeCell ref="A6:O6"/>
    <mergeCell ref="A2:P2"/>
    <mergeCell ref="P3:P4"/>
    <mergeCell ref="A10:O10"/>
    <mergeCell ref="C37:C38"/>
    <mergeCell ref="D37:D38"/>
    <mergeCell ref="F55:G58"/>
    <mergeCell ref="F50:G54"/>
    <mergeCell ref="D83:D85"/>
    <mergeCell ref="E83:E85"/>
    <mergeCell ref="C68:C71"/>
    <mergeCell ref="D68:D71"/>
    <mergeCell ref="E68:E71"/>
    <mergeCell ref="E72:E75"/>
    <mergeCell ref="C76:C78"/>
    <mergeCell ref="D76:D78"/>
    <mergeCell ref="C41:C44"/>
    <mergeCell ref="E41:E44"/>
    <mergeCell ref="D41:D44"/>
    <mergeCell ref="D39:D40"/>
    <mergeCell ref="D72:D75"/>
    <mergeCell ref="E39:E40"/>
    <mergeCell ref="C59:C61"/>
    <mergeCell ref="D59:D61"/>
    <mergeCell ref="E59:E61"/>
    <mergeCell ref="B45:B47"/>
    <mergeCell ref="B39:B40"/>
    <mergeCell ref="P94:P95"/>
    <mergeCell ref="P96:P97"/>
    <mergeCell ref="A98:A104"/>
    <mergeCell ref="P98:P104"/>
    <mergeCell ref="D141:D148"/>
    <mergeCell ref="C141:C148"/>
    <mergeCell ref="B98:B101"/>
    <mergeCell ref="C98:C101"/>
    <mergeCell ref="A94:A95"/>
    <mergeCell ref="A96:A97"/>
    <mergeCell ref="B111:B113"/>
    <mergeCell ref="A105:A113"/>
    <mergeCell ref="C111:C113"/>
    <mergeCell ref="D111:D113"/>
    <mergeCell ref="E111:E113"/>
    <mergeCell ref="F111:G113"/>
    <mergeCell ref="H111:H113"/>
    <mergeCell ref="I111:I113"/>
    <mergeCell ref="F109:G109"/>
    <mergeCell ref="H109:I109"/>
    <mergeCell ref="C105:C108"/>
    <mergeCell ref="B105:B108"/>
    <mergeCell ref="D105:D108"/>
    <mergeCell ref="E105:E108"/>
    <mergeCell ref="E141:E148"/>
    <mergeCell ref="H141:H148"/>
    <mergeCell ref="I141:I148"/>
    <mergeCell ref="F98:G101"/>
    <mergeCell ref="F96:G96"/>
    <mergeCell ref="F94:G94"/>
    <mergeCell ref="H98:H101"/>
    <mergeCell ref="I98:I101"/>
    <mergeCell ref="F105:G108"/>
    <mergeCell ref="H105:H108"/>
    <mergeCell ref="I105:I108"/>
    <mergeCell ref="H120:H123"/>
    <mergeCell ref="I120:I123"/>
    <mergeCell ref="F120:G123"/>
    <mergeCell ref="I138:I139"/>
    <mergeCell ref="I134:I136"/>
    <mergeCell ref="I124:I128"/>
    <mergeCell ref="F119:G119"/>
    <mergeCell ref="F141:G148"/>
    <mergeCell ref="P41:P47"/>
    <mergeCell ref="F48:G48"/>
    <mergeCell ref="F31:G31"/>
    <mergeCell ref="H3:H4"/>
    <mergeCell ref="I3:I4"/>
    <mergeCell ref="F27:G27"/>
    <mergeCell ref="F41:G44"/>
    <mergeCell ref="I39:I40"/>
    <mergeCell ref="P34:P38"/>
    <mergeCell ref="F20:G20"/>
    <mergeCell ref="F21:G21"/>
    <mergeCell ref="F25:G25"/>
    <mergeCell ref="F26:G26"/>
    <mergeCell ref="F30:G30"/>
    <mergeCell ref="F28:G28"/>
    <mergeCell ref="A29:O29"/>
    <mergeCell ref="A34:A38"/>
    <mergeCell ref="E34:E36"/>
    <mergeCell ref="H41:H44"/>
    <mergeCell ref="P39:P40"/>
    <mergeCell ref="P11:P13"/>
    <mergeCell ref="A48:A49"/>
    <mergeCell ref="P48:P49"/>
    <mergeCell ref="F39:G40"/>
    <mergeCell ref="A79:A85"/>
    <mergeCell ref="C83:C85"/>
    <mergeCell ref="A62:A71"/>
    <mergeCell ref="A55:A61"/>
    <mergeCell ref="H55:H58"/>
    <mergeCell ref="C79:C82"/>
    <mergeCell ref="D79:D82"/>
    <mergeCell ref="F59:G61"/>
    <mergeCell ref="B50:B54"/>
    <mergeCell ref="C50:C54"/>
    <mergeCell ref="D50:D54"/>
    <mergeCell ref="H62:H66"/>
    <mergeCell ref="B72:B75"/>
    <mergeCell ref="C72:C75"/>
    <mergeCell ref="B79:B82"/>
    <mergeCell ref="H79:H82"/>
    <mergeCell ref="C62:C66"/>
    <mergeCell ref="D62:D66"/>
    <mergeCell ref="E62:E66"/>
    <mergeCell ref="F62:G66"/>
    <mergeCell ref="E79:E82"/>
    <mergeCell ref="E76:E78"/>
    <mergeCell ref="F67:G67"/>
    <mergeCell ref="F79:G82"/>
    <mergeCell ref="I79:I82"/>
    <mergeCell ref="I68:I71"/>
    <mergeCell ref="P72:P78"/>
    <mergeCell ref="P50:P54"/>
    <mergeCell ref="F76:G78"/>
    <mergeCell ref="H76:H78"/>
    <mergeCell ref="I76:I78"/>
    <mergeCell ref="I62:I66"/>
    <mergeCell ref="P62:P71"/>
    <mergeCell ref="P55:P61"/>
    <mergeCell ref="H59:H61"/>
    <mergeCell ref="I59:I61"/>
    <mergeCell ref="H50:H54"/>
    <mergeCell ref="F68:G71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B59:B61"/>
    <mergeCell ref="D98:D101"/>
    <mergeCell ref="E98:E101"/>
    <mergeCell ref="B62:B66"/>
    <mergeCell ref="B86:B89"/>
    <mergeCell ref="B83:B85"/>
    <mergeCell ref="H86:H89"/>
    <mergeCell ref="I86:I89"/>
    <mergeCell ref="I83:I85"/>
    <mergeCell ref="F83:G85"/>
    <mergeCell ref="H83:H85"/>
    <mergeCell ref="H68:H71"/>
    <mergeCell ref="C86:C89"/>
    <mergeCell ref="D86:D89"/>
    <mergeCell ref="E86:E89"/>
    <mergeCell ref="F86:G89"/>
    <mergeCell ref="D130:D133"/>
    <mergeCell ref="E130:E133"/>
    <mergeCell ref="H130:H133"/>
    <mergeCell ref="F129:G129"/>
    <mergeCell ref="I130:I133"/>
    <mergeCell ref="E11:E13"/>
    <mergeCell ref="F11:G13"/>
    <mergeCell ref="H11:H13"/>
    <mergeCell ref="I11:I13"/>
    <mergeCell ref="E37:E38"/>
    <mergeCell ref="F37:G38"/>
    <mergeCell ref="H37:H38"/>
    <mergeCell ref="I37:I38"/>
    <mergeCell ref="F24:G24"/>
    <mergeCell ref="D34:D36"/>
    <mergeCell ref="F32:G32"/>
    <mergeCell ref="E50:E54"/>
    <mergeCell ref="A33:O33"/>
    <mergeCell ref="A39:A40"/>
    <mergeCell ref="F34:G36"/>
    <mergeCell ref="C34:C36"/>
    <mergeCell ref="F17:G17"/>
    <mergeCell ref="F18:G18"/>
    <mergeCell ref="I41:I44"/>
    <mergeCell ref="A134:A139"/>
    <mergeCell ref="F130:G133"/>
    <mergeCell ref="F137:G137"/>
    <mergeCell ref="B138:B139"/>
    <mergeCell ref="C138:C139"/>
    <mergeCell ref="D138:D139"/>
    <mergeCell ref="E138:E139"/>
    <mergeCell ref="F138:G139"/>
    <mergeCell ref="H138:H139"/>
    <mergeCell ref="B134:B136"/>
    <mergeCell ref="C134:C136"/>
    <mergeCell ref="D134:D136"/>
    <mergeCell ref="E134:E136"/>
    <mergeCell ref="F134:G136"/>
    <mergeCell ref="H134:H136"/>
    <mergeCell ref="A124:A133"/>
    <mergeCell ref="B124:B128"/>
    <mergeCell ref="C124:C128"/>
    <mergeCell ref="D124:D128"/>
    <mergeCell ref="E124:E128"/>
    <mergeCell ref="F124:G128"/>
    <mergeCell ref="H124:H128"/>
    <mergeCell ref="B130:B133"/>
    <mergeCell ref="C130:C133"/>
  </mergeCells>
  <pageMargins left="0.27559055118110237" right="0.23622047244094491" top="0.59055118110236227" bottom="0.15748031496062992" header="0.15748031496062992" footer="0.15748031496062992"/>
  <pageSetup paperSize="9" scale="37" fitToHeight="3" orientation="landscape" r:id="rId1"/>
  <rowBreaks count="2" manualBreakCount="2">
    <brk id="13" max="16383" man="1"/>
    <brk id="78" max="16383" man="1"/>
  </rowBreaks>
  <ignoredErrors>
    <ignoredError sqref="A7:A9 A11 A15:A18 A39 A48:A54 A96 A94" numberStoredAsText="1"/>
    <ignoredError sqref="K58 L1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IrinaP</dc:creator>
  <cp:lastModifiedBy>Мария Андреевна Кожевникова</cp:lastModifiedBy>
  <cp:lastPrinted>2021-01-22T14:12:25Z</cp:lastPrinted>
  <dcterms:created xsi:type="dcterms:W3CDTF">2016-02-19T06:06:39Z</dcterms:created>
  <dcterms:modified xsi:type="dcterms:W3CDTF">2021-02-10T08:55:27Z</dcterms:modified>
</cp:coreProperties>
</file>