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420" windowWidth="16545" windowHeight="13860" tabRatio="831" activeTab="3"/>
  </bookViews>
  <sheets>
    <sheet name="увеличение" sheetId="1" r:id="rId1"/>
    <sheet name="безвозмездные" sheetId="2" r:id="rId2"/>
    <sheet name="уменьшение" sheetId="3" r:id="rId3"/>
    <sheet name="перераспределение" sheetId="4" r:id="rId4"/>
  </sheets>
  <definedNames>
    <definedName name="_xlnm._FilterDatabase" localSheetId="1" hidden="1">'безвозмездные'!$A$6:$G$28</definedName>
    <definedName name="_xlnm._FilterDatabase" localSheetId="3" hidden="1">'перераспределение'!$A$7:$K$109</definedName>
    <definedName name="_xlnm._FilterDatabase" localSheetId="0" hidden="1">'увеличение'!$A$6:$G$182</definedName>
    <definedName name="_xlnm._FilterDatabase" localSheetId="2" hidden="1">'уменьшение'!$A$6:$G$71</definedName>
    <definedName name="Z_0199ACBD_3190_4B84_AFFB_81CAEBB7CB5B_.wvu.FilterData" localSheetId="1" hidden="1">'безвозмездные'!$A$6:$G$28</definedName>
    <definedName name="Z_0199ACBD_3190_4B84_AFFB_81CAEBB7CB5B_.wvu.FilterData" localSheetId="3" hidden="1">'перераспределение'!$A$7:$K$43</definedName>
    <definedName name="Z_0199ACBD_3190_4B84_AFFB_81CAEBB7CB5B_.wvu.FilterData" localSheetId="0" hidden="1">'увеличение'!$A$6:$G$79</definedName>
    <definedName name="Z_0199ACBD_3190_4B84_AFFB_81CAEBB7CB5B_.wvu.FilterData" localSheetId="2" hidden="1">'уменьшение'!$A$6:$G$71</definedName>
    <definedName name="Z_0199ACBD_3190_4B84_AFFB_81CAEBB7CB5B_.wvu.PrintTitles" localSheetId="1" hidden="1">'безвозмездные'!$5:$5</definedName>
    <definedName name="Z_0199ACBD_3190_4B84_AFFB_81CAEBB7CB5B_.wvu.PrintTitles" localSheetId="3" hidden="1">'перераспределение'!$6:$6</definedName>
    <definedName name="Z_0199ACBD_3190_4B84_AFFB_81CAEBB7CB5B_.wvu.PrintTitles" localSheetId="0" hidden="1">'увеличение'!$5:$5</definedName>
    <definedName name="Z_0199ACBD_3190_4B84_AFFB_81CAEBB7CB5B_.wvu.PrintTitles" localSheetId="2" hidden="1">'уменьшение'!$5:$5</definedName>
    <definedName name="Z_140009A1_8033_4DF3_B576_4A3F45C76564_.wvu.FilterData" localSheetId="1" hidden="1">'безвозмездные'!$A$6:$G$28</definedName>
    <definedName name="Z_140009A1_8033_4DF3_B576_4A3F45C76564_.wvu.FilterData" localSheetId="3" hidden="1">'перераспределение'!$A$7:$K$43</definedName>
    <definedName name="Z_140009A1_8033_4DF3_B576_4A3F45C76564_.wvu.FilterData" localSheetId="0" hidden="1">'увеличение'!$A$6:$G$79</definedName>
    <definedName name="Z_140009A1_8033_4DF3_B576_4A3F45C76564_.wvu.FilterData" localSheetId="2" hidden="1">'уменьшение'!$A$6:$G$71</definedName>
    <definedName name="Z_26045A6D_7489_4306_BB4B_4F381D09B6D6_.wvu.FilterData" localSheetId="3" hidden="1">'перераспределение'!$A$7:$K$43</definedName>
    <definedName name="Z_2D34D568_2E61_442C_A2EE_31449C207875_.wvu.FilterData" localSheetId="3" hidden="1">'перераспределение'!$A$7:$K$43</definedName>
    <definedName name="Z_3F047309_29B8_4634_8EEA_501EDBA688CE_.wvu.FilterData" localSheetId="3" hidden="1">'перераспределение'!$A$7:$K$43</definedName>
    <definedName name="Z_5B4F10C4_550C_4D0E_8428_4C04148E7DDC_.wvu.FilterData" localSheetId="3" hidden="1">'перераспределение'!$A$7:$K$43</definedName>
    <definedName name="Z_5F54D95F_4F33_4413_A60B_0FC8AC402EC2_.wvu.FilterData" localSheetId="3" hidden="1">'перераспределение'!$A$7:$K$43</definedName>
    <definedName name="Z_63398F5F_8607_48AB_8B89_F93D796EDE84_.wvu.FilterData" localSheetId="1" hidden="1">'безвозмездные'!$A$6:$G$28</definedName>
    <definedName name="Z_63398F5F_8607_48AB_8B89_F93D796EDE84_.wvu.FilterData" localSheetId="3" hidden="1">'перераспределение'!$A$7:$K$43</definedName>
    <definedName name="Z_63398F5F_8607_48AB_8B89_F93D796EDE84_.wvu.FilterData" localSheetId="0" hidden="1">'увеличение'!$A$6:$G$79</definedName>
    <definedName name="Z_63398F5F_8607_48AB_8B89_F93D796EDE84_.wvu.FilterData" localSheetId="2" hidden="1">'уменьшение'!$A$6:$G$71</definedName>
    <definedName name="Z_63398F5F_8607_48AB_8B89_F93D796EDE84_.wvu.PrintTitles" localSheetId="1" hidden="1">'безвозмездные'!$5:$5</definedName>
    <definedName name="Z_63398F5F_8607_48AB_8B89_F93D796EDE84_.wvu.PrintTitles" localSheetId="3" hidden="1">'перераспределение'!$6:$6</definedName>
    <definedName name="Z_63398F5F_8607_48AB_8B89_F93D796EDE84_.wvu.PrintTitles" localSheetId="0" hidden="1">'увеличение'!$5:$5</definedName>
    <definedName name="Z_63398F5F_8607_48AB_8B89_F93D796EDE84_.wvu.PrintTitles" localSheetId="2" hidden="1">'уменьшение'!$5:$5</definedName>
    <definedName name="Z_72A4D64E_B497_4069_832F_05D9E42A0FB2_.wvu.FilterData" localSheetId="3" hidden="1">'перераспределение'!$A$7:$K$43</definedName>
    <definedName name="Z_80DA7438_9A26_4D67_99F5_E21B3EB7BDF2_.wvu.FilterData" localSheetId="3" hidden="1">'перераспределение'!$A$7:$K$43</definedName>
    <definedName name="Z_941FF28C_F191_4DAB_8C4B_9127DEFBD217_.wvu.FilterData" localSheetId="1" hidden="1">'безвозмездные'!$A$6:$G$28</definedName>
    <definedName name="Z_941FF28C_F191_4DAB_8C4B_9127DEFBD217_.wvu.FilterData" localSheetId="3" hidden="1">'перераспределение'!$A$7:$K$43</definedName>
    <definedName name="Z_941FF28C_F191_4DAB_8C4B_9127DEFBD217_.wvu.FilterData" localSheetId="0" hidden="1">'увеличение'!$A$6:$G$79</definedName>
    <definedName name="Z_941FF28C_F191_4DAB_8C4B_9127DEFBD217_.wvu.FilterData" localSheetId="2" hidden="1">'уменьшение'!$A$6:$G$71</definedName>
    <definedName name="Z_941FF28C_F191_4DAB_8C4B_9127DEFBD217_.wvu.PrintTitles" localSheetId="1" hidden="1">'безвозмездные'!$5:$5</definedName>
    <definedName name="Z_941FF28C_F191_4DAB_8C4B_9127DEFBD217_.wvu.PrintTitles" localSheetId="3" hidden="1">'перераспределение'!$6:$6</definedName>
    <definedName name="Z_941FF28C_F191_4DAB_8C4B_9127DEFBD217_.wvu.PrintTitles" localSheetId="0" hidden="1">'увеличение'!$5:$5</definedName>
    <definedName name="Z_941FF28C_F191_4DAB_8C4B_9127DEFBD217_.wvu.PrintTitles" localSheetId="2" hidden="1">'уменьшение'!$5:$5</definedName>
    <definedName name="Z_9C6C3F82_61E7_44FC_90B6_E0FE337C4528_.wvu.FilterData" localSheetId="1" hidden="1">'безвозмездные'!$A$6:$G$28</definedName>
    <definedName name="Z_9C6C3F82_61E7_44FC_90B6_E0FE337C4528_.wvu.FilterData" localSheetId="3" hidden="1">'перераспределение'!$A$7:$K$43</definedName>
    <definedName name="Z_9C6C3F82_61E7_44FC_90B6_E0FE337C4528_.wvu.FilterData" localSheetId="0" hidden="1">'увеличение'!$A$6:$G$79</definedName>
    <definedName name="Z_9C6C3F82_61E7_44FC_90B6_E0FE337C4528_.wvu.FilterData" localSheetId="2" hidden="1">'уменьшение'!$A$6:$G$71</definedName>
    <definedName name="Z_9C6C3F82_61E7_44FC_90B6_E0FE337C4528_.wvu.PrintTitles" localSheetId="1" hidden="1">'безвозмездные'!$5:$5</definedName>
    <definedName name="Z_9C6C3F82_61E7_44FC_90B6_E0FE337C4528_.wvu.PrintTitles" localSheetId="3" hidden="1">'перераспределение'!$6:$6</definedName>
    <definedName name="Z_9C6C3F82_61E7_44FC_90B6_E0FE337C4528_.wvu.PrintTitles" localSheetId="0" hidden="1">'увеличение'!$5:$5</definedName>
    <definedName name="Z_9C6C3F82_61E7_44FC_90B6_E0FE337C4528_.wvu.PrintTitles" localSheetId="2" hidden="1">'уменьшение'!$5:$5</definedName>
    <definedName name="Z_A0EAB98D_C05D_4B7E_9EB2_E1F06D80C78D_.wvu.FilterData" localSheetId="3" hidden="1">'перераспределение'!$A$7:$K$43</definedName>
    <definedName name="Z_A25538CD_E4AC_4849_9572_146191B48082_.wvu.FilterData" localSheetId="1" hidden="1">'безвозмездные'!$A$6:$G$28</definedName>
    <definedName name="Z_A25538CD_E4AC_4849_9572_146191B48082_.wvu.FilterData" localSheetId="3" hidden="1">'перераспределение'!$A$7:$K$43</definedName>
    <definedName name="Z_A25538CD_E4AC_4849_9572_146191B48082_.wvu.FilterData" localSheetId="0" hidden="1">'увеличение'!$A$6:$G$79</definedName>
    <definedName name="Z_A25538CD_E4AC_4849_9572_146191B48082_.wvu.FilterData" localSheetId="2" hidden="1">'уменьшение'!$A$6:$G$71</definedName>
    <definedName name="Z_A25538CD_E4AC_4849_9572_146191B48082_.wvu.PrintTitles" localSheetId="1" hidden="1">'безвозмездные'!$5:$5</definedName>
    <definedName name="Z_A25538CD_E4AC_4849_9572_146191B48082_.wvu.PrintTitles" localSheetId="3" hidden="1">'перераспределение'!$6:$6</definedName>
    <definedName name="Z_A25538CD_E4AC_4849_9572_146191B48082_.wvu.PrintTitles" localSheetId="0" hidden="1">'увеличение'!$5:$5</definedName>
    <definedName name="Z_A25538CD_E4AC_4849_9572_146191B48082_.wvu.PrintTitles" localSheetId="2" hidden="1">'уменьшение'!$5:$5</definedName>
    <definedName name="Z_B2D2FD78_0908_4575_BBE6_686AD8AE7FD3_.wvu.FilterData" localSheetId="1" hidden="1">'безвозмездные'!$A$6:$G$28</definedName>
    <definedName name="Z_B2D2FD78_0908_4575_BBE6_686AD8AE7FD3_.wvu.FilterData" localSheetId="3" hidden="1">'перераспределение'!$A$7:$K$43</definedName>
    <definedName name="Z_B2D2FD78_0908_4575_BBE6_686AD8AE7FD3_.wvu.FilterData" localSheetId="0" hidden="1">'увеличение'!$A$6:$G$79</definedName>
    <definedName name="Z_B2D2FD78_0908_4575_BBE6_686AD8AE7FD3_.wvu.FilterData" localSheetId="2" hidden="1">'уменьшение'!$A$6:$G$71</definedName>
    <definedName name="Z_B5ADE779_8713_493E_BBEA_67A1BCFE4BC7_.wvu.FilterData" localSheetId="3" hidden="1">'перераспределение'!$A$7:$K$43</definedName>
    <definedName name="Z_C3614EF6_ECF3_4A69_A7B4_D2797D287027_.wvu.FilterData" localSheetId="3" hidden="1">'перераспределение'!$A$7:$K$43</definedName>
    <definedName name="Z_CF406469_9D96_471D_96C5_96E50C52E8A5_.wvu.FilterData" localSheetId="3" hidden="1">'перераспределение'!$A$7:$K$43</definedName>
    <definedName name="Z_D17FA9DB_E354_438D_9978_F4396B508459_.wvu.FilterData" localSheetId="3" hidden="1">'перераспределение'!$A$7:$K$43</definedName>
    <definedName name="Z_E8A8D950_44BE_419C_918E_6546E52F5FCD_.wvu.FilterData" localSheetId="1" hidden="1">'безвозмездные'!$A$6:$G$28</definedName>
    <definedName name="Z_E8A8D950_44BE_419C_918E_6546E52F5FCD_.wvu.FilterData" localSheetId="3" hidden="1">'перераспределение'!$A$7:$K$43</definedName>
    <definedName name="Z_E8A8D950_44BE_419C_918E_6546E52F5FCD_.wvu.FilterData" localSheetId="0" hidden="1">'увеличение'!$A$6:$G$79</definedName>
    <definedName name="Z_E8A8D950_44BE_419C_918E_6546E52F5FCD_.wvu.FilterData" localSheetId="2" hidden="1">'уменьшение'!$A$6:$G$71</definedName>
    <definedName name="Z_E8A8D950_44BE_419C_918E_6546E52F5FCD_.wvu.PrintTitles" localSheetId="1" hidden="1">'безвозмездные'!$5:$5</definedName>
    <definedName name="Z_E8A8D950_44BE_419C_918E_6546E52F5FCD_.wvu.PrintTitles" localSheetId="3" hidden="1">'перераспределение'!$6:$6</definedName>
    <definedName name="Z_E8A8D950_44BE_419C_918E_6546E52F5FCD_.wvu.PrintTitles" localSheetId="0" hidden="1">'увеличение'!$5:$5</definedName>
    <definedName name="Z_E8A8D950_44BE_419C_918E_6546E52F5FCD_.wvu.PrintTitles" localSheetId="2" hidden="1">'уменьшение'!$5:$5</definedName>
    <definedName name="Z_FC8F0A51_E8DA_42F9_82D5_8B87E13EF38D_.wvu.FilterData" localSheetId="3" hidden="1">'перераспределение'!$A$7:$K$43</definedName>
    <definedName name="Z_FFDD62F7_1BD9_4E0B_A20C_5017D3987BDF_.wvu.FilterData" localSheetId="3" hidden="1">'перераспределение'!$A$7:$K$43</definedName>
    <definedName name="_xlnm.Print_Titles" localSheetId="1">'безвозмездные'!$5:$5</definedName>
    <definedName name="_xlnm.Print_Titles" localSheetId="3">'перераспределение'!$6:$6</definedName>
    <definedName name="_xlnm.Print_Titles" localSheetId="0">'увеличение'!$5:$5</definedName>
    <definedName name="_xlnm.Print_Titles" localSheetId="2">'уменьшение'!$5:$5</definedName>
    <definedName name="_xlnm.Print_Area" localSheetId="3">'перераспределение'!$A$1:$K$109</definedName>
  </definedNames>
  <calcPr fullCalcOnLoad="1"/>
</workbook>
</file>

<file path=xl/sharedStrings.xml><?xml version="1.0" encoding="utf-8"?>
<sst xmlns="http://schemas.openxmlformats.org/spreadsheetml/2006/main" count="1050" uniqueCount="856">
  <si>
    <t>Увеличение</t>
  </si>
  <si>
    <t>Уменьшение (источник)</t>
  </si>
  <si>
    <t>направление</t>
  </si>
  <si>
    <t>код бюджетной классификации расходов</t>
  </si>
  <si>
    <t>№ п.п.</t>
  </si>
  <si>
    <t>ИТОГО</t>
  </si>
  <si>
    <t>Сумма
(тысяч рублей)</t>
  </si>
  <si>
    <t>Увеличение по расходам</t>
  </si>
  <si>
    <t>Код бюджетной классификации расходов</t>
  </si>
  <si>
    <t>Обоснование</t>
  </si>
  <si>
    <t>2021 год</t>
  </si>
  <si>
    <t>2022 год</t>
  </si>
  <si>
    <t>2023 год</t>
  </si>
  <si>
    <t>Комитет по местному самоуправлению, межнациональным и межконфессиональным отношениям Ленинградской области</t>
  </si>
  <si>
    <t>Обеспечение деятельности (услуги, работы) государственных учреждений</t>
  </si>
  <si>
    <t>990 0113 6890100160 100</t>
  </si>
  <si>
    <t xml:space="preserve">Поддержка и стимулирование участия граждан Ленинградской области в развитии местного самоуправления 
</t>
  </si>
  <si>
    <t>990 0113 6630314950 300</t>
  </si>
  <si>
    <t>Комитет по сохранению культурного наследия Ленинградской области</t>
  </si>
  <si>
    <t>Реставрация и мониторинг состояния объектов культурного наследия</t>
  </si>
  <si>
    <t>932 0801 5520111090 200</t>
  </si>
  <si>
    <t>Мероприятия и проекты</t>
  </si>
  <si>
    <t>932 0801 5520111090 600</t>
  </si>
  <si>
    <t>Обеспечение деятельности (услуги, работы) государственных учреждений (окончательная оплата по исполнительному листу)</t>
  </si>
  <si>
    <t>932 0804 5520100160 200</t>
  </si>
  <si>
    <t>Комитет цифрового развития Ленинградской области</t>
  </si>
  <si>
    <t>252 0314 5820400160 100</t>
  </si>
  <si>
    <t>252 0314 5820400160 200</t>
  </si>
  <si>
    <t>252 0314 5820400160 300</t>
  </si>
  <si>
    <t>252 0314 5820411550 200</t>
  </si>
  <si>
    <t>Создание, развитие и сопровождение подсистемы обеспечения общественной безопасности, правопорядка и безопасности среды обитания Ленинградской области</t>
  </si>
  <si>
    <t>252 0314 5820413980 200</t>
  </si>
  <si>
    <t>Разработка функционала оказания электронных услуг и суперсервисов, развитие информационных систем и программных платформ, обеспечивающих предоставление государственных услуг в электронном виде</t>
  </si>
  <si>
    <t>252 0410 6010111000 200</t>
  </si>
  <si>
    <t>Создание, развитие и обеспечение функционирования ведомственных информационных систем и программных платформ отдельных органов исполнительной власти Ленинградской области</t>
  </si>
  <si>
    <t>252 0410 6010314500 200</t>
  </si>
  <si>
    <t>Обеспечение функционирования технологической инфраструктуры электронного правительства</t>
  </si>
  <si>
    <t>252 0410 6040213400 200</t>
  </si>
  <si>
    <t>Создание и развитие ведомственных информационных систем отдельных органов исполнительной власти Ленинградской области</t>
  </si>
  <si>
    <t>252 0410 6050311030 200</t>
  </si>
  <si>
    <t>Создание, развитие и обеспечение функционирования информационных систем и программных платформ обеспечения исполнения государственных функций</t>
  </si>
  <si>
    <t>252 0410 6010313560 200</t>
  </si>
  <si>
    <t xml:space="preserve">Комитет по труду и занятости населения Ленинградской области
</t>
  </si>
  <si>
    <t>Финансовое обеспечение затрат на организацию общественных работ</t>
  </si>
  <si>
    <t>970 0401 50 1 04 06110 600</t>
  </si>
  <si>
    <t>970 0401 50 1 04 06110 800</t>
  </si>
  <si>
    <t>Возмещение затрат на создание рабочих мест для трудоустройства инвалидов с целью их интеграции в общество</t>
  </si>
  <si>
    <t>970 0401 50 1 02 07380 800</t>
  </si>
  <si>
    <t>970 0401 50 1 02 07380 600</t>
  </si>
  <si>
    <t>970 0705 50 1 01 00160 600</t>
  </si>
  <si>
    <t xml:space="preserve">Государственные услуги в сфере занятости населения
</t>
  </si>
  <si>
    <t>970 0401 50 1 01 13750 200</t>
  </si>
  <si>
    <t>970 1003 50 1 03 52900 200</t>
  </si>
  <si>
    <t>970 1006 50 1 03 52900 200</t>
  </si>
  <si>
    <t>970 0401 50 1 01 13750 300</t>
  </si>
  <si>
    <t>970 0401 50 1 04 07430 600</t>
  </si>
  <si>
    <t>970 0401 50 1 04 07430 800</t>
  </si>
  <si>
    <t xml:space="preserve">970 0401 50 1 P2 52910 200
</t>
  </si>
  <si>
    <t xml:space="preserve">970 0401 50 1 L3 52910 200
</t>
  </si>
  <si>
    <t xml:space="preserve">970 0705 50 1 L3 52910 600
</t>
  </si>
  <si>
    <t>Комитет по социальной защите населения Ленинградской области</t>
  </si>
  <si>
    <t>Обеспечение бесплатного изготовления и ремонта зубных протезов ветеранам труда, труженикам тыла, жертвам политических репрессий</t>
  </si>
  <si>
    <t>987 1003 53 1 02 14130 300</t>
  </si>
  <si>
    <t>Социальные выплаты семьям с детьми, направленные на стимулирование роста рождаемости</t>
  </si>
  <si>
    <t>987 1003 53 1 01 03710 300</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</si>
  <si>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</si>
  <si>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987 1003 53 1 02 03650 300</t>
  </si>
  <si>
    <t>Социальная поддержка региональных льготников: ветеранов труда (ветеранов военной службы), жертв политических репрессий, тружеников тыла, ветеранов труда Ленинградской области, лиц, рожденных в период с 3 сентября 1927 года по 2 сентября 1945 года</t>
  </si>
  <si>
    <t>987 1003 53 1 02 03640 300</t>
  </si>
  <si>
    <t>987 1003 53 1 02 03640 200</t>
  </si>
  <si>
    <t>Компенсация поставщикам социальных услуг, которые включены в реестр поставщиков социальных услуг Ленинградской области, при получении у них гражданином социальных услуг, предусмотренных индивидуальной программой предоставления социальных услуг</t>
  </si>
  <si>
    <t>Мероприятия по сохранению и развитию материально-технической базы государственных учреждений</t>
  </si>
  <si>
    <t>987 1002 53 2 03 13770 600</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</si>
  <si>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</si>
  <si>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987 1004 53 1 01 10840 200</t>
  </si>
  <si>
    <t>Единовременная денежная выплата в связи с 35-летием катастрофы на Чернобыльской АЭС</t>
  </si>
  <si>
    <t>987 1003 53 2 04 13760 200</t>
  </si>
  <si>
    <t>987 1003 53 1 02 03650 200</t>
  </si>
  <si>
    <t xml:space="preserve">Социальная поддержка Героев Советского Союза, Героев Российской Федерации и полных кавалеров ордена Славы </t>
  </si>
  <si>
    <t>987 1003 53 1 05 52520 300</t>
  </si>
  <si>
    <t xml:space="preserve">Социальная поддержка Героев Социалистического Труда, Героев Труда Российской Федерации и полных кавалеров ордена Трудовой Славы
</t>
  </si>
  <si>
    <t>987 1003 53 1 05 51980 300</t>
  </si>
  <si>
    <t>987 1006 53 4 02 00160 100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</si>
  <si>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Администрирование переданных полномочий в пределах 1,5% от общей суммы 622 827,3 тыс. рублей.</t>
  </si>
  <si>
    <t>987 1004 53 1 01 53800 100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</si>
  <si>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</si>
  <si>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987 1004 53 1 01 53800 300</t>
  </si>
  <si>
    <t>Осуществление ежемесячной выплаты в связи с рождением (усыновлением) первого ребенка.
Администрирование переданных полномочий в пределах 1,5% от общей суммы 1 551 285,0 тыс. рублей.</t>
  </si>
  <si>
    <t>987 1004 53 1 P1 55730 100</t>
  </si>
  <si>
    <t>Осуществление ежемесячной выплаты в связи с рождением (усыновлением) первого ребенка</t>
  </si>
  <si>
    <t>987 1004 53 1 P1 55730 300</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</si>
  <si>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
Уточнение КБК</t>
  </si>
  <si>
    <t>987 1004 53 1 03 59400 600</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</si>
  <si>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</si>
  <si>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987 1004 53 1 03 59400 300</t>
  </si>
  <si>
    <t>987 1002 53 2 01 13260 300</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</si>
  <si>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</si>
  <si>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987 1006 53 4 03 07420 800</t>
  </si>
  <si>
    <t>Комитет Ленинградской области по обращению с отходами</t>
  </si>
  <si>
    <t>Субсидия бюджетам муниципальных образований на оснащение контейнерных площадок ёмкостями для накопления твердых коммунальных отходов</t>
  </si>
  <si>
    <t>Ликвидация несанкционированных свалок в границах городов и наиболее опасных объектов накопленного экологического вреда окружающей среде</t>
  </si>
  <si>
    <t>253 0605  598G152420 200</t>
  </si>
  <si>
    <t xml:space="preserve">   253 0502 5980100160 300</t>
  </si>
  <si>
    <t xml:space="preserve">   253 0502 5980100160 100</t>
  </si>
  <si>
    <t>Ленинградский областной комитет по управлению государственным имуществом</t>
  </si>
  <si>
    <t>Субсидии на проведение комплексных кадастровых работ</t>
  </si>
  <si>
    <t>801 0412 611П774620 500</t>
  </si>
  <si>
    <t>Субсидии на проведение кадастровых работ по образованию земельных участков из состава земель сельскохозяйственного назначения</t>
  </si>
  <si>
    <t>801 0412 6351174680 500</t>
  </si>
  <si>
    <t>Субсидии на подготовку проектов изменений в генеральные планы поселений, необходимых для внесения сведений о местоположении границ населенных пунктов в единый государственный реестр недвижимости</t>
  </si>
  <si>
    <t>801 0412 611П774640 500</t>
  </si>
  <si>
    <t>Исполнение судебных актов Российской Федерации и мировых соглашений по возмещению вреда</t>
  </si>
  <si>
    <t>801 0412 6890110070 800</t>
  </si>
  <si>
    <t>Приобретение земельных участков из категории земель сельскохозяйственного назначения в государственную собственность Ленинградской области</t>
  </si>
  <si>
    <t xml:space="preserve">Мероприятия по землеустройству и землепользованию  </t>
  </si>
  <si>
    <t>801 0412 6890110350 200</t>
  </si>
  <si>
    <t>Комитет по развитию малого, среднего бизнеса и потребительского рынка Ленинградской области</t>
  </si>
  <si>
    <t>Создание, хранение и восполнение резерва материальных ресурсов для ликвидации чрезвычайных ситуаций на территории Ленинградской области</t>
  </si>
  <si>
    <t>979 0309 5820114550 200</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</si>
  <si>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</si>
  <si>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979 0412 6131407940 600</t>
  </si>
  <si>
    <t>979 0412 6131407940 800</t>
  </si>
  <si>
    <t>Комитет экономического развития и инвестиционной деятельности Ленинградской области</t>
  </si>
  <si>
    <t xml:space="preserve">977 0113 60 1 02 13770 600
</t>
  </si>
  <si>
    <t>Возмещение части затрат юридическим лицам, реализующим инвестиционные проекты по строительству объектов недвижимости в общественно-деловых и производственных территориальных зонах Ленинградской области, на техническое присоединение к сетям энергоснабжения, водоснабжения и водоотведенияя</t>
  </si>
  <si>
    <t>977 0412 61 1 09 07020 800</t>
  </si>
  <si>
    <t>Субсидии в целях оказания содействия Ленинградской области в реализации документов стратегического планирования социально-экономического развития Северо-Западного федерального округа</t>
  </si>
  <si>
    <t>977 0113 61 4 01 07110 600</t>
  </si>
  <si>
    <t>977 0412 6110906170 800</t>
  </si>
  <si>
    <t>Проектирование, создание (приобретение) объектов инфраструктуры, необходимых для реализации новых инвестиционных проектов</t>
  </si>
  <si>
    <t>977 0412 6110904320 400</t>
  </si>
  <si>
    <t xml:space="preserve">Комитет общественных коммуникаций Ленинградской области     </t>
  </si>
  <si>
    <t xml:space="preserve">Комитет общественных коммуникаций Ленинградской области    </t>
  </si>
  <si>
    <t>938 0113 6650513760 200</t>
  </si>
  <si>
    <t>938 0113 6690312180 200</t>
  </si>
  <si>
    <t xml:space="preserve">Управление делами Правительства Ленинградской области   </t>
  </si>
  <si>
    <t>Комитет Ленинградской области по транспорту</t>
  </si>
  <si>
    <t>Субсидия автономной некоммерческой организации "Дирекция по развитию транспортной системы Санкт-Петербурга и Ленинградской области"</t>
  </si>
  <si>
    <t>254 0408 6240206440 600</t>
  </si>
  <si>
    <t>Возмещение (компенсация) организациям железнодорожного транспорта потерь в доходах,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t>
  </si>
  <si>
    <t>254 1003 5310707100 800</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</si>
  <si>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и монтаж модульных очистных сооружений</t>
  </si>
  <si>
    <t>984 0502 57 4 П6 06830 800</t>
  </si>
  <si>
    <t>Обеспечение мероприятий по капитальному ремонту многоквартирных домов</t>
  </si>
  <si>
    <t>984 0501 5630209601 600</t>
  </si>
  <si>
    <t>Социальные выплаты и меры стимулирующего характера, связанные с профессиональной деятельностью</t>
  </si>
  <si>
    <t>978 1003 5310403830 300</t>
  </si>
  <si>
    <t>978 0113 5720100160 200</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</si>
  <si>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</si>
  <si>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254 1003 5310706500  800</t>
  </si>
  <si>
    <t>Развитие информационных систем на общественном транспорте</t>
  </si>
  <si>
    <t>254 0408 6240114010 200</t>
  </si>
  <si>
    <t>Разработка региональной программы газификации Ленинградской области</t>
  </si>
  <si>
    <t>Управление Ленинградской области по транспорту</t>
  </si>
  <si>
    <t xml:space="preserve">Управление делами Правительства Ленинградской области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</si>
  <si>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</si>
  <si>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133  0113  6890107510  800</t>
  </si>
  <si>
    <t>Избирательная комиссия Ленинградской области</t>
  </si>
  <si>
    <t>Обеспечение деятельности Избирательной комиссии Ленинградской области</t>
  </si>
  <si>
    <t>065  0107  6770100150  100</t>
  </si>
  <si>
    <t>Обеспечение деятельности аппаратов государственных органов Ленинградской области</t>
  </si>
  <si>
    <t>065  0107  6730100150  200</t>
  </si>
  <si>
    <t>Проведение выборов (довыборов) в Законодательное собрание Ленинградской области</t>
  </si>
  <si>
    <t>Обеспечение деятельности Губернатора Ленинградской области</t>
  </si>
  <si>
    <t>133  0102  6710100150  100</t>
  </si>
  <si>
    <t>Обеспечение деятельности вице-губернаторов Ленинградской области</t>
  </si>
  <si>
    <t>133  0104  6720100150  100</t>
  </si>
  <si>
    <t>133  0104  6730100150  100</t>
  </si>
  <si>
    <t>Обеспечение деятельности заместителей Председателя Правительства Ленинградской области</t>
  </si>
  <si>
    <t>133  0104  67Д0100150  100</t>
  </si>
  <si>
    <t>Обеспечение деятельности аппаратов мировых судей Ленинградской области</t>
  </si>
  <si>
    <t>133  0105  6790100150  100</t>
  </si>
  <si>
    <t>Законодательное собрание  Ленинградской области</t>
  </si>
  <si>
    <t>Обеспечение деятельности Председателя Законодательного собрания Ленинградской области</t>
  </si>
  <si>
    <t>960  0103  6740100150  100</t>
  </si>
  <si>
    <t>Обеспечение деятельности депутатов Законодательного собрания Ленинградской области</t>
  </si>
  <si>
    <t>960  0103  6750100150  100</t>
  </si>
  <si>
    <t>960  0103  6730100150  200</t>
  </si>
  <si>
    <t>Управление делами Правительства Ленинградской области</t>
  </si>
  <si>
    <t>133  0103  6810151410 100</t>
  </si>
  <si>
    <t>133  0103  6810151420 100</t>
  </si>
  <si>
    <t>133  0103  6810151420 200</t>
  </si>
  <si>
    <t>Законодательное собрание Ленинградской области</t>
  </si>
  <si>
    <t>960  0103  6730100150  800</t>
  </si>
  <si>
    <t>960  1006 6890113860 300</t>
  </si>
  <si>
    <t>Комитет по печати Ленинградской области</t>
  </si>
  <si>
    <t>Финансовое обеспечение затрат в связи с производством продукции и вещанием региональных телеканалов Ленинградской области</t>
  </si>
  <si>
    <t>976 1201 6650398711 800</t>
  </si>
  <si>
    <t>976 1201 6650398711 600</t>
  </si>
  <si>
    <t>Увеличение участия Ленинградской области в уставном капитале акционерного общества "Ленинградское областное агентство ипотечного жилищного кредитования" в виде приобретения акций в целях ведения уставной деятельности</t>
  </si>
  <si>
    <t>801 05015610808100 400</t>
  </si>
  <si>
    <t>Комитет по природным ресурсам Ленинградской области</t>
  </si>
  <si>
    <t>Подпрограмма "Развитие лесного хозяйства"  Основное мероприятие "Обеспечение охраны, защиты, воспроизводства лесов на землях лесного фонда". Мероприятие "Защита земель лесного фонда от загрязнения отходами производства и потребления".</t>
  </si>
  <si>
    <t>974 0407 5950314420 200</t>
  </si>
  <si>
    <t>Комитет государственного экологического надзора Ленинградской области</t>
  </si>
  <si>
    <t xml:space="preserve">Основное мероприятие "Обеспечение деятельности государственного казенного учреждения ЛОГКУ "Леноблэконадзор". 
</t>
  </si>
  <si>
    <t>982 0605 5960100160 200</t>
  </si>
  <si>
    <t>Комитет по охране, контролю и регулированию использования объектов животного мира Ленинградской области</t>
  </si>
  <si>
    <t>983 0603 5970113760 600</t>
  </si>
  <si>
    <t>Государственные функции в сфере сохранения, воспроизводства и использования объектов животного мира и охотничьих ресурсов</t>
  </si>
  <si>
    <t>983 0603 5970210470 200</t>
  </si>
  <si>
    <t>983 0603 5970310470 200</t>
  </si>
  <si>
    <t xml:space="preserve">Государственные функции в сфере сохранения, воспроизводства и использования объектов животного мира и охотничьих ресурсов
</t>
  </si>
  <si>
    <r>
      <t xml:space="preserve">Мероприятия и проекты
</t>
    </r>
  </si>
  <si>
    <t>982 0605 5960100160 100</t>
  </si>
  <si>
    <t>Комитет правопорядка и безопасности Ленинградской области</t>
  </si>
  <si>
    <t>972 0310 5820300160 200</t>
  </si>
  <si>
    <t>972 0309 5820100160 800</t>
  </si>
  <si>
    <t>972 0309 6030415010 200</t>
  </si>
  <si>
    <t>972 0309 5820213770 200</t>
  </si>
  <si>
    <t>972 0105 6790100150 200</t>
  </si>
  <si>
    <t>Комитет по культуре и туризму Ленинградской области</t>
  </si>
  <si>
    <t>Субсидии на реализацию мероприятий по созданию и развитию инфраструктуры активных видов туризма</t>
  </si>
  <si>
    <t>962 0503 4920174950 500</t>
  </si>
  <si>
    <t>Мероприятия и проекты. Поддержка театральных, музыкальных и кинофестивалей проводимых государственными учреждениями Ленинградской области</t>
  </si>
  <si>
    <t>962 0801 5540113760 600</t>
  </si>
  <si>
    <t>962 0802 5540306510 800</t>
  </si>
  <si>
    <t>Субсидии на приобретение модульных зданий для размещения муниципальных учреждений культуры</t>
  </si>
  <si>
    <t>962 0801 5540574900 500</t>
  </si>
  <si>
    <t>Федеральным законом от 08.12.2020 № 385-ФЗ «О федеральном бюджете на 2021 год и на плановый период 2022 и 2023 годов» средства субсидии на государственную поддержку муниципальных учреждений культуры, находящихся на территориях сельских поселений, и их работников предусмотрены в рамках реализации федерального проекта "Создание условий для реализации творческого потенциала нации (Творческие люди)". В подсистеме бюджетного планирования ГИС «Электронный бюджет» заключено соглашение между Правительством Ленинградской области и Министерством культуры Российской Федерации от 29 декабря 2020 г. № 054-09-2021-441 на реализацию указанных мероприятий.</t>
  </si>
  <si>
    <t>962 0801 555A255190 300</t>
  </si>
  <si>
    <t>962 0801 555A255190 500</t>
  </si>
  <si>
    <t>Мероприятия и проекты. Укрепление материально-технической базы подведомственных государственных учреждений</t>
  </si>
  <si>
    <t>962 0801 5550113760 600</t>
  </si>
  <si>
    <t>Уточнение кода целевой статьи расходов по средствам, предусмотренным на государственную поддержку муниципальных учреждений культуры, находящихся на территориях сельских поселений, и их работников в целях реализации Национального проекта "Культура"</t>
  </si>
  <si>
    <t>962 080155505R5190 300</t>
  </si>
  <si>
    <t>962 080155505R5190 500</t>
  </si>
  <si>
    <t>962 0801 5540275190 500</t>
  </si>
  <si>
    <t>Комитет по дорожному хозяйству Ленинградской области</t>
  </si>
  <si>
    <t>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</si>
  <si>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029 0409 48 3 01 R3720 400</t>
  </si>
  <si>
    <t>Строительство автомобильных дорог общего пользования регионального и межмуниципального значения</t>
  </si>
  <si>
    <t>029 0409 62 1 01 04010 400</t>
  </si>
  <si>
    <t>Реконструкция автомобильных дорог общего пользования регионального и межмуниципального значения</t>
  </si>
  <si>
    <t>029 0409 62 1 01 04260 400</t>
  </si>
  <si>
    <t>Субсидии на строительство (реконструкцию), включая проектирование автомобильных дорог общего пользования местного значения</t>
  </si>
  <si>
    <t>029 0409 62 1 02 70120 500</t>
  </si>
  <si>
    <t>Капитальный ремонт автомобильных дорог общего пользования регионального и межмуниципального значения</t>
  </si>
  <si>
    <t>029 0409 62 2 R1 10110 200</t>
  </si>
  <si>
    <t>Ремонт автомобильных дорог общего пользования регионального и межмуниципального значения</t>
  </si>
  <si>
    <t>029 0409 62 2 01 12750 200</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</si>
  <si>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</si>
  <si>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029 0409 62 2 02 74200 500</t>
  </si>
  <si>
    <t>Кадастровые работы</t>
  </si>
  <si>
    <t xml:space="preserve">029 0409 62 2 03 10160 200 </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</si>
  <si>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</si>
  <si>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029 0409 62 3 02 13150 200 </t>
  </si>
  <si>
    <t>029 0409 62 3 R1 13150 200</t>
  </si>
  <si>
    <t>029 040962 3 R3 13150 200</t>
  </si>
  <si>
    <t xml:space="preserve">Финансовое обеспечение дорожной деятельности в рамках реализации национального проекта «Безопасные и качественные автомобильные дороги»                              </t>
  </si>
  <si>
    <t xml:space="preserve"> 029  0409  62 2 R1 53930 200</t>
  </si>
  <si>
    <t xml:space="preserve"> 029  0409  62 2 R1 53930 500</t>
  </si>
  <si>
    <t xml:space="preserve">Финансовое обеспечение дорожной деятельности            </t>
  </si>
  <si>
    <t xml:space="preserve">  029 0409 62 1 01 R3900 400</t>
  </si>
  <si>
    <t xml:space="preserve">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                                         </t>
  </si>
  <si>
    <t>029  0409  48 3 01 74290  500</t>
  </si>
  <si>
    <t>029 0409 48 3 01 R3720 500</t>
  </si>
  <si>
    <t>029 0409 62 2 01 10110 200</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</si>
  <si>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</si>
  <si>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029 0409 48 3 01 14430 400</t>
  </si>
  <si>
    <t>Содержание автомобильных дорог общего пользования регионального и межмуниципального значения</t>
  </si>
  <si>
    <t>029 0409 62 2 01 10100 200</t>
  </si>
  <si>
    <t>Комитет общего и профессионального образования Ленинградской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</si>
  <si>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основного мероприятия "Обеспечение детей-сирот, детей, оставшихся без попечения родителей, лиц из числа детей-сирот и детей, оставшихся без попечения родителей, благоустроенными жилыми помещениями" подпрограммы "Воспитание и социализация детей-сирот и детей, оставшихся без попечения родителей, лиц из числа детей-сирот и детей, оставшихся без попечения родителей" государственной программы Ленинградской области "Современное образование Ленинградской области" </t>
  </si>
  <si>
    <t>068 1004 52 4 04 70820 500</t>
  </si>
  <si>
    <t>Субсидии на мероприятия по капитальному ремонту объектов</t>
  </si>
  <si>
    <t>075 0801 48 4 03 70670 500</t>
  </si>
  <si>
    <t>Комитет по агропромышленному и рыбохозяйственному компексу Ленинградской области</t>
  </si>
  <si>
    <t>950 0412 61 1 06 00160 200</t>
  </si>
  <si>
    <t>Комитет по физической культуре и спорту Ленинградской области</t>
  </si>
  <si>
    <t>Проектирование, строительство и реконструкция объектов государственной собственности</t>
  </si>
  <si>
    <t>961 1102 54 3 P5 04300 400</t>
  </si>
  <si>
    <t xml:space="preserve">Субсидии на реализацию мероприятий по проведению капитального ремонта спортивных объектов </t>
  </si>
  <si>
    <t>961 1102 54 3 02 74060 500</t>
  </si>
  <si>
    <t>961 1102 54 3 P5 54950 400</t>
  </si>
  <si>
    <t>Субсидии на капитальное строительство электросетевых объектов, включая проектно-изыскательские работы</t>
  </si>
  <si>
    <t>978 0502 5710174610 500</t>
  </si>
  <si>
    <t>Субсидия на капитальное строительство электросетевых объектов, включая проектно-изыскательские работы</t>
  </si>
  <si>
    <t xml:space="preserve">Строительство и реконструкция (модернизация) объектов питьевого водоснабжения 
</t>
  </si>
  <si>
    <t>Субсидии на мероприятия по строительству и реконструкции объектов водоснабжения, водоотведения и очистки сточных вод</t>
  </si>
  <si>
    <t xml:space="preserve">Субсидии на мероприятия по строительству, реконструкции, модернизации объектов </t>
  </si>
  <si>
    <t>984  0502  574F552430  400</t>
  </si>
  <si>
    <t>984  0502 574G552430  400</t>
  </si>
  <si>
    <t>Комитет по здравоохранению Ленинградской области</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</si>
  <si>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</si>
  <si>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986 0901 514П204280 400</t>
  </si>
  <si>
    <t>Комитет по строительству Ленинградской области</t>
  </si>
  <si>
    <t>ГК ЛО "Развитие здравоохранения в Ленинградской области"</t>
  </si>
  <si>
    <t>981 0902 51 4 04 04300 400</t>
  </si>
  <si>
    <t>981 0902 51 4 04 R3650 400</t>
  </si>
  <si>
    <t>ГП ЛО "Комплексное развитие сельских территорий Ленинградской области". Строительство фельдшерско-акушерских пунктов, в том числе проектные работы.</t>
  </si>
  <si>
    <t>981 0902 48 4 02 04300 400</t>
  </si>
  <si>
    <t xml:space="preserve">ГП ЛО "Комплексное развитие сельских территорий Ленинградской области". Строительство и реконструкция объектов культурно-досугового типа, социального назначения на сельских территориях. </t>
  </si>
  <si>
    <t>981 0801 48 4 03 70660 500</t>
  </si>
  <si>
    <t>981 0701 52 1 02 70470 500</t>
  </si>
  <si>
    <t xml:space="preserve">ГП ЛО "Развитие культуры и туризма в Ленинградской области". Строительство и реконструкция объектов культуры для размещения культурно-досуговых учреждений. </t>
  </si>
  <si>
    <t>981 0801 55 4 05 74230 500</t>
  </si>
  <si>
    <t>Субсидии на реализацию мероприятий по строительству и реконструкции спортивных объектов в рамках ГП ЛО "Развитие физической культуры и спорта в Ленинградской области"</t>
  </si>
  <si>
    <t>981 1102 54 3 01 74050 500</t>
  </si>
  <si>
    <t>Проектирование, строительство, реконструкция и приобретение объектов государственной собственности в рамках ГП ЛО "Развитие физической культуры и спорта в Ленинградской области"</t>
  </si>
  <si>
    <t>981 1102 54 3 01 04300 400</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</si>
  <si>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 в рамках ГП ЛО "Развитие физической культуры и спорта в Ленинградской области"</t>
  </si>
  <si>
    <t>981 1102 54 3 Р5 51390 400</t>
  </si>
  <si>
    <t>ГК ЛО "Развитие сельского хозяйства Ленинградской области". Строительство здания ветеринарной лечебницы</t>
  </si>
  <si>
    <t>981 0405 63 9 01 04300 400</t>
  </si>
  <si>
    <t>ГК ЛО " "Устойчивое общественное развитие в Ленинградской области". Проектирование, строительство и реконструкция объектов.</t>
  </si>
  <si>
    <t>981 0707 66 6 07 04170 400</t>
  </si>
  <si>
    <t>ГК ЛО "Безопасность Ленинградской области". Проектирование, строительство и реконструкция объектов для обеспечение и поддержание в постоянной готовности систем гражданской обороны.</t>
  </si>
  <si>
    <t>981 0309 58 2 01 04300 400</t>
  </si>
  <si>
    <t>ГК ЛО "Безопасность Ленинградской области". Проектирование, строительство и реконструкция объектов для обеспечение и поддержание в постоянной готовности системы пожарной безопасности"</t>
  </si>
  <si>
    <t>981 0310 58 2 03 04300 400</t>
  </si>
  <si>
    <t>ГП ЛО "Развитие культуры и туризма в Ленинградской области". Капитальный ремонт культурно-досуговых учреждений, находящихся в собственности Ленинградской области</t>
  </si>
  <si>
    <t>981 0801 55 4 05 14750 200</t>
  </si>
  <si>
    <t>ГП ЛО "Формирование городской среды и обеспечение качественным жильем граждан на территории Ленинградской области". Создание инженерной и транспортной инфраструктуры на земельных участках, предоставленных бесплатно гражданам.</t>
  </si>
  <si>
    <t>981 0412 56 2 01 70780 500</t>
  </si>
  <si>
    <t xml:space="preserve">Обеспечение устойчивого сокращения непригодного для проживания жилого фонда </t>
  </si>
  <si>
    <t>981 0501 56 1 F3 67484 500</t>
  </si>
  <si>
    <t>Обеспечение устойчивого сокращения непригодного для проживания жилищного фонда на территории Ленинградской области (средства Фонда ЖКХ)</t>
  </si>
  <si>
    <t>ГП ЛО "Современное образование Ленинградской области". Строительство, реконструкция, приобретение и пристрой объектов для организации дошкольного  образования</t>
  </si>
  <si>
    <t>ГП ЛО "Формирование городской среды и обеспечение качественным жильем граждан на территории Ленинградской области". Оказание поддержки гражданам, пострадавшим в результате пожара муниципального жилищного фонда.</t>
  </si>
  <si>
    <t>981 0501 56 1 04 70800 500</t>
  </si>
  <si>
    <t>Субсидии на переселение граждан из аварийного жилищного фонда</t>
  </si>
  <si>
    <t xml:space="preserve">981 0501 56 1 03 70770 500 </t>
  </si>
  <si>
    <t>981 0701 52 1 P2 52320 500</t>
  </si>
  <si>
    <t>ГП ЛО "Комплексное развитие сельских территорий Ленинградской области".   Уточнение КБК, в соответствии с заключенным соглашением</t>
  </si>
  <si>
    <t>981 08 01 48 4 03 R5760 500</t>
  </si>
  <si>
    <t>ГП ЛО "Комплексное развитие сельских территорий Ленинградской области". Уточнение КБК, в соответствии с заключенным соглашением</t>
  </si>
  <si>
    <t>981 08 01 48 4 03 70660 500</t>
  </si>
  <si>
    <t>Проектирование, строительство, реконструкция и приобретение объектов государственной собственности</t>
  </si>
  <si>
    <t>Субсидии на проведение кадастровых работ в целях образования земельных участков для размещения кладбищ и осуществления их государственного кадастрового учета</t>
  </si>
  <si>
    <t>801 0412 611П774850 500</t>
  </si>
  <si>
    <t>Возмещение части затрат на уплату процентов по инвестиционным кредитам (займам) в агропромышленном комплексе</t>
  </si>
  <si>
    <t>075 0405 6350107450 800</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</si>
  <si>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(приобретение техники)</t>
  </si>
  <si>
    <t>075 0405 6350506910 800</t>
  </si>
  <si>
    <t>Поддержка сельскохозяйственного производства по отдельным подотраслям растениеводства и животноводства ("компенсационная субсидия"), направление - поддержка элитного семеноводства</t>
  </si>
  <si>
    <t>075 0405 63Б0106020 800</t>
  </si>
  <si>
    <t>Стимулирование развития приоритетных подотраслей агропромышленного комплекса и развитие малых форм хозяйствования ("стимулирующая субсидия"), направление - поддержка на закладку и (или) уход за многолетними насаждениями.</t>
  </si>
  <si>
    <t>075 0405 63Б0206030 800</t>
  </si>
  <si>
    <t>Стимулирование развития приоритетных подотраслей агропромышленного комплекса и развитие малых форм хозяйствования ("стимулирующая субсидия"):развитие материально-технической базы сельскохозяйственных потребительских кооперативов.</t>
  </si>
  <si>
    <t>075 0405 63Б0206030 600</t>
  </si>
  <si>
    <t>Грант "Ленинградский фермер"</t>
  </si>
  <si>
    <t>Единовременная денежная выплата лицам, удостоенным почетного звания Ленинградской области "Почетный работник агропромышленного комплекса Ленинградской области"</t>
  </si>
  <si>
    <t>075 0405 6360314970 300</t>
  </si>
  <si>
    <t>075 0405 6360307360 800</t>
  </si>
  <si>
    <t>075 0405 63303R6020 800</t>
  </si>
  <si>
    <t xml:space="preserve">Комитет по агропромышленному и рыбохозяйственному комплексу Ленинградской области </t>
  </si>
  <si>
    <t>Возмещение части затрат на развитие малых форм хозяйствования (грант "Агростартап")</t>
  </si>
  <si>
    <t>075 0405 6340106200 800</t>
  </si>
  <si>
    <t>Создание системы поддержки фермеров и развитие сельской кооперации (Федеральный проект «Акселерация субъектов малого и среднего предпринимательства»)</t>
  </si>
  <si>
    <t xml:space="preserve">075 0412  6340506240  600 </t>
  </si>
  <si>
    <t>075 0405 6360300160 800</t>
  </si>
  <si>
    <t xml:space="preserve">075 0405 6360300160 200 </t>
  </si>
  <si>
    <t>075 0405 6360300160 200</t>
  </si>
  <si>
    <t>075 04 05 6360313760 200</t>
  </si>
  <si>
    <t>075 0405 63Б02R5020 600</t>
  </si>
  <si>
    <t>075 0405 63Б02R5020 800</t>
  </si>
  <si>
    <t>978 0502 6890110070 800</t>
  </si>
  <si>
    <t xml:space="preserve">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  </t>
  </si>
  <si>
    <t>978 0502 5710206310 800</t>
  </si>
  <si>
    <t>Комитет по топливно-энергетическому комплексу Ленинградской области</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</si>
  <si>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</si>
  <si>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986 0909 5150274500 500</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</si>
  <si>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</si>
  <si>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986 0902 5110310910 300</t>
  </si>
  <si>
    <t>986 0901 5140513770 600</t>
  </si>
  <si>
    <t>986 0902 5140513770 600</t>
  </si>
  <si>
    <t>986 0901 5140513770 200</t>
  </si>
  <si>
    <t>986 0902 5110114800 600</t>
  </si>
  <si>
    <t>986 0901 5120114800 600</t>
  </si>
  <si>
    <t>986 0904 5120114800 600</t>
  </si>
  <si>
    <t>986 0902 5110114800 100</t>
  </si>
  <si>
    <t>986 0909 6890106160 800</t>
  </si>
  <si>
    <t xml:space="preserve">Мероприятия по сохранению и развитию материально-технической базы государственных учреждений         </t>
  </si>
  <si>
    <t xml:space="preserve">Обеспечение закупки авиационных работ в целях оказания медицинской помощи                      </t>
  </si>
  <si>
    <t>986 0904 512N155540 600</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</si>
  <si>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</si>
  <si>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986 0902 5110358430 200</t>
  </si>
  <si>
    <t>986 0901 5120100160 600</t>
  </si>
  <si>
    <t>Страховые взносы на обязательное медицинское страхование неработающего населения Ленинградской области</t>
  </si>
  <si>
    <t>986 1003 5150113850 300</t>
  </si>
  <si>
    <t>986 0902 51405R3650 200</t>
  </si>
  <si>
    <t xml:space="preserve">Мероприятия по сохранению и развитию материально-технической базы государственных учреждений. </t>
  </si>
  <si>
    <t>986 0904 5140513770 200</t>
  </si>
  <si>
    <t>Комитет финансов Ленинградской области</t>
  </si>
  <si>
    <t>985 0113 6890114340 800</t>
  </si>
  <si>
    <t>985 0113 6890114100  800</t>
  </si>
  <si>
    <t>986 0909 5120114800 100</t>
  </si>
  <si>
    <t>961 1103 5420113760 600</t>
  </si>
  <si>
    <t>961 1103 5420100160 600</t>
  </si>
  <si>
    <t>Оснащение объектов спортивной инфраструктуры спортивно-технологическим оборудованием</t>
  </si>
  <si>
    <t>961 1102 541P552280 200</t>
  </si>
  <si>
    <t>В целях приведения видов деятельности учреждений в соответствие с приказом Минспорта № 999 от 30.10.2015 года,  работа по подготовке спортивной сборной команды Ленинградской области по футболу должна быть утверждена ГАУ ЛО "Центр спортивной подготовки сборных команд Ленинградской области"</t>
  </si>
  <si>
    <t>Мероприятия по сохранению и развитию материально-технической базы государственных учреждений (В связи с передачей работы по подготовке спортивной сборной команды Ленинградской области по футболу. Уменьшение бюджетных ассигнований на приобретение основных средств ГАУ ЛО "СШ "Ленинградец", ранее запланированных для  обеспечения за счет субсидии на иные цели)</t>
  </si>
  <si>
    <t>961 1102 5420113770 600</t>
  </si>
  <si>
    <t>Оснащение объектов спортивной инфраструктуры спортивно-технологическим оборудованием. Для завершения работ по монтажу покрытия для беговых  дорожек, искусственной травы, укладке асфальтового покрытия в целях достижения результата регионального проекта «Спорт-норма жизни» - «Создание физкультурно-оздоровительного комплекса открытого типа». В 2020 году вышеперечисленные работы исключены из контрактов, в связи с невозможностью завершения работ (В связи с тем, что в регионе установилась отрицательная среднесуточная температура воздуха, укладка асфальта покрытий для беговых дорожек, искуственной травы в соответствии с требованиями и соблюдением технических условий не была произведена). Цена контрактов уменьшена на 2 181,7 тыс. руб.</t>
  </si>
  <si>
    <t>961 1102 541P552280 600</t>
  </si>
  <si>
    <t xml:space="preserve">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№204 "О национальных целях и стратегических задачах развития Российской Федерации на период до 2024 года" </t>
  </si>
  <si>
    <t>985 0113 68 9 01 14340 800</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</si>
  <si>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</si>
  <si>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068 0701 52 1 01 71350 500</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</si>
  <si>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</si>
  <si>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068 0702 52 2 01 71530 500</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</si>
  <si>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</si>
  <si>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068 0701 52 1 01 06700 600</t>
  </si>
  <si>
    <t>Финансовое обеспечение затрат индивидуальным предпринимателям в связи с реализацией образовательных программ</t>
  </si>
  <si>
    <t>068 0701 52 1 01 07530 800</t>
  </si>
  <si>
    <t>Поощрение победителей, призеров, наставников национальных и международных чемпионатов по профессиональному мастерству по стандартам «Вордскиллс»</t>
  </si>
  <si>
    <t>068 0704 52 6 05 14080 300</t>
  </si>
  <si>
    <t>Поощрение победителей, призеров и экспертов чемпионатов «Абилимпикс»</t>
  </si>
  <si>
    <t>068 0704 52 6 02 03800 300</t>
  </si>
  <si>
    <t>Ремонтные работы в организациях профессионального образования</t>
  </si>
  <si>
    <t>068 0704 52 6 03 13770 600</t>
  </si>
  <si>
    <t>Капитальный ремонт пришкольных спортивных сооружений и стадионов</t>
  </si>
  <si>
    <t>068 0702 52 2 02 74890 500</t>
  </si>
  <si>
    <t xml:space="preserve">Реновация старых школ </t>
  </si>
  <si>
    <t>068 0702 52 2 02 74300 500</t>
  </si>
  <si>
    <t>Приобретение для государственных и муниципальных образовательных организаций автобусов и микроавтобусов</t>
  </si>
  <si>
    <t>068 0702 52 2 02 70510 500</t>
  </si>
  <si>
    <t xml:space="preserve">Создание ключевых центров развития детей в рамках Федерального проекта "Успех каждого ребенка" подпрограммы "Развитие дополнительного образования детей Ленинградской области" необходимо перераспределение средств в связи с декомпозицией показателей Федерального проекта "Успех каждого ребенка" </t>
  </si>
  <si>
    <t>068 0703 52 3 Е2 51750 600</t>
  </si>
  <si>
    <t xml:space="preserve">Создание мобильных технопарков «Кванториум» в рамках Федерального проекта "Успех каждого ребенка" подпрограммы "Развитие дополнительного образования детей Ленинградской области" необходимо перераспределение средств в связи с декомпозицией показателей Федерального проекта "Успех каждого ребенка" </t>
  </si>
  <si>
    <t>068 0703 52 3 Е2 52470 600</t>
  </si>
  <si>
    <t>Реализация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 в рамках Федерального проекта "Современная школа" (Внесены изменения в сводную бюджетную роспись)</t>
  </si>
  <si>
    <t>068 0709 52 7 Е1 54810 600</t>
  </si>
  <si>
    <t>Реализация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 в рамках Федерального проекта "Учитель будущего" (Внесены изменения в сводную бюджетную роспись)</t>
  </si>
  <si>
    <t>068 0709 52 7 Е5 54810 600</t>
  </si>
  <si>
    <t>Создание детских технопарков "Кванториум" в рамках Федерального проекта "Современная школа" (Внесены изменения в сводную бюджетную роспись)</t>
  </si>
  <si>
    <t>068 0702 52 2 Е1 51730 500</t>
  </si>
  <si>
    <t>Создание детских технопарков "Кванториум" в рамках Федерального проекта "Успех каждого ребенка" (Внесены изменения в сводную бюджетную роспись)</t>
  </si>
  <si>
    <t>068 0703 52 3 Е2 51730 600</t>
  </si>
  <si>
    <t>068 0705 52 7 03 13770 600</t>
  </si>
  <si>
    <t>Создание центров непрерывного повышения профессионального мастерства педагогических работников и центров оценки профессионального мастерства и квалификации педагогов в рамках Федерального проекта "Учитель будущего". В целях уточнения кодов бюджетной классификации (В связи с декомпозицией показателей федеральных проектов)</t>
  </si>
  <si>
    <t>068 0709 52 7 E5 51620 600</t>
  </si>
  <si>
    <t>068 0703 52 3 01 14600 600</t>
  </si>
  <si>
    <t>Организация и проведение региональных чемпионатов, конкурсов и олимпиад социально-гуманитарной, технической и  естественно-научной направленностей, в том числе чемпионата Junior Skills и конкурса проектной деятельности (Уточнение расходов по бюджетной классификации и перераспределение финансирования в 2021 году в связи с переводом части чемпионатов, конкурсов и олимпиад на дистанционный формат)</t>
  </si>
  <si>
    <t>068 0709 52 3 03 13760 600</t>
  </si>
  <si>
    <t>Капитальный ремонт пришкольных спортивных сооружений и стадионов профессиональных образовательных организаций (Уточнение расходов по бюджетной классификации и перераспределение финансирования в 2021 году на профессиональные учреждения "Тосненский политехнический техникум", "Техникум водного транспорта" в связи с необходимыми ремонтом спортивных площадок)</t>
  </si>
  <si>
    <t>Капитальный ремонт пришкольных спортивных сооружений и стадионов государственных общеобразовательных организаций (Уточнение расходов по бюджетной классификации и перераспределение финансирования в 2021 году на профессиональные учреждения)</t>
  </si>
  <si>
    <t>068 0702 52 2 02 13770 600</t>
  </si>
  <si>
    <t xml:space="preserve">Перераспределени средств на реализацию государственного задания Государственного автономного нетипового профессионального образовательного учреждения Ленинградской области «Мультицентр социальной и трудовой интеграции»за счет соответствующих мероприятий Государственных программ Ленинградской области </t>
  </si>
  <si>
    <t>068 0704 52 6 01 00160 600</t>
  </si>
  <si>
    <t xml:space="preserve">Перераспределение средств на реализацию государственного задания Государственного автономного нетипового профессионального образовательного учреждения Ленинградской области «Мультицентр социальной и трудовой интеграции» за счет соответствующих мероприятий Государственных программ "Содействие занятости населения Ленинградской области" и "Социальная поддержка отдельных категорий граждан в Ленинградской области </t>
  </si>
  <si>
    <t>068 1002 53 2 01 14140 600</t>
  </si>
  <si>
    <t>068 0401 50 1 05 13760 600</t>
  </si>
  <si>
    <t>068 0401 50 1 01 00160 600</t>
  </si>
  <si>
    <t>Ремонтные работы в организациях профессионального образования АОУ ВО  ЛО "Государственный институт экономики, финансов, права и технологий" (Выполнение предписаний надзорных органов прежде всего в студенческом общежитии, создание конкурсных площадок World Skills)</t>
  </si>
  <si>
    <t>068 0706 52 6 03 13770 600</t>
  </si>
  <si>
    <t>Комитет по молодежной политике Ленинградской области</t>
  </si>
  <si>
    <t>993 0707 6680100160 600</t>
  </si>
  <si>
    <t>Обеспечение деятельности (услуги, работы) государственных учреждений   Уточнение КБК в целях реализации мероприятий по профилактике асоциального поведения в молодежной среде на базе подведомственного ГБУ</t>
  </si>
  <si>
    <t>"Мероприятия и проекты"                               Уточнение КБК в связи с определением исполнителя мероприятий по профилактике асоциального поведения в молодежной среде</t>
  </si>
  <si>
    <t>993 0707 6680113760 200</t>
  </si>
  <si>
    <t xml:space="preserve">Увеличение  расходов на исполнение гарантий Ленинградской области,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
</t>
  </si>
  <si>
    <t>985 0412 6890110020 842</t>
  </si>
  <si>
    <t>Процентные платежи по государственному долгу субъекта Российской Федерации в рамках подпрограммы "Управление государственным долгом и государственными финансовыми активами Ленинградской области" государственной программы Ленинградской области "Управление государственными финансами и государственным долгом Ленинградской области"</t>
  </si>
  <si>
    <t xml:space="preserve">985  1301 6420110010 720 </t>
  </si>
  <si>
    <t>Обеспечение деятельности (услуги, работы) государственных учреждений (Увеличение связано с включением в Единый календарный план межрегиональных,всероссийских  и международных физкультурных мероприятий  Министерства спорта РФ Всероссийского полумарафона "ЗаБег.РФ", ГАУ ЛО "Центр спортивной подготовки сборных команд ЛО". Проект изменения государственного задания подготавливается)</t>
  </si>
  <si>
    <t>961 1102 5410100160 600</t>
  </si>
  <si>
    <t>Обеспечение деятельности (услуги, работы) государственных учреждений (Уменьшение на основании утвержденного госзадания ГАУ ЛО "Спортивная школа олимпийского резерва по горнолыжному спорту, фристайлу")</t>
  </si>
  <si>
    <t>961 1102 5410200160 600</t>
  </si>
  <si>
    <t>Реставрация и мониторинг состояния объектов культурного наследия (уточнение исполнителя мероприятий - ГБУК ЛО «Выборгский объединенный музей-заповедник» и  ГБУК ЛО «Музейное агентство»)</t>
  </si>
  <si>
    <t xml:space="preserve">Резервный фонд Правительства Ленинградской области
</t>
  </si>
  <si>
    <t>985 0111 6890110050 800</t>
  </si>
  <si>
    <r>
      <t xml:space="preserve">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   </t>
    </r>
    <r>
      <rPr>
        <i/>
        <sz val="12"/>
        <rFont val="Times New Roman"/>
        <family val="1"/>
      </rPr>
      <t xml:space="preserve">                                    </t>
    </r>
  </si>
  <si>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 597 "О мероприятиях по реализации государственной социальной политики"</t>
  </si>
  <si>
    <t>Комитет градостроительной политики Ленинградской области</t>
  </si>
  <si>
    <t>984 0502 574F552430 400</t>
  </si>
  <si>
    <t>984 0502 5740270250 500</t>
  </si>
  <si>
    <t>984 0502 4840570660 500</t>
  </si>
  <si>
    <t xml:space="preserve">Создание (строительство) и эксплуатация объекта спорта-плавательного бассейна в г. Сертолово в рамках концессионного соглашения. (строительная готовность объекта - 30%, а так же учитывая опыт 2019 и 2020 годов, существует риск не освоения средств, выделенных на предоставление указанной бюджетной инвестиции в 2021 г. Кроме того, п.п.7.3. доп.соглашения №4 к концессионному соглашению от 08.08.2018 установлены сроки перечисления бюджетной инвестиции – не позднее 16 июня 2022 года.)                         </t>
  </si>
  <si>
    <t>133 0113 66Б0213760 200</t>
  </si>
  <si>
    <t>Комитет по жилищно-коммунальному хозяйству Ленинградской области</t>
  </si>
  <si>
    <t>974  0603 5940100160 800</t>
  </si>
  <si>
    <t>974  0603 5940100160 200</t>
  </si>
  <si>
    <t>Поддержка сельскохозяйственного производства по отдельным подотраслям растениеводства и животноводства (по направлению: поддержка на проведение агротехнологических работ)</t>
  </si>
  <si>
    <t>075 0405 6350506910 810</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</si>
  <si>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(по направлению: строительство и модернизация объектов агропромышленного комплекса)</t>
  </si>
  <si>
    <t>Обеспечение деятельности (услуги, работы) государственных учреждений (уточнение вида расхода)</t>
  </si>
  <si>
    <t xml:space="preserve">075 0405 634I554800 110 </t>
  </si>
  <si>
    <t>075 0405 634I554800 240</t>
  </si>
  <si>
    <t>075 0405 6360300160 240</t>
  </si>
  <si>
    <t>075 0405 6360300160 110</t>
  </si>
  <si>
    <t>Строительство и реконструкция (модернизация) объектов питьевого водоснабжения. Уточнение КБК, изменение по Нацпроекту.</t>
  </si>
  <si>
    <t>075 0405 63Б0106020 810</t>
  </si>
  <si>
    <t xml:space="preserve">Государственная программа Ленинградской области "Современное образование Ленинградской области" Подпрограмма "Управление ресурсами и качеством системы образования"  Федеральный проект "Цифровая образовательная среда" Обеспечение образовательных организаций материально-технической базой для внедрения цифровой образовательной среды для обеспечения % софинанирования Федеральный проект "Цифровая образовательная среда" </t>
  </si>
  <si>
    <t>Государственная программа Ленинградской области "Современное образование Ленинградской области" Подпрограмма "Управление ресурсами и качеством системы образования"  Федеральный проект "Цифровая образовательная среда" Создание центров цифрового образования детей для обеспечения % софинанирования Федеральный проект "Цифровая образовательная среда"</t>
  </si>
  <si>
    <t>068 0702 52 7 E4 52100 500</t>
  </si>
  <si>
    <t xml:space="preserve">Развитие и обеспечение функционирования 
автоматизированных информационных систем для оказания мер социальной поддержки </t>
  </si>
  <si>
    <t>987 1006 53 4 03 10730 200</t>
  </si>
  <si>
    <t>Обеспечение деятельности (услуги, работы) государственных учреждений (В связи с увеличением объемных показателей и изменением типа учреждения в соответствии с распоряжением Правительства ЛО № 882-р  от 24.11.2020 г., по состоянию на 01.01.2021г. у ГБУ ЛО «СШВ» изменилась группа по оплате труда руководителя (с III на II), рассчитанная в соответствии с постановлением Правительства Ленинградской области от 30.04.2020 г. №262 необходимы дополнительные ассигнования для выплаты заработной платы с начислениями)</t>
  </si>
  <si>
    <t>Оснащение объектов спортивной инфраструктуры спортивно-технологическим оборудованием (Обеспечение софинансирования за счет средств областного бюджета предоствляемой  из федерального бюджета субсидии на реализацию мероприятий по оснащению обектов спортивной инфраструктуры спортивно-технологическим оборудованием. Внесены изменения в сводную бюджетную роспись)</t>
  </si>
  <si>
    <t>961 1102  541P552280 200</t>
  </si>
  <si>
    <t>Мероприятия по сохранению и развитию материально-технической базы государственных учреждений (Уменьшены бюджетные ассигнования, предусмотренные ранее на предоставление субсидий на иные цели ГАУ ЛО "СШ "Ленинградец")</t>
  </si>
  <si>
    <t>Мероприятия по сохранению и развитию материально-технической базы государственных учреждений (В целях обеспечения софинансирования за счет средств областного бюджета предоствляемой из федерального бюджета субсидии на реализацию мероприятий по оснащению обектов спортивной инфраструктуры спортивно-технологическим оборудованием, с последующим восстановленим бюджетных ассигнований. Внесены изменения в сводную бюджетную роспись )</t>
  </si>
  <si>
    <t>Мероприятия по сохранению и развитию материально-технической базы государственных учреждений (Восстановление ранее отвлеченных бюджетных ассигнований)</t>
  </si>
  <si>
    <t>983 0603 5970313760 200</t>
  </si>
  <si>
    <t>Субсидии юридическим лицам (за исключением государственных (муниципальных) учреждений), индивидуальным предпринимателям в целях возмещения затрат в связи с предоставлением социальных услуг в Ленинградской области
Уточнение КБК</t>
  </si>
  <si>
    <t>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 проживающим на территории Ленинградской области, ежеквартальному информированию получателей о произведенных расчетах ежемесячных денежных компенсаций в разрезе отдельных видов жилищно-коммунальных услуг, предоставлению информации о наличии задолженности по оплате жилого  помещения и коммунальных услуг
Уточнение КБК</t>
  </si>
  <si>
    <t>987 1006 53 4 03 15100 200</t>
  </si>
  <si>
    <t>987 1002 53 2 01 06530 600</t>
  </si>
  <si>
    <t>987 1002 53 2 01 06530 800</t>
  </si>
  <si>
    <t>801 0502 59 8 02 08140 400</t>
  </si>
  <si>
    <t>253 0502 59 8 02 74960 500</t>
  </si>
  <si>
    <t>801 0412 68 9 01 15110 400</t>
  </si>
  <si>
    <t>987 1003 53 1 05 03980 300</t>
  </si>
  <si>
    <t>987 1003 53 1 05 03980 200</t>
  </si>
  <si>
    <t xml:space="preserve">Компенсация предприятиям хлебопекарной промышленности части затрат на реализацию произведенных и реализованных хлеба и хлебобулочных изделий за счет средств резервного фонда Правительства Российской Федерации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</si>
  <si>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</si>
  <si>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Развитие и обеспечение функционирования Территориально-распределенной автоматизированной информационно-управляющей системы «Система-112 Ленинградской области</t>
  </si>
  <si>
    <t>Обеспечение деятельности (услуги, работы) государственных учреждений 
(прочая закупка товаров, работ и услуг для обеспечения государственных (муниципальных) нужд) ГКУ "Леноблпожспас"</t>
  </si>
  <si>
    <t>Обеспечение деятельности (услуги, работы) государственных учреждений 
(уплата налогов и сборов) ГКУ "Управление ГЗ"</t>
  </si>
  <si>
    <t>Развертывание сети специальной связи Ленинградской области (Регион 47) 
(Закупка товаров, работ и услуг в сфере информационных технологий) ГКУ "Объект 58"</t>
  </si>
  <si>
    <t>Мероприятия по сохранению и развитию материально-технической базы государственных учреждений 
(закупка товаров, работ и услуг в сфере информационных технологий)  ГКУ "Объект 58"</t>
  </si>
  <si>
    <t>Исполнение функций государственных органов Ленинградской области 
(прочая закупка товаров, работ и услуг для обеспечения государственных (муниципальных) нужд )  (ГКУ "ЦМТО") 
Увеличение бюджетных ассигнований позволит обеспечить судебные участки мировых судей Ленинградской области помещениями, рабочими местами и почтовыми услугами в соответствии с нормами, утвержденными Постановлением Правительства ЛО от 15.05.2019г. №218</t>
  </si>
  <si>
    <t>075 0405 63 4 01 06560 800</t>
  </si>
  <si>
    <t>068 0703 52 7 E4 52190 500</t>
  </si>
  <si>
    <t>981 0501 56 1 F3 67483 500</t>
  </si>
  <si>
    <t xml:space="preserve">Уменьшение расходов в 2023г. на сумму 372 392,7 тыс. руб. в связи с перераспределением расходов и уточнением КБК (изменение КВР)
</t>
  </si>
  <si>
    <t xml:space="preserve">Уменьшение расходов в 2021г. на сумму 128 994,3 тыс. руб., в т.ч.: 1). увеличение расходов на исполнение принятых расходных обязательств по заключенным гос. контрактам  на сумму 31 511,4 тыс. руб. (остатки ДФ 2020); 2). увеличение расходов на прохождение экспертизы проектной документации - 7 260,0 тыс. руб.; 3) уменьшение расходов на сумму 167 765,7 тыс. руб. (средства не распределены на объекты, ранее средства были предусмотрены на финансирование объектов строительства и реконструкции а/д общего пользования регионального или межмуниципального значения с твердым покрытием, ведущих от сети а/д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 (заказчик ГКУ Ленавтодор", по указанным объектам ПИР не завершены)), нераспределенные средства частично распределены на предоставление субсидий бюджетам МО, в том числе на капитальный ремонт и ремонт автомобильных дорог общего пользования местного значения, имеющих приоритетный социально значимый характер в рамках ГП "Развитие транспортной системы Лен. области"
</t>
  </si>
  <si>
    <t xml:space="preserve">Уменьшение расходов в 2021г. на сумму 99 213,8 тыс. руб., в т.ч.: 
1).  увеличение на сумму 786,2 тыс. руб. на исполнение принятых расходных обязательств по заключенным гос. контрактам; 
2) уменьшение на сумму 100 000,00 тыс. руб. в связи с уточнением адресной программы по содержанию а/д (ликвидация колейности) средства перераспределены на на устройство наружного освещения на а/д общего пользования регионального значения на сумму  для исполнения решений судов
</t>
  </si>
  <si>
    <t xml:space="preserve">Уменьшение расходов в 2023г. на сумму 59 671,5 тыс. руб. в связи с направлением средств на мероприятие "Субсидии на строительство (реконструкцию), включая проектирование а/д общего пользования местного значения" на финансирование объекта "строительство а/д, расположенной по адресу: Ленинградская область, Тосненский район, г.Тосно, дорога к стадиону от региональной автодороги "Кемполово-Губаницы-Калитино-Выра-Тосно-Шапки" для обеспечения сметной стоимости объекта для проведения конкурсных процедур
</t>
  </si>
  <si>
    <t>В связи с декомпозицией показателей Федерального проекта "Успех каждого ребенка"</t>
  </si>
  <si>
    <t>Отсутствие софинансирования из федерального бюджета</t>
  </si>
  <si>
    <t xml:space="preserve">Уменьшение бюджетных ассигнований в связи с  уменьшением планируемой цены договоров (контрактов) по сопровождению отедельных ИС
</t>
  </si>
  <si>
    <t>Высвобождение бюджетных ассигнований областного бюджета в связи с выделением Ленинградской области в 2021 году субсидии из федерального бюджета в рамках федерального проекта "Чистая страна"</t>
  </si>
  <si>
    <t>Снижение стоимости услуг по договору "Цифровизация пассажирского транспорта общего пользования ЛО"</t>
  </si>
  <si>
    <r>
      <t xml:space="preserve">2021 г - нераспределенный остаток образовавшийся в связи с отказом муниципального района от заключения соглашения
2023 г - в связи с изменением законодательства о комплексных кадастровых работах с 
23.03.2021 и необходимостью приведения порядка о предоставлении субсидии в соответсвие с законодательством в части распределения субсидии законом о бюджете. Средства будут предусмотрены в бюджете 2022-2024
</t>
    </r>
  </si>
  <si>
    <t xml:space="preserve">Нераспределенный остаток в результате проведенного отбора МО
</t>
  </si>
  <si>
    <t>Реализация федеральной целевой программы "Развитие физической культуры и спорта в Российской Федерации на 2016 - 2020 годы"</t>
  </si>
  <si>
    <t>По объекту «Стадион»,  по адресу: Ленинградская область, г. Тосно, парковая зона. В связи с длительностью разработки ПСД и получения положительного заключения экспертизы средства на 2021 год уменьшить на 64 026,5 тыс. рублей</t>
  </si>
  <si>
    <t>Согласно Перечню Поручений Президента Российской Федерации от 15 декабря 2018 года №240-П необходимо разработать и реализовать программу оснащения модульными домами культуры населенные пункты с численностью населения до 2 тысяч человек. Однако, по информации ГАУ "Леноблгосэкспертиза" быстровозводимые модульные дома культуры по своим характеристикам невозможно отнести к объектам некапитального строительства. Реализация мероприя требует разработки экономически-эффективной проектно-сметной документации повторного использования</t>
  </si>
  <si>
    <r>
      <t xml:space="preserve">В связи с невостребованностью средств, запланированных на профессиональное обучение и дополнительное профессиональное образование безработных граждан ГКУ ЦЗН ЛО (в целях перераспределения на профессиональное обучение и дополнительное профессиональное образования в рамках государственного задания, установленного ГАОУ ДО ЛО "ЦОПП "Профстандарт")
</t>
    </r>
  </si>
  <si>
    <t>Уменьшение ассигнований в связи с прогнозируемым неосвоением средств (неготовность инвесторов к завершению проектов в текущем году)</t>
  </si>
  <si>
    <t>Отсутствие потребности в ассигнованиях в связи с решением полномочного представителя Президента в Северо-Западном федеральном округе о  ликвидации Автономной некоммерческой организации «Стратегическое партнерство по экономическому и социальному развитию Северо-Западного федерального округа»</t>
  </si>
  <si>
    <r>
      <t xml:space="preserve">Предложения по уменьшению бюджетных ассигнований обусловлены разработкой Рег. программы газификации силами комитета по ТЭК ЛО.
Гос.контракт на разработку Рег. программы, заключённый с АО «Газпром газораспределение Ленинградская область» в 2019 году, подразумевал что в 2020 году  завершиться выполнение работ по контракту, а в 2021 году пройдут конкурсные процедуры по определению подрядной организации на выполнение работ по корректировке Рег. программы.
Но контракт в 2020 год был расторгнут по соглашению сторон по причине отсутствия единой электронной картографической основы (далее – ЕЭКО), с использованием которой должны быть подготовлены схемы расположения объектов газификации. Согласно информации, размещённой на сайте Роскартографии в 2021 году разработка ЕЭКО завершена не будет. </t>
    </r>
    <r>
      <rPr>
        <sz val="11"/>
        <rFont val="Times New Roman"/>
        <family val="1"/>
      </rPr>
      <t xml:space="preserve">
</t>
    </r>
  </si>
  <si>
    <r>
      <t xml:space="preserve">1. Дом культуры в Лужском районе, п. Торковичи, ул.2-я Гражданская, к снятию 68 635,82 тыс. рублей в 2021 году планируется расторжение МК, корректировка ПСД.                                                                                                                                     </t>
    </r>
    <r>
      <rPr>
        <sz val="12"/>
        <rFont val="Times New Roman"/>
        <family val="1"/>
      </rPr>
      <t xml:space="preserve">                                                                                                                                                                                                                      2. Дом культуры в п. Скреблово, Лужский район к снятию в 2021 году - 42 815,9 тыс. рублей. Экономия по итогам заключенного МК.                                                                                                  </t>
    </r>
    <r>
      <rPr>
        <b/>
        <sz val="12"/>
        <rFont val="Times New Roman"/>
        <family val="1"/>
      </rPr>
      <t xml:space="preserve">     </t>
    </r>
  </si>
  <si>
    <t xml:space="preserve">Уменьшение средств в соответствии с распределением субсидий на 2021 год согласно ППЛО от 20.01.2021 № 10 (объем распределенных ассигнований 91 813,1 тыс. рублей). Остатки нераспределенных ассигнований по распределению субсидии. 
</t>
  </si>
  <si>
    <t xml:space="preserve">Уточнение ассигнований, в соответствии с заключенным соглашением с Министерством Просвещения РФ
</t>
  </si>
  <si>
    <t xml:space="preserve">Уменьшение бюджетных ассигнований на 2023 год на основании заключенного соглашения с Минспортом РФ по строительству спортивных объектов.                                                                                                   </t>
  </si>
  <si>
    <t>Уменьшение вызвано отсутствием потребности.В связи с переходом с 01.07.2020 года на осуществление прямых выплат пособий ФСС</t>
  </si>
  <si>
    <t>Уменьшение вызвано отсутствием потребности.Работы по данному направлениюпланируется перенести на 2022 год</t>
  </si>
  <si>
    <t>Уменьшение вызвано отсутствием потребности. Выполнение запланированных работ по актуализации атласа охотничьих угодий Ленинградской области в текущем году невозможно. В ходе развития системы выяснилось, что топографическая основа, заложенная в систему, устарела. В настоящий момент проводится работа по приобретению актуальной топографической основы</t>
  </si>
  <si>
    <t xml:space="preserve">Уменьшение средств для обеспечения уровня софинансирования субсидии на закупку авиационных работ в целях оказания медицинской помощи в рамках реализации ФП "Развитие системы оказания первичной медико-санитарной помощи" </t>
  </si>
  <si>
    <t xml:space="preserve">Оптимизация расходов на обеспечение деятельности ЛОГКУ "ЦСЗН" в связи с перераспределением бюджетных ассигнований на заработную плату за счет субвенции (замещение источника обеспечения расходов).
</t>
  </si>
  <si>
    <t>Уменьшение в целях перераспределения средств на премирование победителей ежегодного  конкурса "Инициативный гражданин Ленинградской области". В 2020 году платеж на перечисление средств победителю ежегодного  конкурса "Инициативный гражданин  Ленинградской области" платежным  поручением от 29.12.2020 года № 347698 был возвращен без исполнения по причине предоставления получателем средств некорректных реквизитов</t>
  </si>
  <si>
    <t>Уменьшение расходов в 2021г. на сумму 66 245,6 тыс. руб. и в 2022 г. на сумму 77 905,5 тыс. руб. , в т.ч.:
 1). увеличение расходов в 2021 году на сумму 3 500,0 тыс. руб. на доп. работы по планировке и укреплению откосов насыпи для завершения всего комплекса работ  и ввод объекта в эксплуатацию "строительство а/д "Подъезд к дер. Козарево" по адресу: ЛО, Волховский район (5,667 км); 
2). уменьшение расходов в 2021г. на сумму 69 245,6 тыс. руб. и в 2022г. на сумму 77 905,5 тыс. руб. (средства не распределены на объекты, ранее средства были предусмотрены на финансирование объекта реконструкции  автодороги "Подъезд к п. Михалево" (Администрация МО "Каменногорское ГП" Выборгского района), но в связи с выделением средств из федерального бюджета (67%) на софинансирование объекта, нераспределенные средства частично распределены на предоставление субсидий бюджетам МО в рамках ГП "Развитие транспортной системы Лен. области"</t>
  </si>
  <si>
    <t>Уменьшение расходов в 2021г. на сумму 270 020,8 тыс. руб., в т.ч.:
 1). увеличение расходов на исполнение принятых расходных обязательств по заключенным гос. контрактам на на сумму 83 166,5 тыс. руб.(остатки ДФ 2020 г); 
2). уменьшение расходов на сумму 353 187,3 тыс. руб. в связи с уточнением адресной программы объектов кап. ремонта а/д общего пользования регионального значения и включением расходов по объекту "Копорье-Ручьи" на участке км  0+00 - км 11+500 в Ломоносовском и Кингисеппском районах (11,703 км)  в паспорт федерального проекта  "Региональная и местная дорожная сеть" . 
Уменьшение расходов в 2022г. на сумму 141 697,2 тыс. руб., в 2023г. на сумму 132 291,8 тыс. руб., предусмотренных  на финансирование вышеуказанного объекта</t>
  </si>
  <si>
    <r>
      <rPr>
        <sz val="12"/>
        <rFont val="Times New Roman"/>
        <family val="1"/>
      </rPr>
      <t>Уменьшение бюджетных ассигнований обусловлено необходимостью финансирования расходов, не предусмотренных областным законом об областном бюджете Ленинградской области</t>
    </r>
    <r>
      <rPr>
        <b/>
        <sz val="12"/>
        <rFont val="Times New Roman"/>
        <family val="1"/>
      </rPr>
      <t xml:space="preserve">
</t>
    </r>
  </si>
  <si>
    <t>ГП ЛО "Современное образование Ленинградской области" Подпрограмма "Развитие дошкольного образования детей Ленинградской области". Федеральный проект "Содействие занятости женщин - создание условий дошкольного образования для детей в возрасте до трех лет"</t>
  </si>
  <si>
    <t>Обеспечение деятельности (услуги, работы) государственных учреждений.                                                  Перераспределение ассигнований для оплаты пошлины за регистрацию товарного знака и за выдачу свидетельства на товарный знак (уточнение кода КВР).</t>
  </si>
  <si>
    <t>Обеспечение деятельности (услуги, работы) государственных учреждений.                             Уточнение КБК (устранение технической ошибки при формировании проекта  бюджета на 2021-2023 годы).</t>
  </si>
  <si>
    <t>Возмещение части затрат при проведении мероприятий регионального значения.      Увеличение количества запланированных мероприятий регионального значения</t>
  </si>
  <si>
    <t>Государственные услуги в сфере занятости населения (уточнение КВР по организации проживания граждан, по организации медицинского освидетельствования граждан,направленных на профессиональное обучение и дополнительное профессиональное образование в другую местность в соответствии с приказом Минфина РФ от 06.06.19 № 85н, приказом Минфина РФ от 29.11.17 № 209н, письмом Минфина РФ от 16.10.2020 № 02-08-10/91015, письмом Минфина РФ от 11.12.2020 № 02-08-10/109210)</t>
  </si>
  <si>
    <t xml:space="preserve">Государственные услуги в сфере занятости населения
(уточнение КВР по организации проживания граждан, по организации медицинского освидетельствования граждан,направленных на профессиональное обучение и дополнительное профессиональное образование в другую местность в соответствии с приказом Минфина РФ от 06.06.19 № 85н, приказом Минфина РФ от 29.11.17 № 209н, письмом Минфина РФ от 16.10.2020 № 02-08-10/91015, письмом Минфина РФ от 11.12.2020 № 02-08-10/109210);
 </t>
  </si>
  <si>
    <t xml:space="preserve">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
(Перераспределение средств в связи с уточнением КВР с целью выплаты субсидий некоммерческим организациям в связи с увеличением поступивших заявок )
</t>
  </si>
  <si>
    <t>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
(Перераспределение средств в связи с уточнением КВР с целью выплаты субсидий некоммерческим организациям)</t>
  </si>
  <si>
    <t>Повышение эффективности службы занятости
(в рамках Федерального проекта «Содействие занятости»)</t>
  </si>
  <si>
    <t>Повышение эффективности службы занятости
(в рамках Федерального проекта «Поддержка занятости и повышение эффективности рынка труда для обеспечения роста производительности труда»)</t>
  </si>
  <si>
    <r>
      <t>Создание системы поддержки фермеров и развитие сельской кооперации (Федеральный проект «Создание системы поддержки фермеров и развитие сельской кооперации»).</t>
    </r>
    <r>
      <rPr>
        <sz val="12"/>
        <rFont val="Times New Roman"/>
        <family val="1"/>
      </rPr>
      <t xml:space="preserve"> Включение вышеуказанного направления поддержки в состав федерального проекта «Акселерация субъектов малого и среднего предпринимательства»</t>
    </r>
  </si>
  <si>
    <r>
      <t xml:space="preserve">Компенсация предприятиям хлебопекарной промышленности части затрат на реализацию произведенных и реализованных хлеба и хлебобулочных изделий за счет средств резервного фонда Правительства РФ. </t>
    </r>
    <r>
      <rPr>
        <sz val="12"/>
        <rFont val="Times New Roman"/>
        <family val="1"/>
      </rPr>
      <t>Перераспределение ассигнований в соответствии с Распоряжением Правительства Ленинградской области от 03.02.2021 № 42-р</t>
    </r>
  </si>
  <si>
    <r>
      <t xml:space="preserve">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     </t>
    </r>
    <r>
      <rPr>
        <sz val="12"/>
        <rFont val="Times New Roman"/>
        <family val="1"/>
      </rPr>
      <t>Перераспределение ассигнований в соответствии с Распоряжением Правительства Ленинградской области от 03.02.2021 № 42-р</t>
    </r>
  </si>
  <si>
    <r>
      <t xml:space="preserve">Мероприятия и проекты.    </t>
    </r>
    <r>
      <rPr>
        <sz val="12"/>
        <rFont val="Times New Roman"/>
        <family val="1"/>
      </rPr>
      <t>Уточнение КБК (техническая ошибка при формировании проекта  бюджета на 2021-2023 годы):  ассигнования на осуществление государственных закупок по смете   ГКУ "Агентство АПК ЛО"  ошибочно отнесены на КЦСР 6360313760</t>
    </r>
  </si>
  <si>
    <r>
      <t xml:space="preserve">Мероприятия и проекты.  </t>
    </r>
    <r>
      <rPr>
        <sz val="12"/>
        <rFont val="Times New Roman"/>
        <family val="1"/>
      </rPr>
      <t>Перераспределение ассигнований на возмещение части затрат сельскохозяйственным товаропроизводителям при проведении мероприятий регионального значения с целью снижения рисков неисполнения мероприятий.</t>
    </r>
  </si>
  <si>
    <r>
      <t xml:space="preserve">Стимулирование развития приоритетных подотраслей агропромышленного комплекса и развитие малых форм хозяйствования (по направлению: развитие материально-технической базы сельскохозяйственных потребительских кооперативов).  </t>
    </r>
    <r>
      <rPr>
        <sz val="12"/>
        <rFont val="Times New Roman"/>
        <family val="1"/>
      </rPr>
      <t>Уточнение кода вида расходов в целях приведения бюджетной  классификации   в соответствие требованиям приказа Минфина России от 06.06.2019 №85н</t>
    </r>
  </si>
  <si>
    <r>
      <t xml:space="preserve">Стимулирование развития приоритетных подотраслей агропромышленного комплекса и развитие малых форм хозяйствования (по направлению: развитие материально-технической базы сельскохозяйственных потребительских кооперативов).                         </t>
    </r>
    <r>
      <rPr>
        <sz val="12"/>
        <rFont val="Times New Roman"/>
        <family val="1"/>
      </rPr>
      <t>Уточнение кода вида расходов в целях приведения бюджетной  классификации   в соответствие требованиям приказа Минфина России от 06.06.2019 №85н</t>
    </r>
  </si>
  <si>
    <r>
      <t xml:space="preserve">Поддержка сельскохозяйственного производства по отдельным подотраслям растениеводства и животноводства </t>
    </r>
    <r>
      <rPr>
        <sz val="12"/>
        <rFont val="Times New Roman"/>
        <family val="1"/>
      </rPr>
      <t>(по направлению: поддержка собственного производства молока). Уточнение кодов бюджетной классификации.</t>
    </r>
  </si>
  <si>
    <r>
      <t>Стимулирование развития приоритетных подотраслей агропромышленного комплекса и развитие малых форм хозяйствования</t>
    </r>
    <r>
      <rPr>
        <sz val="12"/>
        <rFont val="Times New Roman"/>
        <family val="1"/>
      </rPr>
      <t xml:space="preserve"> (по направлению: стимулирование производства молока). Уточнение кодов бюджетной классификации. В соответствии с порядками финансирования предоставление субсидий за счет областного бюджета (сверх заключенных с МСХ РФ соглашений) осуществляется в рамках субсидии по поддержке сельскохозяйственного производства по отдельным подотраслям растениеводства и животноводства</t>
    </r>
  </si>
  <si>
    <r>
      <t xml:space="preserve">Обеспечение деятельности (услуги, работы) государственных учреждений.                          </t>
    </r>
    <r>
      <rPr>
        <sz val="12"/>
        <rFont val="Times New Roman"/>
        <family val="1"/>
      </rPr>
      <t>Перераспределение ассигнований на обеспечение деятельности подведомственного ГКУ для оплаты больничного листа уволившемуся сотруднику (уточнение кода вида расходов).</t>
    </r>
  </si>
  <si>
    <r>
      <t xml:space="preserve">Обеспечение деятельности (услуги, работы) государственных учреждений.                                             </t>
    </r>
    <r>
      <rPr>
        <sz val="12"/>
        <rFont val="Times New Roman"/>
        <family val="1"/>
      </rPr>
      <t>Перераспределение ассигнований на обеспечение деятельности подведомственного ГКУ для оплаты больничного листа уволившемуся сотруднику (уточнение кода вида расходов).</t>
    </r>
  </si>
  <si>
    <r>
      <t xml:space="preserve">Обеспечение деятельности аппаратов государственных органов Ленинградской области
</t>
    </r>
    <r>
      <rPr>
        <sz val="12"/>
        <rFont val="Times New Roman"/>
        <family val="1"/>
      </rPr>
      <t>Финансовый вклад в соответствии с постановлением ЗСЛО от 21.06.2006 года № 584 "Об участии ЗСЛО в финансировании деятельности Парламентской конференции Балтийского моря" на изменение курса рубля РФ к иностранной валюте Евро.</t>
    </r>
  </si>
  <si>
    <r>
      <t xml:space="preserve">Расходы на обеспечение гарантий по государственной гражданской службе
</t>
    </r>
    <r>
      <rPr>
        <sz val="12"/>
        <rFont val="Times New Roman"/>
        <family val="1"/>
      </rPr>
      <t xml:space="preserve">Возмещение ритуальных услуг </t>
    </r>
  </si>
  <si>
    <r>
      <t xml:space="preserve">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t>
    </r>
    <r>
      <rPr>
        <sz val="12"/>
        <rFont val="Times New Roman"/>
        <family val="1"/>
      </rPr>
      <t>(уточнение КФСР по почтовым услугам)</t>
    </r>
  </si>
  <si>
    <r>
      <t xml:space="preserve">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t>
    </r>
    <r>
      <rPr>
        <sz val="12"/>
        <rFont val="Times New Roman"/>
        <family val="1"/>
      </rPr>
      <t>(уточнение КФСР по почтовым услугам)</t>
    </r>
  </si>
  <si>
    <r>
      <t xml:space="preserve">Возмещение затрат юридическим лицам на создание объектов инфраструктуры в целях реализации новых инвестиционных проектов,
</t>
    </r>
    <r>
      <rPr>
        <sz val="12"/>
        <rFont val="Times New Roman"/>
        <family val="1"/>
      </rPr>
      <t>Перераспределение ассигнований в связи с отсутствием предложений по созданию объектов  инфраструктуры в целях реализации новых инвестиционных проектов в форме капитальных вложений в объекты государственной (муниципальной) собственности</t>
    </r>
  </si>
  <si>
    <t>075 0405  634I554800     100</t>
  </si>
  <si>
    <t>075 0405  634I754800     100</t>
  </si>
  <si>
    <t>075 0405  634I554800     200</t>
  </si>
  <si>
    <t>075 0405  634I754800     200</t>
  </si>
  <si>
    <t>075 0405  634I554800     600</t>
  </si>
  <si>
    <t>075 0405  634I754800     600</t>
  </si>
  <si>
    <t>075 0405  634I554800     800</t>
  </si>
  <si>
    <t>075 0405  634I754800     800</t>
  </si>
  <si>
    <t xml:space="preserve">Взаимодействие с соотечественниками, проживающими за рубежом
Уточнение ответственного органа исполнительной власти по проведению ежегодного Балтийского форума соотечественников (в настоящее время организация и проведение Форума возложена на комитет общественных коммуникаций, в сферу полномочий которого не входит развитие международного сотрудничества).
</t>
  </si>
  <si>
    <r>
      <t xml:space="preserve">Согласно резолюции Губернатора Ленинградской области ("не возражаю") на служебном документе от 14.12.2020 № ип-19/2021 определить Управление делами Правительства Ленинградской области главным распорядителем бюджетных средств по проведению ежегодного Балтийского форума соотечественников (отв. исполнитель - комитет по внешним связям ЛО)
</t>
    </r>
    <r>
      <rPr>
        <sz val="14"/>
        <color indexed="63"/>
        <rFont val="Times New Roman"/>
        <family val="1"/>
      </rPr>
      <t xml:space="preserve">
</t>
    </r>
  </si>
  <si>
    <t xml:space="preserve">801 0412 6890104300 400 </t>
  </si>
  <si>
    <t xml:space="preserve">978 0411 5730413930 200 </t>
  </si>
  <si>
    <t xml:space="preserve">В 2020 году ГУП "Леноблинвентаризация" заключили два контракта на общую сумму 239 911 380,00 руб. 1. Контракт № 0145200000420001803 от 21.12.20 на выполнение работ по строительству объекта капитального строительства - здание для размещения базы учетно-технической документации на сумму 239 500 000,00 руб.  2. Контракт № 3 от 21.12.2020 на оказание услуг по ведению авторского надзора за строительством объекта капитального строительства на сумму 411 380,00 руб. В бюджете ЛО на 2021 год предусмотрены ассигнования в сумме 61 925 000,00 руб. </t>
  </si>
  <si>
    <t xml:space="preserve">Капитальный ремонт ДК г. Сланцы мкр. Лучки пл. Ленина д. 1. Приблизительное заключение госконтракта июль 2021 года. Необходимо перераспределение 30 млн.руб. с 2021 года на 2022 год. 
Перераспределение 100 млн.руб. на мероприятия по ликвидации аварийного жилья (КУГИ ЛО)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</si>
  <si>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</si>
  <si>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981 0412 61 3 08 74540 500</t>
  </si>
  <si>
    <t>Реновация организаций дошкольного образования</t>
  </si>
  <si>
    <t>068 0701 52 1 02 74590 500</t>
  </si>
  <si>
    <t>Средства на реновацию дошкольных организаций за счет остатков средств областного бюджета по состоянию на 01.01.2021г. исходя из объема принятых бюджетных обязательств на указанные цели в муниципальных образованиях (на основании письма № КФ-и-05-829/2020 от 12.11.2020 -  об увеличении БА 2021 на сумму неиспользованных остатков по заключ. обяз-вам)</t>
  </si>
  <si>
    <t>В целях соблюдения процента софинансирования</t>
  </si>
  <si>
    <t>Средства  за счет остатков средств областного бюджета по состоянию на 01.01.2021исходя из объема принятых бюджетных обязательств на указанные цели в муниципальных образованиях</t>
  </si>
  <si>
    <t>Мероприятия и проекты. Проведение мероприятий, посвященных значимым событиям, продвижению культурных брендов Ленинградской области</t>
  </si>
  <si>
    <t>962 0801 5540213760 600</t>
  </si>
  <si>
    <t>Мероприятия и проекты. Создание природно-исторического и туристско-рекреационного комплекса на месте молитвы князя Александра перед Невской битвой</t>
  </si>
  <si>
    <t>962 0801 5540413760 600</t>
  </si>
  <si>
    <t>Организация и проведение концертной программы, посвящённой 177-ой годовщине со дня рождения композитора Н.А. Римского-Корсакова 18 марта 2021 года в г. Тихвин с участием Симфонического оркестра Мариинского театра под управлением В. Гергиева, в соответствии с резолюцией Губернатора Ленинградской области, к служебному документу от 15 января 2021 года № ИСХ-75/2021 в размере 6 000,0 тыс. руб.; Организация и проведение церемонии открытия природно-исторического и туристического-рекреационного комплекса на месте молитвы князя Александра перед Невской битвой (Никольское городское поселение Тосненского района в размере 4 000,0 тыс. руб.</t>
  </si>
  <si>
    <r>
      <t xml:space="preserve">Государственные услуги в сфере занятости населения
</t>
    </r>
    <r>
      <rPr>
        <sz val="12"/>
        <rFont val="Times New Roman"/>
        <family val="1"/>
      </rPr>
      <t>(Профессиональное обучение и дополнительное профессиональное образование безработных граждан  утвержденного ГАОУ ДО ЛО "ЦОПП "Профстандарт")</t>
    </r>
  </si>
  <si>
    <t>Мероприятия и проекты. Государственная поддержка организаций кинематографии на возмещение части затрат, связанных с производством кинофильмов, на территории Ленинградской области</t>
  </si>
  <si>
    <t>254 1003 68 9 01 07980 800</t>
  </si>
  <si>
    <t>254 1003 68 9 01 07980 600</t>
  </si>
  <si>
    <t xml:space="preserve">Увеличение расходов в 2023г. на сумму 372 392,7 тыс. руб. в связи с перераспределением расходов и уточнением КБК (изменение КВР)
</t>
  </si>
  <si>
    <t xml:space="preserve">Увеличение расходов в 2021 г. на сумму 93 888,9 тыс. руб., в т.ч.:
1). увеличение расходов на исполнение принятых расходных обязательств по заключенным гос. контрактам на сумму 45 388,9 тыс. руб. (остатки ДФ 2020 г); 
2). увеличение расходов по объектам проектно-изыскательских работ будущих лет на сумму 48 500,0 тыс. руб. на прохождение экспертизы проектной документации по объектам ПИР б/лет. (остатки ДФ 2020 г на проведение экспертизы и завершения ПИР)
</t>
  </si>
  <si>
    <t xml:space="preserve">Увеличение расходов в 2021г. на сумму 66 342,1 тыс. руб., в 2022г. на сумму 77 905,5 тыс. руб., в 2023г. на сумму 59 671,5 тыс. руб. в связи с уточнением объемов финансирования адресной инвестиционной программы объектов строительства и реконструкции (по объектам за счет остатков ДФ 2020 г и в связи с изменением сметной стоимости объектов)), включая проектирование а/д общего пользования местного значения в 2021 г. на сумму 51 262,4 тыс. руб., в 2022г. на сумму 75 549,4 тыс. руб., в 2023г. на сумму 59 671,5 тыс. руб. 
Кроме того, предлагается  дополнительно включить в АИП новый объект "строительство улицы Гидротехников от ул. Центральной до ул. Серафимовской по адресу: Ленинградская область,Ломоносовский район, Аннинское городское поселение, г.п. Новоселье (2 этап). Протяженность 0,2185 км. (СМР) с финансированием в 2021 году на сумму 15 079,7 тыс. руб.,  и 2022 году на сумму 2 356,1 тыс. руб. (основание: заявка МО. Заключение КЭР и ИД ЛО на ТЭО по объекту. Обращение на имя Губернатора ЛО от 30.07.2020 № 052-8764/2020).
</t>
  </si>
  <si>
    <t xml:space="preserve"> Увеличение расходов в 2021г. на сумму 353 187,3 тыс. руб., в 2022г. на сумму 141 697,2 тыс. руб., в 2023г. на сумму 132 291,8 тыс. руб.в связи с включением расходов по объекту "Копорье-Ручьи" на участке км  0+00 - км 11+500 в Ломоносовском и Кингисеппском районах (11,703 км)  в паспорт федерального проекта  "Региональная и местная дорожная сеть" для достижения цели проекта "Доля а/д федерального и регионального значения, обслуживающих движение в режиме перегрузки". А/д общего пользования регионального значения «Копорье – Ручьи» является дублером а/д «Санкт-Петербург – Ручьи», работающей в режиме перегруза. В связи с переводом грунтового покрытия в асфальтобетон (в рамках кап. ремонта) а/д  «Копорье – Ручьи» позволит снизить нагрузку транспорта  на а/д «Санкт-Петербург – Ручьи», создаст альтернативный существующим путь до подъезда к порту Усть-Луга, позволит жителям Ломоносовского и Кингисеппского районов удобно и быстро добираться до рабочих мест в индустриальной зоне "Усть-Луга" и обеспечит надежной автодорожной связью в районе морского торгового порта предприятия, в том числе завод "Балтийский СПГ".
</t>
  </si>
  <si>
    <t xml:space="preserve">Увеличение расходов в 2021г. на сумму 76 940,3 тыс. руб. на исполнение принятых расходных обязательств по заключенным гос. контрактам (остатки ДФ 2020 г)
</t>
  </si>
  <si>
    <t xml:space="preserve">Увеличение расходов в 2021г. на сумму 292 872,7 тыс. руб. на предоставление субсидий администрациям МО ЛО на капитальный ремонт и ремонт а/д общего пользования местного значения, имеющих приоритетный социально значимый характер, по результатам проведенного Комитетом конкурсного отбора.
</t>
  </si>
  <si>
    <t xml:space="preserve">Увеличение расходов в 2021г. на сумму 49 375,1 тыс. руб. на исполнение принятых расходных обязательств по заключенным гос. контрактам (остатки ДФ 2020 г)
</t>
  </si>
  <si>
    <t xml:space="preserve">Увеличение расходов в 2021г. на сумму 245 746,3 тыс. руб., в т.ч.: на исполнение принятых расходных обязательств по заключенным гос. контрактам на сумму 134 981,8 тыс. руб. (остатки ДФ 2020 г), на прохождение гос. экспертизы проектов капитального ремонта по устройству элементов обустройства на а/д общего пользования регионального значения на сумму 10 220,9 тыс. руб., на приобретение программного обеспечения для обеспечения защиты информации в ГИС  "Автоматизированная система обработки данных автоматической фото-видеофиксации административных правонарушений в области дорожного движения на территории Лен. области" на сумму 543,6 тыс. руб. (заказчик - ГКУ ЛО "ЦБДД"), на устройство наружного освещения на а/д общего пользования регионального значения на сумму 100 000,0 тыс. руб. для исполнения решений судов
</t>
  </si>
  <si>
    <t xml:space="preserve">Увеличение расходов в 2021г. на сумму 19 287,6 тыс. руб. на исполнение принятых расходных обязательств по заключенному гос. контракту (остатки ДФ 2020 г)
</t>
  </si>
  <si>
    <t xml:space="preserve">Увеличение расходов в 2021г. на сумму 8 511,6 тыс. руб. на исполнение принятых расходных обязательств по заключенному гос. контракту (остатки ДФ 2020 г)
</t>
  </si>
  <si>
    <r>
      <t xml:space="preserve">на оплату труда с начислениями с связи с изменением штатного расписания в введением должности члена избирательной комиссии с правом решающего голоса и выплату премии в связи с награждением работника знаком отличия ЛО "За вклад в развитие Ленинградской области"
</t>
    </r>
    <r>
      <rPr>
        <b/>
        <sz val="12"/>
        <rFont val="Times New Roman"/>
        <family val="1"/>
      </rPr>
      <t xml:space="preserve">
</t>
    </r>
  </si>
  <si>
    <t xml:space="preserve">ДМС для члена избирательной комиссии с правом решающего голоса
</t>
  </si>
  <si>
    <r>
      <t xml:space="preserve">Потребность в субвенции на 2021 год составляет 581347,03 тыс. рублей (плановая численность для предоставления жилья составляет 322 человека, в том числе которые не обеспечены жильем в 2020 году). В бюджете предусмотрено в рамках контрольной цифры комитета финансов Ленинградской области 423622,9 тыс.руб. на численность 284  чел. Также в соответствии с обращениями муниципальных районов (Кировский, Бокситогорский р-ны) необеспеченными жильем осталось в 2020 году по 10 человек в каждом районе, что требует дополнительной потребности в средствах. Также, при планировании бюджета на 2021 год расчет средств произведен исходя из стоимости квадратного метра общей площади, установленного в год планирования - 2020. Однако, предоставление жилых помещений (в соответствии с областным законом ЛО от 17.06.2011 № 47-оз) осуществляется из расчета средней рыночной стоимости квадратного метра общей площади жилья в i-м поселении, установленной нормативными правовыми актами муниципального района (городского округа). Таким образом, по сравнению с 2020 годом в 2021 году средняя рыночная стоимость квадратного метра увеличилась, что привело также к увеличению потребности в средствах.                                                                                                                     </t>
    </r>
  </si>
  <si>
    <t xml:space="preserve">Потребность на 2021 год составляет 11 674 641,4 тыс. руб. (планируемая численность контингента воспитанников 88274 чел.). В бюджете предусмотрено в рамках контрольной цифры комитета финансов Ленинградкой области - 10 135 685,4 тыс. руб. (обеспеченность по численности воспитанников 76617 чел., что составляет 86,8% от общего числа воспитанников, на которых рассчитана потребность). 
</t>
  </si>
  <si>
    <t xml:space="preserve">Потребность на 2021 год составляет 13 418 562,9 тыс. руб. (планируемая среднегодовая численность контингента учащихся 173147 чел.). В бюджете предусмотрено в рамках контрольной цифры комитета финансов Ленинградкой области - 11 647 234,1 тыс. руб. (обеспеченность по численности учащихся 150291 чел., что составляет 86,8% от общего числа учащихся на которых рассчитана потребность).
</t>
  </si>
  <si>
    <t xml:space="preserve">Потребность в субсидии на 2021 год составляет 217 517,7 тыс. руб. (планируемая численность контингента воспитанников 2172 человека). Численность в частных дошкольных организациях (ЧДО) увеличивается в связи с ростом потребности в обеспечении детей местами в детских садах и возможностью ЧДО увеличивать мощности для удовлетворения такой потребности. В бюджете предусмотрено 85 598,3 тыс. руб. из расчета численности контингента 897 чел., что составляет обеспечение 41,3% от планируемой численности. Увеличение потребности на 2021 год также вызвано получением в 2020 году частными дошкольными образовательными организациям лицензий на оказание образовательной деятельности, а также корректировкой применения нормативов при расчете. Таким образом, увеличение численности связано с плановым увеличением учреждений на 6 организаций (ООО ДО "Детский сад "Лучик", ООО "ТОСНО ПРОЕКТ", ЧДОУ "Новая История", ООО "РОСТ ОК", ООО "УМКА" и ООО "НОВОЕ ПОКОЛЕНИЕ"), претендующих на получение субсидии в 2021 году.
</t>
  </si>
  <si>
    <t xml:space="preserve">Потребность в субсидии на 2021 год составляет 23 943,6 тыс. руб. (планируемая численность контингента воспитанников 248 человек). В бюджете предусмотрено 11 920,7 тыс. руб. из расчета численности контингента 132 чел., что составляет обеспечение 53,2% от планируемой численности.
</t>
  </si>
  <si>
    <t xml:space="preserve">Выплата премий Губернатора Ленинградской области победителям  и призерам чемпионата Ворлдскиллс. Увеличение количества участников чемпионата в 2020 году до 14 человек (в 2019 году – 6 человек)
</t>
  </si>
  <si>
    <t xml:space="preserve">Выплата премий Губернатора Ленинградской области победителям  и призерам чемпионата Абилимпикс. Увеличение количества участников чемпионата в 2020 году до 135 человек (в 2019 году – 90 человек)
</t>
  </si>
  <si>
    <r>
      <t xml:space="preserve">Капитальный ремонт стадиона МОУ "Бугровская СОШ". Поручение Губернатора ЛО МО Всеволожский муниципальный район. В соответствии с резолюцией Губернатора Ленинградской области на докладе от 21.12.2020 № 045-9060/2020-3 о выделении Всеволожскому р-ну ЛО дополнительных средств на ремонт стадиона МОУ "Бугровская СОШ"
</t>
    </r>
    <r>
      <rPr>
        <i/>
        <sz val="12"/>
        <rFont val="Times New Roman"/>
        <family val="1"/>
      </rPr>
      <t xml:space="preserve">
</t>
    </r>
  </si>
  <si>
    <r>
      <t xml:space="preserve">В соответствии с поручением Губернатора ЛО резолюция к документу №03-28429/2020 от 16.12.2020 о необходимости начала в 2021г. работ по капитальному ремонту МБОУ «Гимназия» здания учебного корпуса №4 по адресу: г. Выборг, ул. Выборгская 25 - 113 160,4 тыс. руб. на 2021 и 2022 годы, 
Средства на реновацию организаций общего образования за счет остатков средств областного бюджета по состоянию на 01.01.2021г. исходя из объема принятых бюджетных обязательств на указанные цели в муниципальных образованиях 461 523,1 тыс.руб. (на основании письма № КФ-и-05-829/2020 от 12.11.2020 -  об увеличении БА 2021 на сумму неиспользованных остатков по заключ. обяз-вам)
</t>
    </r>
    <r>
      <rPr>
        <b/>
        <sz val="11"/>
        <rFont val="Times New Roman"/>
        <family val="1"/>
      </rPr>
      <t xml:space="preserve">
</t>
    </r>
  </si>
  <si>
    <t xml:space="preserve">Обращение главы администрации Выборгского района в соответствии с поручением Губернатора ЛО по итогам телефонной линии с гражданами ЛО от 25.01.2021 №ВР-ИСХ-264 2021 приобретение школьных автобусов на 22 места
</t>
  </si>
  <si>
    <t xml:space="preserve">Дополнительная потребность на основаниии уточненных предельных расчетов объема субсидий на 2021 год:  пролонгация кредитного договора (потребность  в средствах областного бюджета - 4 563,0 т.р.; направлено обращение в МСХ о выделении  15089 т.р. за счет средств федерального бюджета); увеличение ставки субсидирования из областного бюджета предприятиям защищенного грунта  - 10 597,0 т.р.  </t>
  </si>
  <si>
    <t xml:space="preserve">Для выплаты единовременной денежной выплаты лауреатам звания 2020 года.                           </t>
  </si>
  <si>
    <t xml:space="preserve">Уточнение фонда оплаты труда в соответствии с нормативными правовыми актами
</t>
  </si>
  <si>
    <r>
      <t xml:space="preserve">Увеличение размера субсидии, в связи увеличением площади арендуемых помещений и размера арендной платы (ЛО ГУП "Недвижимость")
</t>
    </r>
  </si>
  <si>
    <t xml:space="preserve">Увеличение бюджетных ассигнований на выплату заработной платы сотрудникам ГКУ ЛО "РМЦ" в связи с планируемым внесением изменений в штатное расписание.
</t>
  </si>
  <si>
    <r>
      <t xml:space="preserve">Увеличение бюджетных ассигнований для обеспечения деятельности ГКУ ЛО "РМЦ".
</t>
    </r>
  </si>
  <si>
    <t xml:space="preserve">Увеличение бюджетных ассигнований на выплату уволенному сотруднику ГКУ ЛО "РМЦ" среднего месячного заработка на период трудоустройства на основании стати 178 Трудового кодекса Российской Федерации.
</t>
  </si>
  <si>
    <r>
      <t xml:space="preserve">Увеличение бюджетных ассигнований на развитие отдельных подсистем Системы обеспечения вызова экстренных оперативных служб по единому номеру "112":
1) 4 000,0 тыс. руб. развитие ИС, обеспечивающей прогнозирование, мониторинг и предупреждение возможных угроз, контроль за устранением последствий ЧС и правонарушений, повышения оперативности работы ЕДДС;
2) 3 494,0 тыс. руб. расширение количества ролений Системы-112 и проведение интеграции системы «Речевая аналитика» с Системой-112;
3) 3 097,3 тыс. руб. сопровождение подсистемы обеспечения информационной безопасности и продление технической поддержки средств защиты информации;
4) 1 597,6 тыс. руб. 12 АРМ для сотрудников ГКУ ЛО "РМЦ".
</t>
    </r>
  </si>
  <si>
    <t xml:space="preserve">Увеличение бюджетных ассигнований на развитие АПК «Безопасный город» в части разработки проектной документации на создание правоохранительного сегмента , а также развитие централизованной системы видеонаблюдения и аналитики:
1) 7 994,2 тыс. руб. оказание услуг по передаче видеоизображений с видеокамер на территориях МО ЛО, включение видеопотока с муниципальных видеокамер в централизованную систему видеонаблюдения и аналитики АПК БГ ЛО;
2) 5 000,0 тыс. руб. разработка проектной документации на создание правоохранительного сегмента АПК БГ ЛО на территории МО ЛО.
</t>
  </si>
  <si>
    <t xml:space="preserve">Увеличение бюджетных ассигнований на оплату работ по ГК № 17193 от 11.09.2020 на выполнение работ по развитию ГИС «Цифровая платформа «Госуслуги».
</t>
  </si>
  <si>
    <r>
      <t xml:space="preserve">Увеличение бюджетных ассигнований в целях развития ГИС в области гражданской службы Ленинградской области 
</t>
    </r>
  </si>
  <si>
    <t xml:space="preserve">Введение новой субсидии  бюджетам МО на оснащение контейнерных площадок, созданных в 2019-2020 гг, ёмкостями для накопления ТКО (в том числе за счет перераспределения ассигнований комитета - 63 984,7 тыс.руб.). </t>
  </si>
  <si>
    <r>
      <t xml:space="preserve">С целью предоставления субсидии Тихвинскому МР для завершения работ по муниципальному контракту, заключенному в 2020 году и его последующей оплаты
</t>
    </r>
  </si>
  <si>
    <r>
      <t xml:space="preserve">С целью оплаты требований кредиторов к ЛОГУП «Красный пахарь», включенных в реестр требований кредиторов, на основании распоряжения Правительства Ленинградской области от 05.11.2020 № 817-р «О выводе из банкротства Ленинградского областного государственного унитарного предприятия «Красный пахарь» и определения суда
</t>
    </r>
  </si>
  <si>
    <r>
      <t xml:space="preserve">Взнос Ленинградской области в уставный капитал АО «Невский экологический оператор» в соответствии с распоряжением Правительства Ленинградской области от 26.12.2020 № 977-р «Об участии Ленинградской области в акционерном обществе «Невский экологический оператор» 
</t>
    </r>
  </si>
  <si>
    <r>
      <t xml:space="preserve">С целью разработки новой методики определения величины арендной платы за земельные участки 
</t>
    </r>
  </si>
  <si>
    <t xml:space="preserve">Оплата начального этапа ремонтно-реставрационных работ на объекте культурного наследия «Квасоварня и водокачка» в составе объекта культурного наследия  федерального значения «Александро-Свирский монастырь (Комплекс Троицкого  и Преображенского монастырей)», XV-XVII вв.», расположенного по адресу: Ленинградская область, Лодейнопольский район, Старая Слобода» </t>
  </si>
  <si>
    <t xml:space="preserve">В связи с введением ограничительных мер по Covid-19, в период строительства  приостанавливались строительно-монтажные работы, что привело к увеличению сроков строительства объекта "Плавательный бассейн в г. Гатчина в рамках концессионного соглашения", в связи с этим бюджетные ассигнования в 2020 году  концессионеру не перечислены. Завершение строительством объекта и ввод его в эксплуатацию планируется в 1 квартале 2021 года. 
</t>
  </si>
  <si>
    <t xml:space="preserve">В соответствии с требованиями Общероссийских спортивных федераций по видам спорта у участников спортивных соревнований необходимо обязательное наличие справок с отрицательным результатом теста на COVID-19, сделанного не ранее, чем за 72 часа до начала соревнований. Необходимо выделение дополнительных ассигнований для предоставления субсидии на иные цели и обеспечения тестирования сборных команд Ленинградской области указанными тестами.                                                                                                                               </t>
  </si>
  <si>
    <t xml:space="preserve">Проектирование, строительство и реконструкция объектов государственной собственности                                                                                                                            </t>
  </si>
  <si>
    <t xml:space="preserve">Создание(строительство) и эксплуатация объекта спорта-плавательного бассейна в г. Сертолово в рамках концессионного соглашения. Уточнение КБК в связи с завершением ФЦП и перенос бюджетных ассигнований в связи с риском неосвоения средств      </t>
  </si>
  <si>
    <t xml:space="preserve">Организация и проведение культурно-исторического фестиваля «Александр Невский» ГБУК ЛО «Симфонический оркестр Ленинградской области», посвященного 800-летию со дня рождения князя Александра Невского (г.Выборг, г.Приозерск, г.Ивангород,  с.Старая Ладога)
</t>
  </si>
  <si>
    <t xml:space="preserve">Поручение Губернатора Ленинградской области от 20.08.2020 г. о проведении работ по благоустройству входной зоны и места под памятник в честь 800-летия со дня рождения Александра Невского, по адресу: Ленинградская область, Тосненский муниципальный район, Никольское городское поселение, дер. Пустынка, а/д «Подьезд к пос. Гладкое». Создание природно-исторического и туристско-рекреационного комплекса на месте молитвы князя Александра перед Невской битвой (Никольское городское поселение Тосненского района) в части благоустройства территории - 35 000,6 тыс. руб. (резолюция Губернатора Ленинградской области от 16 октября 2020 года № 065-9659/2020-п.1-1). Осуществление строительного контроля и авторского надзора за реализацией проекта - 770,0 тыс. руб. Инженерно-технические мероприятия по обеспечению электроснабжения объекта - 3 000,0 тыс. руб.
</t>
  </si>
  <si>
    <t xml:space="preserve">Соглашение о сотрудничестве в области развития теле- и кинопроизводства на территории Ленинградской области между Автономной некоммерческой организацией «Агентство стратегических инициатив по продвижению новых проектов», Ассоциацией продюсеров кино и телевидения и Правительством Ленинградской области (п. 2.2.2.). В среднем съемочный процесс осуществляется на территории субъекта для 8 (восьми) художественных полнометражных фильмов в год. Ориентировочные расходы, подлежащие возмещению на территории Ленинградской области могут составить 10 000,0 тыс. руб. за каждый фильм, возмещение расходов в объеме не более 20% составит 16 000,0 тыс. руб. ежегодно.
</t>
  </si>
  <si>
    <r>
      <t xml:space="preserve">С целью обеспечения реализации закона Ленинградской области "О дополнительных социальных гарантиях и стандартах Ленинградской области" в части обеспечения гарантии организации проведения оплачиваемых общественных работ (Глава 10) во 2 полугодии 2021 года (субсидии некоммерческим организациям)
</t>
    </r>
  </si>
  <si>
    <r>
      <t xml:space="preserve">С целью обеспечения реализации закона Ленинградской области "О дополнительных социальных гарантиях и стандартах Ленинградской области"  в части обеспечения гарантии организации проведения оплачиваемых общественных работ (Глава 10) во 2 полугодии 2021 года (субсидии юридическим лицам, ИП)
</t>
    </r>
  </si>
  <si>
    <r>
      <t xml:space="preserve">С целью достижения установленных на 2021 год показателей по мероприятию "Возмещение затрат на создание рабочих мест для трудоустройства инвалидов с целью их интеграции в общество (оборудование (оснащение) рабочих мест, а также, создание инфраструктуры, необходимой 
для беспрепятственного доступа к рабочим местам)", так как в соответствии с письмом КТЗН ЛО от 18.11.2020 № 02-1-4231/2020 при составлении проекта бюджета на 2021-2023 г. в конце 2020 г. запланированные ранее средства были перераспределены на обеспечение реализации закона Ленинградской области "О дополнительных социальных гарантиях и стандартах Ленинградской области" в части обеспечения гарантии организации проведения оплачиваемых общественных работ (Глава 10) в 1 полугодии 2021 года
</t>
    </r>
  </si>
  <si>
    <r>
      <t xml:space="preserve">В рамках средств, указанных в строке 3, в связи с поступлением заявок от некоммерческих организаций на получение субсидии на создание рабочих мест для трудоустройства инвалидов: создание 2 рабочих мест по 350,0 тыс. руб. каждое, 1 рабочего места на 70,0 тыс. руб. (сумма зависит от группы инвалидности и срока продолжительности работы инвалида у работодателя).
</t>
    </r>
  </si>
  <si>
    <r>
      <t xml:space="preserve">С целью достижения установленных на 2021 год показателей по мероприятию "Профессиональное обучение и дополнительное профессиональное образование безработных граждан", так как в соответствии с письмом КТЗН ЛО от 18.11.2020 № 02-1-4231/2020 при составлении проекта бюджета на 2021-2023 г. в конце 2020 г. запланированные ранее средства были перераспределены на обеспечение реализации закона Ленинградской области "О дополнительных социальных гарантиях и стандартах Ленинградской области" в части обеспечения гарантии организации проведения оплачиваемых общественных работ (Глава 10) в 1 полугодии 2021 года
</t>
    </r>
  </si>
  <si>
    <t xml:space="preserve">оплата сборов за негативное воздействие на окр среду 381,8 тыс.руб; </t>
  </si>
  <si>
    <r>
      <t xml:space="preserve">Расходы на оплату транспортного налога в части вновь приобретенных плавательных средств (маломерные суда, катера, мотолодки), не было запланировано в бюджете на 2021 год (расчет прилагается)
</t>
    </r>
  </si>
  <si>
    <r>
      <t xml:space="preserve">Проектирование сети специальной связи ЛО, согласно постановлению суженного заседания Правительства ЛО от 30.03.2020 № 17с. Коммерческое приложение на 2 410,0 тыс.руб, стоимость проверки ПСД в ГАУ "Леноблэкспертиза"  665,0 тыс.руб.
</t>
    </r>
  </si>
  <si>
    <r>
      <t xml:space="preserve">Оказание услуг по проведению инвентаризации и паспортизации систем оповещения населения на территории 18 муниципальных районов ЛО, согласно резолюции Губернатора (031-11611/2020-АД от 26.10.2020)
</t>
    </r>
  </si>
  <si>
    <t xml:space="preserve">В соответствии с письмом от УФПС Санкт-Петербурга и Ленинградской области от 16.12.2020г. № МР78 -10/16777 с 01 января 2021 года увеличились тарифы на услуги почты в среднем на 8%. Кроме того, увеличились объемы отправляемой корреспонденции. Расчет почтовых услуг произведен тарифным методом по действующему прейскуранту ФГУП «Почта России» (из расчета средней стоимости отправки корреспонденции одного участка) в соответствии с утвержденными тарифами (24 567,0 тыс. руб); 
Фактический расход по почтовым услугам за 2020 год составил 62 106,8 тыс. рублей, при этом образовалась кредиторская задолженность за ноябрь - декабрь 2020 года (по данным ГКУ ЦМТО) - 11 208,3 тыс. рублей. В соответствии с письмом УФПС России с 1 января 2021 года увеличиваются тарифы на услуги почты ( в среднем на 8%). Таким образом, объем потребности в БА на 2021 год составляет 79 180,2 тыс. рублей. В ОБ на 2021 год предусмотрено 57 221,3 тыс. рублей. Дополнительная потребность на оплату почтовых услуг составляет 21 958,9 тыс. рублей. 
</t>
  </si>
  <si>
    <r>
      <t xml:space="preserve">На выполнение мероприятий по ликвидации несанкционированной свалки по решению суда от 12.03.2019 № 2-329/2019 во Всеволожском лесничестве (частично свалка ликвидирована, необходим проект рекультивации), а так же по вступившим в силу решениям суда о ликвидации несанкционированных свалок  в Всеволожском, Приозерском, Рощинском и Северо-Западном лесничествах. 
</t>
    </r>
    <r>
      <rPr>
        <sz val="12"/>
        <rFont val="Times New Roman"/>
        <family val="1"/>
      </rPr>
      <t xml:space="preserve">
</t>
    </r>
  </si>
  <si>
    <t>На распространение сигнала операторами НАО "Национальная спутниковая компания" (Триколор); ПАО "Ростелеком"; спутниковая компания "Орион экспересс", "Телекарта", "МТС ТВ"</t>
  </si>
  <si>
    <r>
      <t xml:space="preserve">В оперативном управлении ГКУ ЛО «ЦЭПЭ ЛО» находится транспортное средство 2010 года выпуска автомобиль TOYOTA COROLLA. Данный автомобиль в 2020 году попал в ДТП и в результате получил значительные повреждения.Согласно экспертному заключению № 77960-09-20 от 18.09.2020г. стоимость восстановительного ремонта превышает страховую стоимость автомобиля
</t>
    </r>
    <r>
      <rPr>
        <sz val="12"/>
        <rFont val="Times New Roman"/>
        <family val="1"/>
      </rPr>
      <t xml:space="preserve">
</t>
    </r>
  </si>
  <si>
    <t xml:space="preserve">В связи с получением положительного заключения Государственной экспертизы по объекту «Реконструкция трансформаторной подстанции № 463 в п. Мурино, кабельной линии 6 кВ, кабельной линии 0,4 кВ», а также не завершением проектно-изыскательских работ в 2021 году по объектам «Реконструкция трансформаторной подстанции № 256 в п. Бородинское, воздушной линии 0,4 кВ», «Реконструкция трансформаторной подстанции № 1 (73) в п. Зеленый Холм», выполнение ПИР по новым объектам в 2022 году и СМР в 2023 году                                                                                                                                      </t>
  </si>
  <si>
    <r>
      <t xml:space="preserve">С целью закупки полного объема резерва материальных ресурсов в соответсвии с утвержденной номенклатурой и восполнения  резерва материальных ресурсов истекающего срока годности
</t>
    </r>
  </si>
  <si>
    <r>
      <t xml:space="preserve">1. Врачебная амбулатория п. Толмачево Лужского района на 21г.+1673,0 т.р (в пределах остатка неиспользованных ассигнований 2020 г.) для оплаты основного контракта на СМР, строительная готовность 100% 
</t>
    </r>
    <r>
      <rPr>
        <sz val="12"/>
        <rFont val="Times New Roman"/>
        <family val="1"/>
      </rPr>
      <t xml:space="preserve">2. Поликлиника на 380 посещений в смену в г. Выборг (перераспределение с 2021 года) в 2023 г. + 72700 т.р. </t>
    </r>
    <r>
      <rPr>
        <sz val="12"/>
        <rFont val="Times New Roman"/>
        <family val="1"/>
      </rPr>
      <t xml:space="preserve">                                                                                                                                                                               </t>
    </r>
  </si>
  <si>
    <t xml:space="preserve">В рамках заключенного Соглашения с Минстроем  предусмотрено в 2021 г - 371877,5 т. руб., в 2022 г. -  571877,5 т. руб. , в 2023 г. - 715877,5 т. руб. Дополнительная потребность комитета по строительству ЛО в части объекта поликлиника г. Кировск  на 2021 г. + 3 000, 0 т.руб., 2022 г. + 17 000,00 т. руб. на ПИР+СМР (2021 год - изыскания + экспертиза, 2022г  год - проектные работы).                                                                                                                </t>
  </si>
  <si>
    <r>
      <t xml:space="preserve">1.Дом культуры в Лужком районе, п. Торковичи, ул.2-я Гражданская. Перераспределение на 2022 год + 68 635,82 т.р. В 2021 планируется расторжение МК, корректировка ПСД.                                                                                                                                                                 </t>
    </r>
    <r>
      <rPr>
        <sz val="12"/>
        <rFont val="Times New Roman"/>
        <family val="1"/>
      </rPr>
      <t xml:space="preserve">                                                                                                                                                                                          2. Строительство дома культуры на 150 мест в пос. Курск Волосовского муниципального района                                                                                                                                                                                                                                                                                                                                                                                 на 2021г. +5 773,45 т.р на частичную оплату немонтируемого оборудования.  Неиспользованный остаток 2020 года. Строительная готовность – 76%                                                          
Производятся работы по подключению внутренних инженерных сетей (электрики и сантехники)                                                              </t>
    </r>
    <r>
      <rPr>
        <b/>
        <sz val="12"/>
        <rFont val="Times New Roman"/>
        <family val="1"/>
      </rPr>
      <t xml:space="preserve">                                                                                </t>
    </r>
    <r>
      <rPr>
        <sz val="12"/>
        <rFont val="Times New Roman"/>
        <family val="1"/>
      </rPr>
      <t xml:space="preserve">                                                                                                                                3.Дом культуры п. Заборье Бокситогорского района                                                                                                                                на 21г.+6 545,24т.р.                                                                                                                                                                                                      Строительная готовность объекта - 90%. Выполняются работы по монтажу технологического оборудования, благоустройства территории, работы по монтажу слаботочных систем, вентиляции и системы дымоудаления.                                                                                                                                                                  Ввод в эксплуатацию по прогнозам заказчика - май 2021.                                                                                                                            В целях завершения строительства объекта в 2021 году необходимо восстановить неиспользованные остатки 2019 года.                                                                                                           </t>
    </r>
    <r>
      <rPr>
        <b/>
        <sz val="12"/>
        <rFont val="Times New Roman"/>
        <family val="1"/>
      </rPr>
      <t xml:space="preserve">  </t>
    </r>
    <r>
      <rPr>
        <sz val="12"/>
        <rFont val="Times New Roman"/>
        <family val="1"/>
      </rPr>
      <t xml:space="preserve">                                                     </t>
    </r>
  </si>
  <si>
    <r>
      <t xml:space="preserve">Дом культуры Тосненский район, пос. Красный Бор, ул. Горская, д. 6                                                                                                                                                                                                                                                                                                                                                                                                                                           на 21г.+ 39 475,94т.р. неиспользованые средства за 2020 год .Строительная готовность объекта - 8%. 39 475,94 т.р. необходимы под основной контракт на СМР.                                                                                                                                                                                                                                                                                                                                                                                                                                                                                                                                                </t>
    </r>
    <r>
      <rPr>
        <sz val="12"/>
        <rFont val="Times New Roman"/>
        <family val="1"/>
      </rPr>
      <t xml:space="preserve">                                                                                </t>
    </r>
  </si>
  <si>
    <r>
      <t xml:space="preserve">Центр г. Выборг на 2021 год + 2 695 тыс. рублей для закрытия ГК на не монтируемое оборудование.  
</t>
    </r>
    <r>
      <rPr>
        <b/>
        <sz val="12"/>
        <rFont val="Times New Roman"/>
        <family val="1"/>
      </rPr>
      <t xml:space="preserve">    </t>
    </r>
    <r>
      <rPr>
        <sz val="12"/>
        <rFont val="Times New Roman"/>
        <family val="1"/>
      </rPr>
      <t xml:space="preserve">                                                                                                                               </t>
    </r>
  </si>
  <si>
    <t xml:space="preserve">Строительство футбольного манежа в г. Выборг, Ленинградское шоссе. Положительное заключение по ПСД от 23.11.2020. Работы по авторскому надзору.                                                                                                  </t>
  </si>
  <si>
    <t xml:space="preserve">Увеличение в связи с переносом средств распределенных по этапу 2019-2020 годов по г. Всеволожску и неосвоенных в 2020 году по причине наличия непредвиденных обстоятельств. Остаток средств на 01.01.2021.                                                                            
</t>
  </si>
  <si>
    <t xml:space="preserve">Увеличение связанно с необходимостью  проведения работ по поверке оборудования, закупленого ЛОГКУ "Леноблэконадзор" в 2020 году  для проведения испытаний и измерений.
</t>
  </si>
  <si>
    <t xml:space="preserve">Флажки для регулирования численности волков в Тихвинском и Подпорожском районе (протяженностью 40 км)
</t>
  </si>
  <si>
    <t xml:space="preserve">в целях завершения строительства объектов «Строительство 2-й нитки водовода от ВОС г. Всеволожска до ВНС пос. Романовка. Реконструкция ВНС пос. Романовка» - 5 157,2 ты.руб. (за счет  остатка неиспользованных средств в 2020 году); «Реконструкция сетей водоснабжения в дер. Бегуницы» - 13 010,10 тыс.руб. (6 739,7 за счет остатка неиспользованных средств в 2020 году, увеличение БА на 6 270,4 для корректировки проектно-сметной документации, в целях завершения строительства)                                                                                                                                      </t>
  </si>
  <si>
    <t xml:space="preserve">В связи с предоставлением в декабре 2020 года государственной гарантии Ленинградской области которая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
</t>
  </si>
  <si>
    <t xml:space="preserve">Увеличение расходов связано с увеличением объема заимствований планируемых в 2021 году, а так же с  изменением вида заимствований.                                                                                                                             </t>
  </si>
  <si>
    <r>
      <rPr>
        <sz val="12"/>
        <rFont val="Times New Roman"/>
        <family val="1"/>
      </rPr>
      <t>Увеличение бюджетных ассигнований обусловлено необходимостью финансирования расходов, не предусмотренных областным законом об областном бюджете Ленинградской области</t>
    </r>
    <r>
      <rPr>
        <b/>
        <sz val="12"/>
        <rFont val="Times New Roman"/>
        <family val="1"/>
      </rPr>
      <t xml:space="preserve">
</t>
    </r>
  </si>
  <si>
    <r>
      <rPr>
        <sz val="12"/>
        <rFont val="Times New Roman"/>
        <family val="1"/>
      </rPr>
      <t xml:space="preserve">Для возмещения бюджетных ассигнований, направленных на финансовое обеспечение  выплат  стимулирующего характера медицинским работникам  и лицам из групп риска заражения новой коронавирусной инфекцией и оплаты отпусков и выплаты компенсации за неиспользованные отпуска медицинским и иным работникам, и формирования резерва в целях финансового обеспечения мероприятий, связанных с предотвращением влияния ухудшения экономической ситуации на развитие отраслей экономики, с профилактикой и устранением последствий распространения коронавирусной инфекции в Ленинградской области.  </t>
    </r>
    <r>
      <rPr>
        <b/>
        <sz val="12"/>
        <rFont val="Times New Roman"/>
        <family val="1"/>
      </rPr>
      <t xml:space="preserve">                                                                                                                </t>
    </r>
  </si>
  <si>
    <r>
      <rPr>
        <sz val="12"/>
        <rFont val="Times New Roman"/>
        <family val="1"/>
      </rPr>
      <t xml:space="preserve">Для возмещения бюджетных ассигнований, направленных на финансовое обеспечение  выплат  стимулирующего характера медицинским работникам  и лицам из групп риска заражения новой коронавирусной инфекцией и оплаты отпусков и выплаты компенсации за неиспользованные отпуска медицинским и иным работникам.  </t>
    </r>
    <r>
      <rPr>
        <b/>
        <sz val="12"/>
        <rFont val="Times New Roman"/>
        <family val="1"/>
      </rPr>
      <t xml:space="preserve">                                                                                                                </t>
    </r>
  </si>
  <si>
    <t xml:space="preserve">Дополнительная финансовая потребность на восстановление средств заимствованных с направления "Мероприятия по сохранению и развитию материально-технической базы государственных учреждений" (линейные ускорители)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 для обеспечения закупки ускорителей для ГБУЗ ЛОКБ                                                                                           
</t>
  </si>
  <si>
    <t xml:space="preserve">Средства на приобретение двухлинейных ускорителей отделения лучевой терапии с 2021 года на 2022 год для ГБУЗ ЛОКБ                                                                                                                  </t>
  </si>
  <si>
    <t xml:space="preserve">Обеспечение уровня софинансирования субсидий из ФБ на обеспечение закупки авиационных работ в целях оказания медицинской помощи за счет уменьшения мероприятий по сохранению и развитию материально-технической базы государственных учреждений                     
</t>
  </si>
  <si>
    <t>Не обеспечение в полном объеме потребности при формировании бюджетной заявки на 2021 год. Обеспечение потребности под контрольную цифру расходов областного бюджета Ленинградской области.
В соответствии с расчетами КСЗН ЛО к ОБАСам потребность составляет 127 600,0 тыс. рублей, в областном бюджете на 2021 год предусмотрено 70 000,0 тыс. рублей При предусмотренном объеме БА обеспеченность МСП составляет 6,6 месяцев.</t>
  </si>
  <si>
    <t>124 829,0 тыс. руб. - Не обеспечение в полном объеме потребности при формировании бюджетной заявки на 2021 год. Обеспечение потребности под контрольную цифру расходов областного бюджета Ленинградской области. Снижение реальных доходов у населения, увеличение численности получателей.
83 219,4 тыс. руб. - Восстановление заимствованных средств (письмо от 19.11.2020 №02-9441/2020).
В соответствии с расчетами КСЗН ЛО к ОБАСам потребность составляет 499 316,1 тыс. рублей, в областном бюджете на 2021 год предусмотрено 291 267,7 тыс. рублей. В рамках работы по формированию проекта бюджета на 2021-2023 гг между чтениями были перераспределены БА на выплату региональной социальной доплаты к пенсии на 2021 год в объеме 83 219,4 тыс. рублей, на 2022 год - 110 698,5 тыс. рублей, на 2023 год - 110 698,5 тыс. рублей. 
При предусмотренном объеме БА обеспеченность МСП составляет 7 месяцев.</t>
  </si>
  <si>
    <t>Восстановление заимствованных средств (письмо от 19.11.2020 №02-9441/2020)
В рамках работы по формированию проекта бюджета на 2021-2023 гг между чтениями были перераспределены БА на обеспечение почтовых расходов по выплате региональной социальной доплаты к пенсии в объеме 17 435,8 тыс. рублей. По данным расходам исполнение за 2020 год составило 18 249,1 тыс. рублей. Исполнение по состоянию на 01.01.2021 - 312,5 тыс. рублей.</t>
  </si>
  <si>
    <t xml:space="preserve">Необходимость изготовления ПСД на здания, переданные в собственность Ленинградской области в безвозмездное пользование учреждениями, подведомственным КСЗН ЛО (ЛОГАУ "Лужский КЦСОН" и ЛОГБУ "Сланцевский ЦСОН "Мечта". Устранение замечаний УФСН в ЛОГБУ "Сясьстройский ПНИ" (предписание от 22.03.2019 №32). За счет уменьшения бюджетных ассигнований в результате оптимизации расходов на обеспечение деятельности ЛОГКУ "ЦСЗН"
Представлены заявка на предоставление субсидии от ЛОГАУ "Лужский КЦСОН" и  расчет стоимости проектных работ на сумму 832,0 тыс. рублей; заявка на предоставление субсидии от ЛОГБУ "Сланцевский ЦСОН "Мечта" на сумму 7 500,0 тыс. рублей, а также коммерческие предложения на разработку ПСД на проведение кап ремонта здания и благоустройства территории, заявка на предоставление субсидии от ЛОГБУ "Сясьстройский ПНИ"  на сумму 2 188,1 тыс. рублей и коммерческие предложения на выполнение работ по подготовке ПСД на проведение кап ремонта спального корпуса №2 и пищеблока со столовой.  </t>
  </si>
  <si>
    <t>Восстановление заимствованных средств (письмо от 19.11.2020 №02-9441/2020). За счет уменьшения бюджетных ассигнований в результате оптимизации расходов на обеспечение деятельности ЛОГКУ "ЦСЗН"
В рамках работы по формированию проекта бюджета на 2021-2023 гг между чтениями были перераспределены БА на изготовление бланков сертификатов на бесплатное обеспечение сложной ортопедической обувью с индивидуальными параметрами изготовления.</t>
  </si>
  <si>
    <t>Новая мера социальной поддержки - единовременная денежная выплата в связи с 35-летием катастрофы на Чернобыльской АЭС. За счет уменьшения бюджетных ассигнований в результате оптимизации расходов на обеспечение деятельности ЛОГКУ "ЦСЗН"
Проект постановления ПЛО "О единовременной денежной выплате в связи с 35-летием катастрофы на Чернобыльской АЭС" находится на согласовании в КФ. Проект разработан во исполнение резолюции ГЛО к служебному документу от 22.12.2020 №02-10587/2020.</t>
  </si>
  <si>
    <t>Обеспечение постовых расходов единовременной денежной выплаты в связи с 35-летием катастрофы на Чернобыльской АЭС. За счет уменьшения бюджетных ассигнований в результате оптимизации расходов на обеспечение деятельности ЛОГКУ "ЦСЗН"
Проект постановления ПЛО "О единовременной денежной выплате в связи с 35-летием катастрофы на Чернобыльской АЭС" находится на согласовании в КФ. Проект разработан во исполнение резолюции ГЛО к служебному документу от 22.12.2020 №02-10587/2020.</t>
  </si>
  <si>
    <t>Изготовление почетного знака "Слава Матери", удостоверений и упаковки к почетным знакам "Слава Матери" и "Отцовская доблесть". За счет уменьшения бюджетных ассигнований в результате оптимизации расходов на обеспечение деятельности ЛОГКУ "ЦСЗН"
Исполнение резолюции ГЛО к служебному документу от 10.04.2020 №02-2982/2020 и в связи с принятием постановления ГЛО от 11.08.2020 №74-пг "Об учреждении награды Ленинградской области - знака отличия Ленинградской области "Слава Матери" и признании утратившими силу отдельных постановлений ГЛО".</t>
  </si>
  <si>
    <t xml:space="preserve">Исполнение поручения Президента Российской Федерации от 09.09.2020 № Пр-1648 об обеспечении перевода в электронный формат массовых социально значимых государственных и муниципальных услуг). За счет уменьшения бюджетных ассигнований в связи с образованием экономии от реализации соглашения по предоставлению услуг "Социальное такси" за декабрь 2020г., соглашением предусмотрена оплата за вторую половину декабря 2020г. в январе 2021г.
</t>
  </si>
  <si>
    <t>Восстановление заимствованных средств (письмо от 19.11.2020 №02-9441/2020). За счет уменьшения бюджетных ассигнований в результате оптимизации расходов на обеспечение деятельности ЛОГКУ "ЦСЗН"
В рамках работы по формированию проекта бюджета на 2021-2023 гг между чтениями были перераспределены БА на обеспечение почтовых расходов для региональной социальной доплаты к пенсии</t>
  </si>
  <si>
    <t xml:space="preserve">Увеличение за счет перераспределения: на премирование победителей ежегодного  конкурса "Инициативный гражданин  Ленинградской области". В 2020 году платеж на перечисление средств победителю ежегодного  конкурса "Инициативный гражданин  Ленинградской области" платежным  поручением от 29.12.2020 года № 347698 был возвращен без исполнения по причине предоставления получателем средств некорректных реквизитов. 
</t>
  </si>
  <si>
    <t xml:space="preserve">Мероприятия по сохранению и развитию материально-технической базы государственных учреждений               На проведение капитального ремонта и закупку медицинского оборудования для нужд  ГБУЗ ЛОКОД в рамках региональной составляющей национального проекта “Борьба с онкологическими заболеваниями”,  ремонт помещений медицинских организаций под установку компьютерных томографов, проведение ремонтно-восстановительных работ в здании стационара ГБУЗ ЛО «Волосовская МБ».Устранение аварийности в здании стационара.                                                                                                                                                                                                                
 </t>
  </si>
  <si>
    <t xml:space="preserve">Субсидии организациям, осуществляющим на территории Ленинградской области предоставление транспортных услуг при оказании скорой медицинской помощи гражданам, у которых выявлена новая коронавирусная инфекция, и лицам из групп риска заражения новой коронавирусной инфекцией, на выплаты стимулирующего характера за особые условия труда и дополнительную нагрузку водителям скорой медицинской помощи.                                              Финансовое обеспечение субсидии организациям на выплаты стимулирующего характера за особые условия труда и дополнительную нагрузку водителям скорой медицинской помощи за январь 2021 года.                                                                 </t>
  </si>
  <si>
    <t xml:space="preserve">Выплаты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Финансовое обеспечение выплат стимулирующего характера медицинским работникам  и лицам из групп риска заражения новой коронавирусной инфекцией за январь 2021 года.                                               </t>
  </si>
  <si>
    <t xml:space="preserve">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                                                                                         Для финансового обеспечения выплаты стимулирующего характера медицинским работникам  и лицам из групп риска заражения новой коронавирусной инфекцией                                </t>
  </si>
  <si>
    <t xml:space="preserve">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 597 "О мероприятиях по реализации государственной социальной политики"
Для финансового обеспечения выплат  стимулирующего характера медицинским работникам  и лицам из групп риска заражения новой коронавирусной инфекцией и оплаты отпусков и выплаты компенсации за неиспользованные отпуска медицинским и иным работникам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</si>
  <si>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</si>
  <si>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986 0901 5120110790 200</t>
  </si>
  <si>
    <t>На оказание услуг по  специализированной медицинской помощи взрослым жителям Ленинградской области больным ВИЧ-инфекцией в медицинских организациях г. Санкт-Петербурга. Справочно:  факт 2020 года - 48 млн.руб., на 2021 запланировано 18 млн. руб.  ввиду того, что отдельные виды ВМП в части онкологических заболеваний с 2021 года включены в систему ОМС.</t>
  </si>
  <si>
    <t>Отсутствие потребности в связи с перепрофилированием коек под лечение короновирусной  инфекции, уменьшение в целях фин. обеспечения  оказания услуг по  специализированной медицинской помощи взрослым жителям Ленинградской области больным ВИЧ-инфекцией в медицинских организациях г. Санкт-Петербурга.</t>
  </si>
  <si>
    <t>Письмо в Комитет финансов ЛО от 26.01.2021 № 40-4810/2021. Уменьшение суммы на 2021-2023 годы страховых взносов на ОМС неработающего населения в связи с изменением расчета.</t>
  </si>
  <si>
    <t xml:space="preserve">Увеличение бюджетных ассигнований в объеме:
1) 9 300,0 тыс. руб. на приобретение отечественного программного обеспечения "МойОфис" для сотрудников ОИВ ЛО (в соответствии с распоряжением Правительства РФ от 31.12.2020 № 3704-р);
2) 8 600,0 тыс. руб. на проведение инвентаризации IT-ресурсов в том числе, для составления планов развития ЕСПД, ЦОД ЛО, аудита сетей связи, оборудования (в соответствии с распоряжением Правительства РФ от 9 декабря 2020 г. N 3277-р);
3) 3 200,0 тыс. руб. на закупку системы мониторинга нормативных правовых актов, функционирующей на базе одной из существующих справочных правовых систем, для нужд комитета правового обеспечения Ленинградской области
</t>
  </si>
  <si>
    <t>065 0107 67 7 01 12040 800</t>
  </si>
  <si>
    <t>075 0113 68 9 01 07910 800</t>
  </si>
  <si>
    <t>Обеспечение мероприятий по капитальному ремонту многоквартирных домов при возникновении неотложной необходимости</t>
  </si>
  <si>
    <t>Субсидии на реализацию мероприятий, направленных на повышение качества городской среды</t>
  </si>
  <si>
    <t>984 0503 5630174800 500</t>
  </si>
  <si>
    <t xml:space="preserve">Комитет по жилищно-коммунальному хозяйству Ленинградской области </t>
  </si>
  <si>
    <t xml:space="preserve"> 984 0502 5740270250 500</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</si>
  <si>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</si>
  <si>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984 0502 574П6075700 400</t>
  </si>
  <si>
    <t>Реконструкция водоочистных сооружений, с. Старая Ладога в связи с необходимостью внесения изменений в проектно-сметную документацию</t>
  </si>
  <si>
    <t>938 0113 66 Б 02 13760 200</t>
  </si>
  <si>
    <t xml:space="preserve">Финансовое обеспечение затрат в связи с производством продукции и вещанием региональных телеканалов Ленинградской области. Уточнение КБК по результатам конкурсного отбора по предоставлению субсидий (изменения внесены в сводную бюджетную роспись областного бюджета). </t>
  </si>
  <si>
    <t xml:space="preserve">Финансовое обеспечение затрат, связанных с производством и распространением продукции в региональном телерадиоэфире федеральных средств массовой информации                                         
Уточнение КБК по результатам конкурсного отбора по предоставлению субсидий (распоряжение Комитета № 18 от 05.02.2021). </t>
  </si>
  <si>
    <t>976 1201 6650398714 800</t>
  </si>
  <si>
    <t>976 1201 6650398714 600</t>
  </si>
  <si>
    <t xml:space="preserve">Финансовое обеспечение затрат в связи с производством продукции сетевыми средствами массовой информации Ленинградской области                                    
Уточнение КБК по результатам конкурсного отбора по предоставлению субсидий (распоряжения Комитета № 20, 23 от 05.02.2021). </t>
  </si>
  <si>
    <t>976 1201 6650398712 800</t>
  </si>
  <si>
    <t>976 1201 6650398712 600</t>
  </si>
  <si>
    <t xml:space="preserve">Финансовое обеспечение затрат в связи с производством районных периодических печатных изданий Ленинградской области                                    
Уточнение КБК по результатам конкурсного отбора по предоставлению субсидий (распоряжение Комитета № 22 от 05.02.2021). </t>
  </si>
  <si>
    <t>976 1202 6650398720 800</t>
  </si>
  <si>
    <t>976 1202 6650398720 600</t>
  </si>
  <si>
    <t xml:space="preserve">Финансовое обеспечение затрат в связи с производством продукции районными телерадиокомпаниями Ленинградской области                                       
Уточнение КБК по результатам конкурсного отбора по предоставлению субсидий (распоряжение Комитета № 19 от 05.02.2021). </t>
  </si>
  <si>
    <t>976 1201 6650398710 600</t>
  </si>
  <si>
    <t>976 1201 6650398710 800</t>
  </si>
  <si>
    <t xml:space="preserve">Общая стоимость контрактов на ПИР составляет 75 179,60 тыс. руб. Срок завершения ПИР, согласно условиям контрактов– 30.06.2021. В 2020 году на проведение ПИР (ВОС г. Волхов, ВОС с. Колчаново, ВОС г. Лодейное поле, ВОС п. Паша) заключены  контракты  на сумму 15 286,60 тыс.руб ., и исполнены проектно-изыскательские работы  в полном объеме на сумму 13 414,00 тыс. руб. На  2021 год  запланировано - 60 000,00 тыс. рублей. Необходимо дополнительно предусмотреть  1 765,60 тыс. руб., в пределах неиспользованного остатка средств по итогам 2020 года.                                                                                                                                               </t>
  </si>
  <si>
    <t xml:space="preserve">Финансовое обеспечение затрат, связанных с ликвидацией государственных предприятий Ленинградской области </t>
  </si>
  <si>
    <t xml:space="preserve">Потребность в субсидиях на запланированное приобретение техники и оборудования </t>
  </si>
  <si>
    <t xml:space="preserve">Дополнительная потребность на основаниии расчета объема субсидии на 2021 год исходя из площади к  засеву элитными семенами 4420 га и приобретения оригинальных и репродукционных семян на сумму 169 млн.руб. </t>
  </si>
  <si>
    <t xml:space="preserve">Дополнительная потребность на основаниии расчета объема субсидии на 2021 год исходя из планируемого объема закладки (70 га) и ухода за многолетними насаждениями, заложенными ранее (234,47 га) </t>
  </si>
  <si>
    <t xml:space="preserve">В целях развития крестьянских (фермерских) хозяйств реализация нового вида поддержки начинающим фермерам </t>
  </si>
  <si>
    <t>В целях стимулирования развития сельскохозяйственных потребительских кооперативов</t>
  </si>
  <si>
    <t>Погашение  задолженности  ЛОГУП "Красный пахарь" в рамках ликвидационных процедур</t>
  </si>
  <si>
    <t>С целью предоставления субсидии Морозовскому ГП для завершения работ по муниципальному контракту, заключенному в 2020 году и его последующей оплаты</t>
  </si>
  <si>
    <t>В целях расширения Фонда перераспределения земель за счет земельных участков из земель сельскохозяйственного назначения, путем применения преимущественного права субъекта РФ на покупку таких земельных участков</t>
  </si>
  <si>
    <t>Участие Ленинградской области в уставном капитале акционерного общества «Невский экологический оператор» в виде оплаты акций, распределенных при учреждении общества, в целях ведения уставной деятельности</t>
  </si>
  <si>
    <t>483 млн.руб. - расселение аварийного жилищного фонда
226 млн.руб. -завершение строительства многоквартирных домов обманутых дольщиков ООО "Романтика"</t>
  </si>
  <si>
    <t xml:space="preserve">Увеличение субсидии на иные цели ГБУ ЛО "МФЦ" на проведение капитального ремонта помещения для размещения филиала ГБУ ЛО "МФЦ" "Тихвинский"- отдела "Бокситогорск" и проведение строительного контроля - в целях организации перевода отделения в другое здание в помещение, располагающееся на 1 этаже и соответствующее нормам, предъявляемым к МФЦ
</t>
  </si>
  <si>
    <t xml:space="preserve">В связи с востребованностью данной меры поддержки </t>
  </si>
  <si>
    <t xml:space="preserve">Дополнительная потребность связана с содержанием зданий  ГБУ ЛО «Сосновское ГООХ» в части оплаты отопления. С 01.10.2020 года котельная и тепловые сети, за счет которых осуществлялось содержание данных зданий, были переданы в муниципальную собственность Запорожского сельского поселения в следствии чего содержание данных зданий в настоящий момент осуществляется на договорной основе.
</t>
  </si>
  <si>
    <t xml:space="preserve">На увеличение материально-технической базы  ГКУ "Леноблохота" в сумме 3 390 тыс.руб., затраты для развития АИС «Животный мир ЛО» 900 тыс.руб., </t>
  </si>
  <si>
    <t xml:space="preserve">Обеспечение деятельности (услуги, работы) государственных учреждений.                                              Уточнение КВР в связи с необходимостью оплаты пошлины за регистрацию товарного знака "Ленинградская марка качества" и за выдачу свидетельства на товарный знак, согласно полученного  решения о государственной регистрации товарного знака </t>
  </si>
  <si>
    <t xml:space="preserve">На реализацию проекта «Повышение мобильности, безопасности дорожного движения и улучшение состояния окружающей среды путем планирования дороги к МАПП «Брусничное» в обход Сайменского канала» Средства гранта Евросоюза 758916,0 Еро(69,8 млн. руб.). Софинансирование с российской стороны-14,5 мл. руб.  Необходимо при заявке на грант подтвердить участие в проекте на всю сумму от российской стороны.- 14,5 млн. руб. В связи с невозможностью на начальном этапе софинансирования из ФБ ( размер инвестиций из Евросоюза 80 %) необходимо подтверждение участия Российской стороны финансирования . В случае  отсутсвия подтверждения софинансирования с российской стороны возможен отказ от предоставления гранта. Комитет по  транспорту продолжает работу с Минтранс РФ по вопросу о выделении 7,25 млн. из ФБ на эти цели. </t>
  </si>
  <si>
    <t>Потребность в бюджетном финансировании на возмещение потерь в доходах АО «Северо-Западная пригородная пассажирская компания» от бесплатного проезда Ветеранов Великой Отечественной войны 1941-1945 годов и сопровождающих их лиц . В соответствии с комплексом мер  по улучшению социально-экономического положения ветеранов и инвалидов ВОВ 1941-1945 (письмо Зам. Председателя Правительства РФ Т.Голиковой от 23.11.2020 №10937п-п12)</t>
  </si>
  <si>
    <t>В соответствии с ППЛО от 7 апреля 2008 года №71 «Об утверждении положения о порядке осуществления мер социальной поддержки молодых специалистов в Ленинградской области» подписаны договоры о предоставлении социальной поддержки с 3-мя сотрудниками ГКУ ЛО «ЦЭПЭ ЛО», которые относятся к категории «молодого специалиста»  Т.О. возникла потребность в средствах на выплаты по вновь заключенным 3-м договорам в рамках мероприятий ГП ЛО «Социальная поддержка отдельных категорий граждан в Ленинградской области».</t>
  </si>
  <si>
    <t>В рамках "Года Чистой  воды" Комитет по ЖКХ ЛО заявлена потребность в приобретении и монтаже модульных очистных сооружений , в том числе станции очистки сточных вод и станции водоподготовки  на артезианские скважины в населенных пунктах ЛО</t>
  </si>
  <si>
    <t>В соответствии с пунктом 2.8 Порядка №369 объем субсидии составляет 70 процентов от планируемых затрат на отдельный вид услуг и(или) работ по кап. ремонту общего имущества в МКД, включенных в Рег. программу кап ремонта и Краткосрочный план. Комитетом по ЖКХ расчитана сумма потребности в средствах с учетом планов по замене 100 лифтов. Всего стоимость замены лифтового оборудования составляет 237 355,1 тыс.руб.из которых- 70% гос поддержка из ОБ - 166 148,6 тыс.руб. По условиям софинансирования из ГК "Фонд содейстия реформированию ЖКХ" возможно возмещение субъекту РФ затрат до 50 % стоимости лифтового оборудования. При замене лифтов, введенных в эксплуатацию до 31.12.2022</t>
  </si>
  <si>
    <t>В настоящий момент имеются заявки на на ремонт 31 МКД, на общую сумму  104 491,24тыс. руб.  Комитет по ЖКХ заявляет о потребности в средствах на реализацию этого мероприятия в связи блольшим количеством обращений от МО.</t>
  </si>
  <si>
    <t xml:space="preserve">Губернатором Ленинградской области поручено рассмотреть возможность дополнительного софинансирования муниципальных программ формирования современной городской среды. Особое внимание требуется уделить 7 городам: г. Светогорск, г.Ивангород, г. Новая Ладога,г. Сясьстрой,г. Пикалёво, г. Сланцы, г. Шлиссельбург. Увеличение финансирования позволит повысить индекс качества городской среды, ежегодно рассчитываемый Минстроем РФ в отношении каждого города Ленинградской области
</t>
  </si>
  <si>
    <r>
      <t xml:space="preserve">Софинансирование со стороны Ленинградской области платы концедента по концессионному соглашению в отношении объектов водоснабжения и водоотведения Новодевяткинского сельского поселения Всеволожского муниципального района Ленинградской области                                                                                                                                  </t>
    </r>
    <r>
      <rPr>
        <b/>
        <sz val="12"/>
        <rFont val="Times New Roman"/>
        <family val="1"/>
      </rPr>
      <t xml:space="preserve"> </t>
    </r>
  </si>
  <si>
    <t xml:space="preserve">Снижение объема пасажиропотока в результате  введения ограничительных мер в рамках борьбы с новой коронавирусной инфекцией на территории Ленинградской области. </t>
  </si>
  <si>
    <t xml:space="preserve">Создание центров непрерывного повышения профессионального мастерства педагогических работников и центров оценки профессионального мастерства и квалификации педагогов рамках Федерального проекта "Современная школа"
</t>
  </si>
  <si>
    <t xml:space="preserve">Исследования общественного мнения и мониторинг информационного поля                                                              
Уточнение КБК в целях оптимизации расходов областного бюджета
</t>
  </si>
  <si>
    <t xml:space="preserve">Мониторинг эффективности мероприятий по поддержке социально ориентированных некоммерческих организаций, а также анализ деятельности социально ориентированных некоммерческих организаций в целях увеличения эффективности их поддержки.
Уточнение КБК в целях оптимизации расходов областного бюджета. Реализация мероприятий будет осущевлятьсяв рамках подпрограммы "Общество и власть"
</t>
  </si>
  <si>
    <t xml:space="preserve">Подпрограмма "Минерально-сырьевая база" Основное мероприятие "Обеспечение деятельности государственного казенного учреждения ЛОГКУ "Агентство природопользования". 
Увеличение вызванно перераспределением для оплаты расходов на государственную пошлину при подаче исковых заявлений о взыскании пени и излишне выплаченных сумм из бюджета ЛО во исполнение акта КСП ЛО 
</t>
  </si>
  <si>
    <t xml:space="preserve">Подпрограмма "Минерально-сырьевая база" Основное мероприятие "Обеспечение деятельности государственного казенного учреждения ЛОГКУ "Агентство природопользования". 
Уменьшение вызванно перераспределением для оплаты расходов на государственную пошлину при подаче исковых заявлений о взыскании пени и излишне выплаченных сумм из бюджета ЛО во исполнение акта КСП ЛО 
</t>
  </si>
  <si>
    <t>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 на реализацию  мероприятия "Строительство (реконструкция) объектов здравоохранения и приобретение объектов недвижимого имущества для нужд здравоохранения"</t>
  </si>
  <si>
    <t xml:space="preserve">Мероприятия по сохранению и развитию материально-технической базы государственных учреждений
На закупку  37 единиц автотранспорта для отделений СМП в Ломоносовском, Гатчинском и Волосовском районах в связи с прекращением проекта "новая скорая".                                                                                                                                 </t>
  </si>
  <si>
    <t xml:space="preserve">Мероприятия по сохранению и развитию материально-технической базы государственных учреждений
Отсутствие потребности в средствах на 2021 год на приобретение двухлинейных ускорителей отделения лучевой терапии в связи с тем, что ускорители изготавливаются  около 1,5 года. Закупка в 2020 году не была размещена.                                    </t>
  </si>
  <si>
    <t xml:space="preserve">Мероприятия по сохранению и развитию материально-технической базы государственных учреждений                                                                       Ремонт помещений под размещение ФАПа в дер. Елизаветинка Всеволожского района.   Проведение ремонтных работ в здании, переданным в безвозмездное пользование в 2020 году (15182,8 тыс. руб.), ремонт помещений медицинских организаций под установку компьютерных томографов ( 27020,0 тыс. руб.)                                         </t>
  </si>
  <si>
    <t xml:space="preserve">Реализация программ дополнительного образования детей в частных образовательных организациях дополнительного образования (персонифицированное финансирование в 2021 году в соответствии с постановлением Правительства Ленинградской области от  25 октября 2019 года № 501 необходимо для исполнения обязательств)
</t>
  </si>
  <si>
    <t xml:space="preserve">В соответствии с письмом Комитета экономического развития и инвестиционной деятельности от 27.01.2021 №14И-520/2021 средства на восстановление в областном бюджете Ленинградской области на 2021 год и плановый период 2022-2023г. Ассигнований, неисполненных Концессионером в 2020 году.                                                                                                                                                                                                   </t>
  </si>
  <si>
    <t>Дополнительная  финансовая потребность  на погашение задолженности страховых медицинских организаций на оплату  медицинской  помощи оказанной в 2020 году</t>
  </si>
  <si>
    <r>
      <t>Дополнительная потребность в финансовых средствах на лекарственное обеспечение пациентов, страдающих диабетом, болезнями сердечно - сосудистой системы, спинальной мышечной атрофией.                                                                                                                                                                                                                                          Справочно: Отклонение плана 2021 года</t>
    </r>
    <r>
      <rPr>
        <sz val="12"/>
        <color indexed="8"/>
        <rFont val="Times New Roman"/>
        <family val="1"/>
      </rPr>
      <t xml:space="preserve"> относительно факта 2020 года  - 139872 т.р.., </t>
    </r>
    <r>
      <rPr>
        <sz val="12"/>
        <rFont val="Times New Roman"/>
        <family val="1"/>
      </rPr>
      <t xml:space="preserve">по СМА 4 чел. необходимо получение лекарственнего препарата, </t>
    </r>
    <r>
      <rPr>
        <sz val="12"/>
        <color indexed="8"/>
        <rFont val="Times New Roman"/>
        <family val="1"/>
      </rPr>
      <t xml:space="preserve">по 1 человеку (Петрова Алина Евгеньевна) есть судебное решение, потребность 33915,4 т.р. </t>
    </r>
  </si>
  <si>
    <r>
      <t xml:space="preserve">Увеличение бюджетных ассигнований в размере 8 000,0 тыс.руб. на развитие ГИС ЛО "ГосСтройНадзор" и 5 000,0 тыс. руб. на создание ГИС ЛО "Единая информационная система учёта граждан, проживающих в Ленинградской области, нуждающихся в улучшении жилищных условий"
</t>
    </r>
  </si>
  <si>
    <t xml:space="preserve">На выплату компенсации за неиспользованный отпуск Председателю Законодательного собрания Ленинградской области в связи с прекращением срока полномочий 
</t>
  </si>
  <si>
    <t xml:space="preserve">На выплату компенсации за неиспользованный отпуск депутатам Законодательного собрания Ленинградской области в связи с прекращением срока полномочий
</t>
  </si>
  <si>
    <t xml:space="preserve">На приобретение мультимедийного оборудования для зала проведения заседаний постоянных комиссий Законодательного собрания Ленинградской области в сумме 95000,0 тыс.руб. и мебели в сумме 25000,0 тыс. руб.
</t>
  </si>
  <si>
    <t xml:space="preserve">На реализацию проекта «Вело 47», обустройство велосипедных маршрутов, создание объектов сервиса для велосипедистов и создание сети веломаршрутов в Выборгском, Всеволожском, Волховском и Кировском районах
</t>
  </si>
  <si>
    <t>984 0501 5630207280 600</t>
  </si>
  <si>
    <t xml:space="preserve">Обеспечение деятельности депутатов Государственной Думы и их помощников в избирательных округах
</t>
  </si>
  <si>
    <t xml:space="preserve">Обеспечение деятельности членов Совета Федерации и их помощников в субъектах Российской Федерации                </t>
  </si>
  <si>
    <t xml:space="preserve">Увеличение бюджетных ассигнований связи с распоряжением Комитета имущественных отношений Санкт-Петербурга от 12.01.2021 № 1-РК «Об использовании объектов недвижимости по адресу: Санкт-Петербург, Очаковская улица, дом 7, литера А».                                                          
</t>
  </si>
  <si>
    <t xml:space="preserve">В том числе: Ассигнования, предусмотренные на 2020 год на СК "Химик" МКУ "ФОК "Сланцы" освоены не в полном объеме, потребность в 2021 г. на завершение работ + 18 658,4 тыс. рублей.                                                                                                                                           Увеличения ассигнований на 2022 год на 128 000,0 тыс.руб. На капитальный ремонт объекта «Стадион»,  по адресу: Ленинградская область, г. Тосно, парковая зона, на капитальный ремонт стадиона  МБУ Всеволожская спортивная школа Олимпийского резерва, пос. им. Морозова, ул. Спорта, д. 13, на капитальный ремонт объекта "Стадион", г. Шлиссельбург, ул. Октябрьская, д. 2  необходимо на 2022 год  + 128 000,0 тыс. рублей.                                                                                                                                           </t>
  </si>
  <si>
    <t xml:space="preserve">Оплата СМР по объектам ФАП Яльгелево (не ученное оборудование) 22 г. + 5206 т. р., ФАП Васкелово (не учтено тех. присоединение)  21 г. + 1212,0 т. р; , ФАП Овсище (за счет остатка 2020 года) 21 г. + 6364 т. р., ФАП Усадище (оплата ПИР за счет остатка 2020) 21г. + 1646,1 т.р.                                                     </t>
  </si>
  <si>
    <t xml:space="preserve">1.   Детский сад в г. Тосно поз.8 на 21г.+30809,0т.р необходимо на оборудование и оплату СМР   (в пределах неиспользованного остатка)  
2. Детский сад на 35 детей, пос. Заборье. Неиспользованный остаток 2020 года в объеме + 22 717,4т.р., необходим под основной контракт на СМР.  
</t>
  </si>
  <si>
    <t>Ветеринарная лечебница г.Сосновый Бор . Остаток неиспользованных асигнований 2020г.</t>
  </si>
  <si>
    <t xml:space="preserve">1. ФОК в г.п. Виллози Ломоносовского района на 2022 год + 44 923,0 тыс. рублей увеличение СМР остатки 2020 года.
2.Биатлонно-лыжный комплекс в пос. Шапки Тосненского района на 2021 год  + 12 005,8 тыс. рублей,  увеличение СМР. Остаток 2020 года
3. Стадион г. Никольское Тосненского района на 2021 год + 13 037,39 тыс. рублей на устройство беговых дорожек. Остаток 2020 года
4. ФОК Сланцы на 2021 год + 12 359,00 тыс. рублей, неиспользованные остатки 2019 г. по контракту.                                                                                                                                                             </t>
  </si>
  <si>
    <t>Центр досуговых, оздоровительных и учебных программ "Молодежный"  д. Кошкино, уч. №1 . В пределах остатка неиспользованных ассигнований 2020г.</t>
  </si>
  <si>
    <t xml:space="preserve">Средства по основному контракту на увеличение СМР в 21 г. (в пределах остатка для оплаты контракта) по объектам Склад г. Тосно + 26 т. р.,  ГСК Тосно + 449 т. р., ППС г. Тосно + 12 т.р. и Слип г. Новая Ладога. + 24002 т.р.                                                                                          </t>
  </si>
  <si>
    <t xml:space="preserve">Средства по основному контракту на увеличение СМР по объектам Пожарное депо г. Сертолово 8 234,9 тыс. руб. (в пределах остатка для оплаты контракта) и Пожарное депо п. Агалатово 1 432,00 тыс. руб. (оплата рабочей документации)                        
</t>
  </si>
  <si>
    <t xml:space="preserve">Капитальный ремонт ДК г. Сланцы мкр. Лучки пл. Ленина д.1.                                                                       Увеличение ассигнований на 2022 год на 38 547 тыс руб. в  соответствии уточнением сметной стоимости по результатам гос.экспертизы( 250 000,0 тыс. руб.). Перенос ассигнований на 2023г. в связи с уменьшением в 2021 году                                                                                                                                                 </t>
  </si>
  <si>
    <t xml:space="preserve">Увеличение ассигнований на исполнение заключенных муниципальных контрактов в связи с не освоением субсидий в 2020 и потребности в 2021  исполнении контрактов в части Каменногорского г.п. + 3281,3 т. р., Запорожского с.п. + 19247,4 т. р.  (остатки ассигнований 2020г)        </t>
  </si>
  <si>
    <t>Уменьшение бюджетных ассигнований в связи с перераспределением на другие мероприятия</t>
  </si>
  <si>
    <t xml:space="preserve">Уменьшение ассигнований в 2021г  в соответствии с планируемым освоением ( перенос на 2022г) </t>
  </si>
  <si>
    <t xml:space="preserve">Поликлиника на 380 посещений в смену в г. Выборг (в  2021 году средства необходимы только на тех. присоединение и экспертизу в объёме 15 млн.) Предлагается перераспределить на этот же объект на 2023 г.                                                                                                    </t>
  </si>
  <si>
    <t xml:space="preserve">Строительство здания для организации производственного бизнес-инкубатора "Муниципального фонда поддержки малого и среднего предпринимательства" Всеволожского муниципального района, уменьшение ассигнований 2021г в связи с корректировкой ПСД . Перераспределение на мероприятия по ликвидации аварийного жилья (КУГИ ЛО)                                                                                                                                                                                                       </t>
  </si>
  <si>
    <t xml:space="preserve">В соответствии с ПП ЛО о распределении субсидий № 80 от 08.02.2021 объем финансирования мероприятия на 2021 год составляет 23 357,17851 тыс. рублей, на 2022 год - 25 114,82746, на 2023 год - 19 716,06261 тыс. рублей. Остатки нераспределенных ассигнований по распределению субсидии.                                                                                              </t>
  </si>
  <si>
    <t>Снятие нераспределенных ассигновний в соответствии с пречнем объектов ППЛО от 21.01.№ 11</t>
  </si>
  <si>
    <t>194 973,0 тыс. рублей - обеспечение потребности в предоставлении ЕДВ ветеранам труда Ленинградской области, ЕДК части расходов на оплату жилого помещения и КУ ветеранам труда (ветеранам военной службы), ЕДВ ветеранам труда (ветеранам военной службы) 
408 005,4 тыс. руб. - Восстановление заимствованных средств (письмо от 19.11.2020 №02-9441/2020).</t>
  </si>
  <si>
    <t>Не обеспечение в полном объеме потребности на предоставление мер социальной поддержки многодетным (многодетным приемным) семьям в виде ежемесячной денежной компенсации части расходов на оплату жилого помещения и коммунальных услуг при формировании бюджетной заявки на 2021 год. Обеспечение потребности под контрольную цифру расходов областного бюджета Ленинградской области. Внесение изменений в Жилищный кодекс РФ с 01.01.2021 года.
В соответствии с расчетами КСЗН ЛО к ОБАСам потребность составляет 374 428,1 тыс. рублей, в областном бюджете на 2021 год предусмотрено 280 821,1 тыс. рублей. При предусмотренном объеме БА обеспеченность МСП составляет 9 месяцев.</t>
  </si>
  <si>
    <t>Комитет по агропромышленному и рыбохозяйственному комплексу Ленинградской области</t>
  </si>
  <si>
    <t xml:space="preserve">Увеличение расходов в 2021г. на сумму 97 930,6 тыс. руб., в т.ч.: 
увеличение расходов на исполнение принятых расходных обязательств по заключенным гос. контрактам на сумму 113 980,6 тыс. руб. (остатки ДФ 2020 г); 2). увеличение расходов  по объекту "строительство подъезда к г. Всеволожск" на сумму 8 950,0 тыс. руб., из них: на прохождение экспертизы проектной документации - 6 000,0 тыс. руб. (частично за счет остатков ДФ 2020 г.), выполнение комплекса инж-технических услуг на объекте - 2 950,0 тыс. руб.;  
Уменьшение расходов на сумму 25 000,0 тыс. руб., в т.ч.: 
уменьшение расходов по объекту "строительство автодорожного путепровода на перегоне Выборг-Таммисуо участка Выборг-Каменногорск взамен закрываемых переездов на ПК 26+30.92, ПК 1276+10.80 и ПК 15+89,60" (км 3)" на сумму 15 000,0 тыс. руб. в связи с досрочным завершением работ на объекте и вводом объекта в эксплуатацию в 2020г.;  уменьшение расходов по объектам проектно-изыскательских работ будущих лет, в связи с уточнением адресной программы объектов ПИР б/лет. на сумму 10 000,0 тыс. руб.
</t>
  </si>
  <si>
    <t xml:space="preserve">На проведение  выборов  в Законодательное собрание Ленинградской области
</t>
  </si>
  <si>
    <t xml:space="preserve">В соответствии с распоряжением Правительства РФ от 25 декабря 2020 года № 3542-р «О внесении изменений в распоряжение Правительства Российской Федерации от 21 декабря 2019 года N 3136-р и в распределение иных межбюджетных трансфертов" </t>
  </si>
  <si>
    <t>В соответствии с распоряжением Правительства Российской Федерации  от 22.01.2021 № 102-р "О распределении иных межбюджетных трансфертов, предоставляемых в 2021 году из федерального бюджета бюджетам субъектов Российской Федерации"
Межбюджетные трансферты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реализацию произведенных и реализованных хлеба и хлебобулочных изделий за счет средств резервного фонда Правительства Российской Федерации</t>
  </si>
  <si>
    <t xml:space="preserve">В соответствии с распоряжением Правительства Российской Федерации от 23.01.2021 № 129-р "О направлении бюджетных ассигнований, предусмотренных Минфину России по подразделу "Массовый спорт" раздела "Физическая культура и спорт" классификации расходов бюджетов на реализацию мероприятий по оснащению объектов спортивной инфраструктуры спортивно-технологическим оборудованием для создания или модернизации физкультурно-оздоровительных комплексов открытого типа и (или) физкультурно-оздоровительных комплексов для центров развития внешкольного спорта, Минспорту России для предоставления в 2021 году из федерального бюджета субсидий бюджетам субъектов Российской Федерации на софинансирование государственных программ субъектов Российской Федерации в части оснащения объектов спортивной инфраструктуры спортивно-технологическим оборудованием в рамках государственной программы Российской Федерации "Развитие физической культуры и спорта" по подразделу "Массовый спорт" раздела "Физическая культура и спорт" классификации расходов бюджетов"
</t>
  </si>
  <si>
    <t xml:space="preserve">В соответствии с Соглашением от 04.12.2020 № 2/1/55/ПС "Об изменении Дополнительного соглашения от 10.06.2019 № 1/55/ПС о предоставлении и использовании финансовой поддержки за счет средств государственной корпорации – Фонда содействия реформированию жилищно-коммунального хозяйства на переселение граждан из аварийного жилищного фонда" увеличние в связи с переносом средств распределенных по этапу 2019-2020 годов по г. Всеволожску и неосвоенных в 2020 году по причине наличия непредвиденных обстоятельств. Остаток неиспользованных средств Фонда ЖКХ в 2020 году и не запланированный на 2021 год.                                                          </t>
  </si>
  <si>
    <t>В связи с фактическим поступлением средств из Пенсионного фонда Российской Федерации
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</si>
  <si>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 xml:space="preserve">В соответствии с распоряжением Правительства РФ от 23.01.2021 № 127-р "О выделении в 2021 году бюджетных ассигнований на предоставление из федерального бюджета иных межбюджетных трансфертов бюджетам субъектов Российской Федерации и г. Байконура в целях финансового обеспечения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t>
  </si>
  <si>
    <t>В соответствии с Законом Санкт-Петербурга от 26.11.2020 № 549-114
"О бюджете Санкт-Петербурга на 2021 год и на плановый период 2022 и 2023 годов"
Межбюджетные трансферты, передаваемые бюджетам субъектов Российской Федерации, из бюджета другого субъекта Российской Федерации</t>
  </si>
  <si>
    <t>В связи с увеличением числа помощников сенатора и их материально-техническое обеспечение. Основание п.1 статьи 37 Федерального закона от 08.05.1994 № 3-ФЗ «О статусе сенатора Российской Федерации и статусе депутата Государственной Думы Федерального Собрания Российской Федерации» число помощников сенатора не может быть более двух</t>
  </si>
  <si>
    <t>В связи с увеличением числа помощников  депутата Государственной Думы. Основание п.1 статьи 37 Федерального закона от 08.05.1994 № 3-ФЗ «О статусе сенатора Российской Федерации и статусе депутата Государственной Думы Федерального Собрания Российской Федерации» депутат Государственной Думы может иметь до семи помощников</t>
  </si>
  <si>
    <t xml:space="preserve">В связи с фактическим поступлением средств из Пенсионного фонда Российской Федерации
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
       </t>
  </si>
  <si>
    <t xml:space="preserve">Основное мероприятие "Обеспечение деятельности государственного казенного учреждения ЛОГКУ "Леноблэконадзор"
</t>
  </si>
  <si>
    <t>ИТОГО, в том числе:</t>
  </si>
  <si>
    <t xml:space="preserve">федеральный бюджет </t>
  </si>
  <si>
    <t>бюджет Пенсионного фонда</t>
  </si>
  <si>
    <t>корпорация ЖКХ</t>
  </si>
  <si>
    <t>бюджет г.Санкт-Петербурга</t>
  </si>
  <si>
    <t>Мероприятия, направленные на предоставление государственных гарантий и поддержание корпоративной культуры
(на организацию и проведение конкурса "Губернаторский кадровый резерв")</t>
  </si>
  <si>
    <t>133  0113  6050213550 200</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</si>
  <si>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№597</t>
  </si>
  <si>
    <t>985  0113  6890114100  800</t>
  </si>
  <si>
    <t>133 0103 6810151410 600</t>
  </si>
  <si>
    <t>Обеспечение деятельности депутатов Государственной Думы Российской Федерации и их помощников в избирательных округах</t>
  </si>
  <si>
    <t>133 0103 6810151410 200</t>
  </si>
  <si>
    <t>0,0</t>
  </si>
  <si>
    <t>133 0103 6810151420 600</t>
  </si>
  <si>
    <t>252,1</t>
  </si>
  <si>
    <t>Обеспечение деятельности членов Совета Федерации и их помощников в субъектах Российской Федерации</t>
  </si>
  <si>
    <t>133 0103 6810151420 200</t>
  </si>
  <si>
    <t>-252,1</t>
  </si>
  <si>
    <t>Корректировка в пределах общего объема финансирования на 2021-2023 года средств областного бюджета, предусмотренных на софинансирование расходных обязательств в соответствии с Дополнительным соглашением № 054-09-2019-090/2 от 17 декабря 2019 года о предоставлении субсидии на государственную поддержку отрасли культуры (Создание (реконструкция) и капитальный ремонт культурно-досуговых учреждений в сельской местности) в рамках реализации федерального проекта "Культурная среда". В связи с отменой в 2021 году по инициативе Министерства культуры Российской Федерации мероприятий по проведению капитального ремонта культурно-досуговых учреждений в сельской местности в рамках национального проекта «Культурная среда», средства на указанные цели не предусмотрены в федеральном бюджете на 2021 год и на плановый период 2022 и 2023 годов.</t>
  </si>
  <si>
    <t>Приложение 2 к Пояснительной записке. Таблица поправок по увеличению расходов</t>
  </si>
  <si>
    <t>Приложение 3 к Пояснительной записке. Таблица поправок по изменению расходов за счет безвозмездных поступлений</t>
  </si>
  <si>
    <t>Приложение 4 к Пояснительной записке. Таблица поправок по уменьшению расходов</t>
  </si>
  <si>
    <t>Приложение 5 к Пояснительной записке. Таблица поправок по перераспределению расходов</t>
  </si>
  <si>
    <t>Обеспечение деятельности депутатов Государственной Думы Российской Федерации и их помощников в избирательных округах
(на транспортное обслуживание)</t>
  </si>
  <si>
    <t>Обеспечение деятельности членов Совета Федерации и их помощников в субъектах Российской Федерации
(на транспортное обслуживание)</t>
  </si>
  <si>
    <t>Материальное и информационное обеспечение кадровой работы в органах исполнительной власти Ленинградской области
(на организацию адаптационных мероприятий по наставничеству в отношении гражданских служащих, впервые поступивших на государственную гражданскую службу Ленинградской области,  проведенияе тренинга по теме «Психологические основы эффективной коммуникации в коллективе»)</t>
  </si>
  <si>
    <t>133 0113 6050112600 200</t>
  </si>
  <si>
    <t>Мероприятия, направленные на предоставление государственных гарантий и поддержание корпоративной культуры</t>
  </si>
  <si>
    <t>133 0113 6050213550 200</t>
  </si>
  <si>
    <t>Дополнительная ежемесячная денежная выплата гражданам Российской Федерации, проживавшим в Ленинграде в период его блокады с 8 сентября 1941 года по 27 января 1944 года менее 4 месяцев и не награжденным знаком «Жителю блокадного Ленинграда» и медалью «За оборону Ленинграда», в том числе имеющим инвалидность</t>
  </si>
  <si>
    <t>Дополнительная ежемесячная денежная выплата гражданам Российской Федерации, проживавшим в Ленинграде в период его блокады с 8 сентября 1941 года по 27 января 1944 года менее 4 месяцев и не награжденным знаком «Жителю блокадного Ленинграда» и медалью «За оборону Ленинграда»,  в том числе имеющим инвалидность</t>
  </si>
  <si>
    <t>987 1003 53 1 02 03990 300</t>
  </si>
  <si>
    <t>987 1003 53 1 02 03990 200</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</si>
  <si>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</si>
  <si>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</si>
  <si>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оплату потребленной электроэнергии</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</si>
  <si>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автотранспорта и спецтехники для обслуживания водопроводно-канализационного хозяйства</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</si>
  <si>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</si>
  <si>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984 0502 574П607590 800</t>
  </si>
  <si>
    <t>984 0502 574П607680 800</t>
  </si>
  <si>
    <t>984 0502 574П607550 800</t>
  </si>
  <si>
    <t>984 0502 574П607580 800</t>
  </si>
  <si>
    <t>984 0502 574П607640 800</t>
  </si>
  <si>
    <t>932 0804 6890110070 800</t>
  </si>
  <si>
    <t>Уменьшение по расходам</t>
  </si>
  <si>
    <t>Изменения по расходам</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</si>
</sst>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_ ;\-#,##0.0\ "/>
    <numFmt numFmtId="180" formatCode="_-* #,##0.0_р_._-;\-* #,##0.0_р_._-;_-* &quot;-&quot;?_р_._-;_-@_-"/>
    <numFmt numFmtId="181" formatCode="0.00000"/>
    <numFmt numFmtId="182" formatCode="#,##0.000"/>
    <numFmt numFmtId="183" formatCode="_-* #,##0.0_р_._-;\-* #,##0.0_р_._-;_-* &quot;-&quot;??_р_._-;_-@_-"/>
    <numFmt numFmtId="184" formatCode="#,##0.00000"/>
    <numFmt numFmtId="185" formatCode="#,##0.00_р_."/>
    <numFmt numFmtId="186" formatCode="#,##0.0_р_."/>
    <numFmt numFmtId="187" formatCode="#,##0.0000"/>
    <numFmt numFmtId="188" formatCode="#,##0.0_ ;[Red]\-#,##0.0\ "/>
    <numFmt numFmtId="189" formatCode="#,##0.0\ _₽"/>
    <numFmt numFmtId="190" formatCode="#,##0.000000"/>
    <numFmt numFmtId="191" formatCode="#,##0.00\ &quot;₽&quot;"/>
    <numFmt numFmtId="192" formatCode="#,##0.0\ _₽;\-#,##0.0\ _₽"/>
    <numFmt numFmtId="193" formatCode="#,##0.00\ _₽"/>
    <numFmt numFmtId="194" formatCode="#,##0.000\ _₽"/>
    <numFmt numFmtId="195" formatCode="0.000"/>
    <numFmt numFmtId="196" formatCode="0.0000"/>
  </numFmts>
  <fonts count="60">
    <font>
      <sz val="10"/>
      <name val="Arial"/>
      <family val="0"/>
    </font>
    <font>
      <u val="single"/>
      <sz val="10"/>
      <color indexed="12"/>
      <name val="Arial"/>
      <family val="2"/>
    </font>
    <font>
      <u val="single"/>
      <sz val="10"/>
      <color indexed="36"/>
      <name val="Arial"/>
      <family val="2"/>
    </font>
    <font>
      <sz val="10"/>
      <name val="Arial Cyr"/>
      <family val="0"/>
    </font>
    <font>
      <sz val="8"/>
      <name val="Arial Cyr"/>
      <family val="0"/>
    </font>
    <font>
      <b/>
      <sz val="12"/>
      <name val="Times New Roman"/>
      <family val="1"/>
    </font>
    <font>
      <sz val="12"/>
      <name val="Times New Roman"/>
      <family val="1"/>
    </font>
    <font>
      <b/>
      <sz val="12"/>
      <color indexed="8"/>
      <name val="Times New Roman"/>
      <family val="1"/>
    </font>
    <font>
      <sz val="12"/>
      <color indexed="63"/>
      <name val="Times New Roman"/>
      <family val="1"/>
    </font>
    <font>
      <sz val="12"/>
      <color indexed="8"/>
      <name val="Times New Roman"/>
      <family val="1"/>
    </font>
    <font>
      <b/>
      <sz val="14"/>
      <name val="Times New Roman"/>
      <family val="1"/>
    </font>
    <font>
      <b/>
      <u val="single"/>
      <sz val="12"/>
      <name val="Times New Roman"/>
      <family val="1"/>
    </font>
    <font>
      <i/>
      <sz val="12"/>
      <name val="Times New Roman"/>
      <family val="1"/>
    </font>
    <font>
      <sz val="14"/>
      <color indexed="63"/>
      <name val="Times New Roman"/>
      <family val="1"/>
    </font>
    <font>
      <sz val="11"/>
      <name val="Times New Roman"/>
      <family val="1"/>
    </font>
    <font>
      <b/>
      <sz val="11"/>
      <name val="Times New Roman"/>
      <family val="1"/>
    </font>
    <font>
      <b/>
      <sz val="12"/>
      <color indexed="63"/>
      <name val="Times New Roman"/>
      <family val="1"/>
    </font>
    <font>
      <u val="single"/>
      <sz val="12"/>
      <name val="Times New Roman"/>
      <family val="1"/>
    </font>
    <font>
      <sz val="12"/>
      <name val="Arial"/>
      <family val="2"/>
    </font>
    <font>
      <b/>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4"/>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4"/>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0"/>
      <name val="Times New Roman"/>
      <family val="1"/>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0" fillId="0" borderId="0">
      <alignment/>
      <protection/>
    </xf>
    <xf numFmtId="0" fontId="39"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2"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56" fillId="32" borderId="0" applyNumberFormat="0" applyBorder="0" applyAlignment="0" applyProtection="0"/>
  </cellStyleXfs>
  <cellXfs count="289">
    <xf numFmtId="0" fontId="0" fillId="0" borderId="0" xfId="0" applyAlignment="1">
      <alignment/>
    </xf>
    <xf numFmtId="0" fontId="5" fillId="0" borderId="0" xfId="65" applyFont="1">
      <alignment/>
      <protection/>
    </xf>
    <xf numFmtId="0" fontId="5" fillId="0" borderId="0" xfId="65" applyFont="1" applyAlignment="1">
      <alignment horizontal="center"/>
      <protection/>
    </xf>
    <xf numFmtId="0" fontId="6" fillId="0" borderId="0" xfId="65" applyFont="1">
      <alignment/>
      <protection/>
    </xf>
    <xf numFmtId="172" fontId="5" fillId="0" borderId="10" xfId="65" applyNumberFormat="1" applyFont="1" applyBorder="1" applyAlignment="1">
      <alignment horizontal="center" vertical="top" wrapText="1"/>
      <protection/>
    </xf>
    <xf numFmtId="172" fontId="6" fillId="0" borderId="0" xfId="65" applyNumberFormat="1" applyFont="1">
      <alignment/>
      <protection/>
    </xf>
    <xf numFmtId="0" fontId="6" fillId="0" borderId="0" xfId="0" applyFont="1" applyAlignment="1">
      <alignment horizontal="left" vertical="top"/>
    </xf>
    <xf numFmtId="172" fontId="5" fillId="0" borderId="0" xfId="65" applyNumberFormat="1" applyFont="1" applyAlignment="1">
      <alignment horizontal="center"/>
      <protection/>
    </xf>
    <xf numFmtId="4" fontId="5" fillId="0" borderId="0" xfId="65" applyNumberFormat="1" applyFont="1">
      <alignment/>
      <protection/>
    </xf>
    <xf numFmtId="0" fontId="5" fillId="0" borderId="0" xfId="65" applyFont="1" applyAlignment="1">
      <alignment horizontal="center" vertical="top"/>
      <protection/>
    </xf>
    <xf numFmtId="172" fontId="6" fillId="0" borderId="0" xfId="65" applyNumberFormat="1" applyFont="1" applyAlignment="1">
      <alignment horizontal="center"/>
      <protection/>
    </xf>
    <xf numFmtId="0" fontId="6" fillId="0" borderId="0" xfId="65" applyFont="1" applyBorder="1">
      <alignment/>
      <protection/>
    </xf>
    <xf numFmtId="0" fontId="6" fillId="0" borderId="0" xfId="65" applyFont="1" applyAlignment="1">
      <alignment horizontal="left" vertical="top"/>
      <protection/>
    </xf>
    <xf numFmtId="0" fontId="6" fillId="33" borderId="10" xfId="65" applyFont="1" applyFill="1" applyBorder="1" applyAlignment="1">
      <alignment horizontal="center" vertical="top" wrapText="1"/>
      <protection/>
    </xf>
    <xf numFmtId="0" fontId="6" fillId="33" borderId="10" xfId="65" applyFont="1" applyFill="1" applyBorder="1" applyAlignment="1">
      <alignment horizontal="center"/>
      <protection/>
    </xf>
    <xf numFmtId="4" fontId="5" fillId="34" borderId="10" xfId="65" applyNumberFormat="1" applyFont="1" applyFill="1" applyBorder="1" applyAlignment="1">
      <alignment horizontal="center" vertical="top"/>
      <protection/>
    </xf>
    <xf numFmtId="4" fontId="5" fillId="34" borderId="10" xfId="65" applyNumberFormat="1" applyFont="1" applyFill="1" applyBorder="1" applyAlignment="1">
      <alignment horizontal="left" vertical="top" wrapText="1"/>
      <protection/>
    </xf>
    <xf numFmtId="172" fontId="5" fillId="34" borderId="10" xfId="65" applyNumberFormat="1" applyFont="1" applyFill="1" applyBorder="1" applyAlignment="1">
      <alignment horizontal="center" vertical="top" wrapText="1"/>
      <protection/>
    </xf>
    <xf numFmtId="0" fontId="5" fillId="0" borderId="0" xfId="65" applyFont="1" applyAlignment="1">
      <alignment horizontal="left" vertical="top"/>
      <protection/>
    </xf>
    <xf numFmtId="172" fontId="5" fillId="34" borderId="10" xfId="0" applyNumberFormat="1" applyFont="1" applyFill="1" applyBorder="1" applyAlignment="1">
      <alignment horizontal="left" vertical="top" wrapText="1"/>
    </xf>
    <xf numFmtId="0" fontId="6" fillId="33" borderId="0" xfId="0" applyFont="1" applyFill="1" applyAlignment="1">
      <alignment/>
    </xf>
    <xf numFmtId="0" fontId="6" fillId="33" borderId="10" xfId="0" applyNumberFormat="1" applyFont="1" applyFill="1" applyBorder="1" applyAlignment="1">
      <alignment horizontal="center" vertical="top" wrapText="1"/>
    </xf>
    <xf numFmtId="0" fontId="6" fillId="33" borderId="0" xfId="65" applyFont="1" applyFill="1">
      <alignment/>
      <protection/>
    </xf>
    <xf numFmtId="0" fontId="6" fillId="33" borderId="10" xfId="0" applyNumberFormat="1" applyFont="1" applyFill="1" applyBorder="1" applyAlignment="1">
      <alignment horizontal="center" vertical="top"/>
    </xf>
    <xf numFmtId="0" fontId="6" fillId="33" borderId="0" xfId="0" applyNumberFormat="1" applyFont="1" applyFill="1" applyAlignment="1">
      <alignment/>
    </xf>
    <xf numFmtId="0" fontId="5" fillId="33" borderId="0" xfId="65" applyFont="1" applyFill="1" applyAlignment="1">
      <alignment horizontal="center" vertical="top"/>
      <protection/>
    </xf>
    <xf numFmtId="0" fontId="6" fillId="33" borderId="0" xfId="65" applyFont="1" applyFill="1" applyAlignment="1">
      <alignment horizontal="left" vertical="top"/>
      <protection/>
    </xf>
    <xf numFmtId="0" fontId="6" fillId="33" borderId="0" xfId="65" applyFont="1" applyFill="1" applyAlignment="1">
      <alignment horizontal="center" vertical="top"/>
      <protection/>
    </xf>
    <xf numFmtId="0" fontId="5" fillId="34" borderId="10" xfId="0" applyFont="1" applyFill="1" applyBorder="1" applyAlignment="1">
      <alignment horizontal="center" vertical="top"/>
    </xf>
    <xf numFmtId="0" fontId="5" fillId="34" borderId="10" xfId="0" applyFont="1" applyFill="1" applyBorder="1" applyAlignment="1">
      <alignment horizontal="left" vertical="top" wrapText="1"/>
    </xf>
    <xf numFmtId="0" fontId="5" fillId="34" borderId="10" xfId="0" applyFont="1" applyFill="1" applyBorder="1" applyAlignment="1">
      <alignment horizontal="center" vertical="top" wrapText="1"/>
    </xf>
    <xf numFmtId="172" fontId="5" fillId="34" borderId="10" xfId="0" applyNumberFormat="1" applyFont="1" applyFill="1" applyBorder="1" applyAlignment="1">
      <alignment horizontal="center" vertical="top" wrapText="1"/>
    </xf>
    <xf numFmtId="0" fontId="6" fillId="33" borderId="10" xfId="65" applyFont="1" applyFill="1" applyBorder="1" applyAlignment="1">
      <alignment horizontal="center" vertical="top"/>
      <protection/>
    </xf>
    <xf numFmtId="0" fontId="5" fillId="33" borderId="0" xfId="65" applyFont="1" applyFill="1">
      <alignment/>
      <protection/>
    </xf>
    <xf numFmtId="49" fontId="8" fillId="0" borderId="10" xfId="0" applyNumberFormat="1" applyFont="1" applyFill="1" applyBorder="1" applyAlignment="1">
      <alignment horizontal="left" vertical="top" wrapText="1"/>
    </xf>
    <xf numFmtId="49" fontId="6" fillId="33" borderId="10" xfId="0" applyNumberFormat="1" applyFont="1" applyFill="1" applyBorder="1" applyAlignment="1">
      <alignment horizontal="center" vertical="top" wrapText="1"/>
    </xf>
    <xf numFmtId="0" fontId="5" fillId="0" borderId="10" xfId="0" applyFont="1" applyFill="1" applyBorder="1" applyAlignment="1">
      <alignment horizontal="center" vertical="top"/>
    </xf>
    <xf numFmtId="0" fontId="6" fillId="0" borderId="0" xfId="0" applyFont="1" applyFill="1" applyAlignment="1">
      <alignment/>
    </xf>
    <xf numFmtId="3" fontId="6" fillId="33" borderId="10" xfId="0" applyNumberFormat="1" applyFont="1" applyFill="1" applyBorder="1" applyAlignment="1">
      <alignment horizontal="left" vertical="top" wrapText="1"/>
    </xf>
    <xf numFmtId="4" fontId="5" fillId="0" borderId="0" xfId="65" applyNumberFormat="1" applyFont="1" applyFill="1">
      <alignment/>
      <protection/>
    </xf>
    <xf numFmtId="0" fontId="5" fillId="0" borderId="10" xfId="0" applyFont="1" applyBorder="1" applyAlignment="1">
      <alignment horizontal="center" vertical="top" wrapText="1"/>
    </xf>
    <xf numFmtId="0" fontId="6" fillId="0" borderId="10" xfId="65" applyFont="1" applyBorder="1" applyAlignment="1">
      <alignment horizontal="center" vertical="top"/>
      <protection/>
    </xf>
    <xf numFmtId="172" fontId="6" fillId="0" borderId="10" xfId="65" applyNumberFormat="1" applyFont="1" applyBorder="1" applyAlignment="1">
      <alignment horizontal="center" vertical="top"/>
      <protection/>
    </xf>
    <xf numFmtId="0" fontId="6" fillId="0" borderId="0" xfId="55" applyFont="1" applyAlignment="1">
      <alignment horizontal="left" vertical="top"/>
      <protection/>
    </xf>
    <xf numFmtId="0" fontId="8" fillId="0" borderId="10" xfId="0" applyNumberFormat="1" applyFont="1" applyFill="1" applyBorder="1" applyAlignment="1">
      <alignment horizontal="left" vertical="top" wrapText="1"/>
    </xf>
    <xf numFmtId="49" fontId="6" fillId="33" borderId="10" xfId="65" applyNumberFormat="1" applyFont="1" applyFill="1" applyBorder="1" applyAlignment="1">
      <alignment horizontal="left" vertical="top" wrapText="1"/>
      <protection/>
    </xf>
    <xf numFmtId="3" fontId="6" fillId="0" borderId="10" xfId="65" applyNumberFormat="1" applyFont="1" applyFill="1" applyBorder="1" applyAlignment="1">
      <alignment horizontal="center" vertical="top"/>
      <protection/>
    </xf>
    <xf numFmtId="49" fontId="6" fillId="33" borderId="10" xfId="65" applyNumberFormat="1" applyFont="1" applyFill="1" applyBorder="1" applyAlignment="1">
      <alignment horizontal="center" vertical="top" wrapText="1"/>
      <protection/>
    </xf>
    <xf numFmtId="0" fontId="6" fillId="0" borderId="10" xfId="65" applyNumberFormat="1" applyFont="1" applyBorder="1" applyAlignment="1">
      <alignment horizontal="center" vertical="center"/>
      <protection/>
    </xf>
    <xf numFmtId="0" fontId="6" fillId="0" borderId="10" xfId="65" applyFont="1" applyBorder="1" applyAlignment="1">
      <alignment horizontal="left" vertical="top" wrapText="1"/>
      <protection/>
    </xf>
    <xf numFmtId="0" fontId="6" fillId="0" borderId="10" xfId="0" applyFont="1" applyFill="1" applyBorder="1" applyAlignment="1">
      <alignment horizontal="center" vertical="top"/>
    </xf>
    <xf numFmtId="3" fontId="6" fillId="33" borderId="11" xfId="0" applyNumberFormat="1" applyFont="1" applyFill="1" applyBorder="1" applyAlignment="1">
      <alignment vertical="top" wrapText="1"/>
    </xf>
    <xf numFmtId="3" fontId="6" fillId="0" borderId="10" xfId="65" applyNumberFormat="1" applyFont="1" applyBorder="1" applyAlignment="1">
      <alignment horizontal="center" vertical="top"/>
      <protection/>
    </xf>
    <xf numFmtId="0" fontId="6" fillId="0" borderId="10" xfId="65" applyFont="1" applyFill="1" applyBorder="1" applyAlignment="1">
      <alignment horizontal="left" vertical="top" wrapText="1"/>
      <protection/>
    </xf>
    <xf numFmtId="172" fontId="6" fillId="0" borderId="10" xfId="65" applyNumberFormat="1" applyFont="1" applyFill="1" applyBorder="1" applyAlignment="1">
      <alignment horizontal="center" vertical="top" wrapText="1"/>
      <protection/>
    </xf>
    <xf numFmtId="49" fontId="6" fillId="0" borderId="10" xfId="65" applyNumberFormat="1" applyFont="1" applyFill="1" applyBorder="1" applyAlignment="1">
      <alignment horizontal="center" vertical="top" wrapText="1"/>
      <protection/>
    </xf>
    <xf numFmtId="172" fontId="6" fillId="0" borderId="10" xfId="65" applyNumberFormat="1" applyFont="1" applyFill="1" applyBorder="1" applyAlignment="1">
      <alignment horizontal="left" vertical="top" wrapText="1"/>
      <protection/>
    </xf>
    <xf numFmtId="0" fontId="6" fillId="0" borderId="10" xfId="65" applyFont="1" applyFill="1" applyBorder="1" applyAlignment="1">
      <alignment horizontal="left" vertical="top"/>
      <protection/>
    </xf>
    <xf numFmtId="0" fontId="6" fillId="0" borderId="10" xfId="65" applyFont="1" applyFill="1" applyBorder="1" applyAlignment="1">
      <alignment horizontal="center" vertical="top"/>
      <protection/>
    </xf>
    <xf numFmtId="172" fontId="6" fillId="0" borderId="10" xfId="0" applyNumberFormat="1" applyFont="1" applyBorder="1" applyAlignment="1">
      <alignment horizontal="left" vertical="top" wrapText="1"/>
    </xf>
    <xf numFmtId="3" fontId="6" fillId="33" borderId="10" xfId="65" applyNumberFormat="1" applyFont="1" applyFill="1" applyBorder="1" applyAlignment="1">
      <alignment horizontal="center" vertical="top"/>
      <protection/>
    </xf>
    <xf numFmtId="191" fontId="6" fillId="33" borderId="10" xfId="65" applyNumberFormat="1" applyFont="1" applyFill="1" applyBorder="1" applyAlignment="1">
      <alignment horizontal="left" vertical="top" wrapText="1"/>
      <protection/>
    </xf>
    <xf numFmtId="172" fontId="6" fillId="33" borderId="10" xfId="65" applyNumberFormat="1" applyFont="1" applyFill="1" applyBorder="1" applyAlignment="1">
      <alignment horizontal="center" vertical="top"/>
      <protection/>
    </xf>
    <xf numFmtId="0" fontId="6" fillId="0" borderId="10" xfId="0" applyFont="1" applyFill="1" applyBorder="1" applyAlignment="1">
      <alignment/>
    </xf>
    <xf numFmtId="0" fontId="6" fillId="33" borderId="10" xfId="65" applyFont="1" applyFill="1" applyBorder="1" applyAlignment="1">
      <alignment horizontal="left" vertical="top" wrapText="1"/>
      <protection/>
    </xf>
    <xf numFmtId="49" fontId="6" fillId="0" borderId="10" xfId="65" applyNumberFormat="1" applyFont="1" applyBorder="1" applyAlignment="1">
      <alignment horizontal="center" vertical="top"/>
      <protection/>
    </xf>
    <xf numFmtId="0" fontId="6" fillId="0" borderId="10" xfId="65" applyNumberFormat="1" applyFont="1" applyBorder="1" applyAlignment="1">
      <alignment horizontal="center" vertical="top"/>
      <protection/>
    </xf>
    <xf numFmtId="3" fontId="6" fillId="0" borderId="10" xfId="65" applyNumberFormat="1" applyFont="1" applyBorder="1" applyAlignment="1">
      <alignment horizontal="center" vertical="top" wrapText="1"/>
      <protection/>
    </xf>
    <xf numFmtId="49" fontId="8" fillId="0" borderId="10" xfId="55" applyNumberFormat="1" applyFont="1" applyFill="1" applyBorder="1" applyAlignment="1">
      <alignment horizontal="left" vertical="top" wrapText="1"/>
      <protection/>
    </xf>
    <xf numFmtId="172" fontId="6" fillId="0" borderId="10" xfId="65" applyNumberFormat="1" applyFont="1" applyBorder="1" applyAlignment="1">
      <alignment horizontal="left" vertical="top" wrapText="1"/>
      <protection/>
    </xf>
    <xf numFmtId="3" fontId="6" fillId="33" borderId="10" xfId="55" applyNumberFormat="1" applyFont="1" applyFill="1" applyBorder="1" applyAlignment="1">
      <alignment horizontal="left" vertical="top" wrapText="1"/>
      <protection/>
    </xf>
    <xf numFmtId="3" fontId="6" fillId="33" borderId="10" xfId="55" applyNumberFormat="1" applyFont="1" applyFill="1" applyBorder="1" applyAlignment="1">
      <alignment horizontal="center" vertical="top" wrapText="1"/>
      <protection/>
    </xf>
    <xf numFmtId="3" fontId="6" fillId="33" borderId="10" xfId="65" applyNumberFormat="1" applyFont="1" applyFill="1" applyBorder="1" applyAlignment="1">
      <alignment horizontal="center" vertical="top" wrapText="1"/>
      <protection/>
    </xf>
    <xf numFmtId="49" fontId="6" fillId="33" borderId="10" xfId="55" applyNumberFormat="1" applyFont="1" applyFill="1" applyBorder="1" applyAlignment="1">
      <alignment horizontal="center" vertical="top" wrapText="1"/>
      <protection/>
    </xf>
    <xf numFmtId="0" fontId="5" fillId="0" borderId="10" xfId="0" applyFont="1" applyBorder="1" applyAlignment="1">
      <alignment horizontal="center" vertical="center" wrapText="1"/>
    </xf>
    <xf numFmtId="0" fontId="6" fillId="33" borderId="10" xfId="0" applyFont="1" applyFill="1" applyBorder="1" applyAlignment="1">
      <alignment horizontal="left" vertical="top" wrapText="1"/>
    </xf>
    <xf numFmtId="0" fontId="5" fillId="0" borderId="10" xfId="65" applyNumberFormat="1" applyFont="1" applyFill="1" applyBorder="1" applyAlignment="1">
      <alignment horizontal="center" vertical="top"/>
      <protection/>
    </xf>
    <xf numFmtId="172" fontId="5" fillId="0" borderId="10" xfId="65" applyNumberFormat="1" applyFont="1" applyFill="1" applyBorder="1" applyAlignment="1">
      <alignment horizontal="center" vertical="top" wrapText="1"/>
      <protection/>
    </xf>
    <xf numFmtId="0" fontId="6" fillId="0" borderId="0" xfId="65" applyFont="1" applyFill="1">
      <alignment/>
      <protection/>
    </xf>
    <xf numFmtId="49" fontId="6" fillId="0" borderId="10" xfId="0" applyNumberFormat="1" applyFont="1" applyBorder="1" applyAlignment="1">
      <alignment horizontal="center" vertical="top" wrapText="1"/>
    </xf>
    <xf numFmtId="0" fontId="6" fillId="0" borderId="10" xfId="65" applyFont="1" applyBorder="1" applyAlignment="1">
      <alignment vertical="top" wrapText="1"/>
      <protection/>
    </xf>
    <xf numFmtId="0" fontId="57" fillId="33" borderId="10" xfId="0" applyFont="1" applyFill="1" applyBorder="1" applyAlignment="1">
      <alignment horizontal="left" vertical="top" wrapText="1"/>
    </xf>
    <xf numFmtId="4" fontId="6" fillId="0" borderId="0" xfId="65" applyNumberFormat="1" applyFont="1" applyFill="1">
      <alignment/>
      <protection/>
    </xf>
    <xf numFmtId="0" fontId="9" fillId="0" borderId="10" xfId="0" applyFont="1" applyBorder="1" applyAlignment="1">
      <alignment horizontal="left" vertical="top" wrapText="1"/>
    </xf>
    <xf numFmtId="4" fontId="6" fillId="0" borderId="10" xfId="0" applyNumberFormat="1" applyFont="1" applyFill="1" applyBorder="1" applyAlignment="1">
      <alignment horizontal="left" vertical="top" wrapText="1"/>
    </xf>
    <xf numFmtId="0" fontId="5" fillId="0" borderId="10" xfId="65" applyNumberFormat="1" applyFont="1" applyFill="1" applyBorder="1" applyAlignment="1">
      <alignment horizontal="center" vertical="center"/>
      <protection/>
    </xf>
    <xf numFmtId="49" fontId="6" fillId="0" borderId="10" xfId="0" applyNumberFormat="1" applyFont="1" applyFill="1" applyBorder="1" applyAlignment="1">
      <alignment horizontal="left" vertical="top" wrapText="1"/>
    </xf>
    <xf numFmtId="2" fontId="6" fillId="0" borderId="10" xfId="0" applyNumberFormat="1" applyFont="1" applyFill="1" applyBorder="1" applyAlignment="1">
      <alignment horizontal="left" vertical="top" wrapText="1"/>
    </xf>
    <xf numFmtId="0" fontId="6" fillId="0" borderId="10" xfId="0" applyFont="1" applyFill="1" applyBorder="1" applyAlignment="1">
      <alignment horizontal="left" vertical="top" wrapText="1"/>
    </xf>
    <xf numFmtId="49" fontId="6" fillId="33" borderId="10" xfId="0" applyNumberFormat="1" applyFont="1" applyFill="1" applyBorder="1" applyAlignment="1">
      <alignment horizontal="left" vertical="top" wrapText="1"/>
    </xf>
    <xf numFmtId="172" fontId="6" fillId="33" borderId="10" xfId="0" applyNumberFormat="1" applyFont="1" applyFill="1" applyBorder="1" applyAlignment="1">
      <alignment horizontal="left" vertical="top" wrapText="1"/>
    </xf>
    <xf numFmtId="49" fontId="6" fillId="33" borderId="10" xfId="0" applyNumberFormat="1" applyFont="1" applyFill="1" applyBorder="1" applyAlignment="1" applyProtection="1">
      <alignment horizontal="left" vertical="top" wrapText="1"/>
      <protection/>
    </xf>
    <xf numFmtId="172" fontId="6" fillId="33" borderId="10" xfId="65" applyNumberFormat="1" applyFont="1" applyFill="1" applyBorder="1" applyAlignment="1" applyProtection="1">
      <alignment horizontal="left" vertical="top" wrapText="1"/>
      <protection/>
    </xf>
    <xf numFmtId="172" fontId="5" fillId="34" borderId="10" xfId="65" applyNumberFormat="1" applyFont="1" applyFill="1" applyBorder="1" applyAlignment="1">
      <alignment horizontal="center" vertical="top" wrapText="1"/>
      <protection/>
    </xf>
    <xf numFmtId="0" fontId="6" fillId="33" borderId="10" xfId="0" applyNumberFormat="1" applyFont="1" applyFill="1" applyBorder="1" applyAlignment="1" applyProtection="1">
      <alignment horizontal="left" vertical="top" wrapText="1"/>
      <protection/>
    </xf>
    <xf numFmtId="172" fontId="6" fillId="0" borderId="10" xfId="65" applyNumberFormat="1" applyFont="1" applyBorder="1" applyAlignment="1">
      <alignment horizontal="center" vertical="top" wrapText="1"/>
      <protection/>
    </xf>
    <xf numFmtId="49" fontId="6" fillId="0" borderId="10" xfId="0" applyNumberFormat="1" applyFont="1" applyBorder="1" applyAlignment="1">
      <alignment horizontal="left" vertical="top" wrapText="1"/>
    </xf>
    <xf numFmtId="0" fontId="6" fillId="33" borderId="10" xfId="0" applyFont="1" applyFill="1" applyBorder="1" applyAlignment="1">
      <alignment horizontal="center" vertical="top" wrapText="1"/>
    </xf>
    <xf numFmtId="172" fontId="6" fillId="33" borderId="10" xfId="0" applyNumberFormat="1" applyFont="1" applyFill="1" applyBorder="1" applyAlignment="1">
      <alignment horizontal="center" vertical="top"/>
    </xf>
    <xf numFmtId="172" fontId="6" fillId="0" borderId="10" xfId="0" applyNumberFormat="1" applyFont="1" applyBorder="1" applyAlignment="1">
      <alignment horizontal="center" vertical="top"/>
    </xf>
    <xf numFmtId="172" fontId="57" fillId="33" borderId="10" xfId="55" applyNumberFormat="1" applyFont="1" applyFill="1" applyBorder="1" applyAlignment="1">
      <alignment horizontal="center" vertical="top" wrapText="1"/>
      <protection/>
    </xf>
    <xf numFmtId="0" fontId="6" fillId="33" borderId="10" xfId="55" applyFont="1" applyFill="1" applyBorder="1" applyAlignment="1">
      <alignment horizontal="left" vertical="top" wrapText="1"/>
      <protection/>
    </xf>
    <xf numFmtId="0" fontId="5" fillId="0" borderId="0" xfId="65" applyFont="1" applyFill="1">
      <alignment/>
      <protection/>
    </xf>
    <xf numFmtId="49" fontId="6" fillId="0" borderId="10" xfId="0" applyNumberFormat="1" applyFont="1" applyFill="1" applyBorder="1" applyAlignment="1">
      <alignment horizontal="center" vertical="top" wrapText="1"/>
    </xf>
    <xf numFmtId="49" fontId="8" fillId="0" borderId="11" xfId="0" applyNumberFormat="1" applyFont="1" applyFill="1" applyBorder="1" applyAlignment="1">
      <alignment horizontal="left" vertical="top" wrapText="1"/>
    </xf>
    <xf numFmtId="0" fontId="6" fillId="0" borderId="11" xfId="65" applyFont="1" applyFill="1" applyBorder="1" applyAlignment="1">
      <alignment horizontal="center" vertical="top"/>
      <protection/>
    </xf>
    <xf numFmtId="172" fontId="6" fillId="0" borderId="11" xfId="65" applyNumberFormat="1" applyFont="1" applyFill="1" applyBorder="1" applyAlignment="1">
      <alignment horizontal="center" vertical="top" wrapText="1"/>
      <protection/>
    </xf>
    <xf numFmtId="0" fontId="57" fillId="33" borderId="10" xfId="57" applyFont="1" applyFill="1" applyBorder="1" applyAlignment="1">
      <alignment horizontal="left" vertical="top" wrapText="1"/>
      <protection/>
    </xf>
    <xf numFmtId="0" fontId="57" fillId="33" borderId="11" xfId="57" applyFont="1" applyFill="1" applyBorder="1" applyAlignment="1">
      <alignment vertical="top" wrapText="1"/>
      <protection/>
    </xf>
    <xf numFmtId="0" fontId="57" fillId="33" borderId="10" xfId="57" applyFont="1" applyFill="1" applyBorder="1" applyAlignment="1">
      <alignment vertical="top" wrapText="1"/>
      <protection/>
    </xf>
    <xf numFmtId="0" fontId="6" fillId="0" borderId="10" xfId="0" applyNumberFormat="1" applyFont="1" applyBorder="1" applyAlignment="1">
      <alignment horizontal="left" vertical="top" wrapText="1"/>
    </xf>
    <xf numFmtId="49" fontId="6" fillId="0" borderId="10" xfId="55" applyNumberFormat="1" applyFont="1" applyFill="1" applyBorder="1" applyAlignment="1">
      <alignment horizontal="center" vertical="top" wrapText="1"/>
      <protection/>
    </xf>
    <xf numFmtId="0" fontId="5" fillId="0" borderId="10" xfId="0" applyNumberFormat="1" applyFont="1" applyBorder="1" applyAlignment="1">
      <alignment horizontal="left" vertical="top" wrapText="1"/>
    </xf>
    <xf numFmtId="0" fontId="6" fillId="0" borderId="0" xfId="65" applyFont="1" applyFill="1" applyBorder="1">
      <alignment/>
      <protection/>
    </xf>
    <xf numFmtId="172" fontId="5" fillId="33" borderId="10" xfId="65" applyNumberFormat="1" applyFont="1" applyFill="1" applyBorder="1" applyAlignment="1">
      <alignment horizontal="left" vertical="top" wrapText="1"/>
      <protection/>
    </xf>
    <xf numFmtId="0" fontId="5" fillId="0" borderId="0" xfId="65" applyFont="1" applyFill="1" applyAlignment="1">
      <alignment horizontal="center" vertical="top"/>
      <protection/>
    </xf>
    <xf numFmtId="0" fontId="6" fillId="0" borderId="0" xfId="65" applyFont="1" applyFill="1" applyAlignment="1">
      <alignment horizontal="left" vertical="top"/>
      <protection/>
    </xf>
    <xf numFmtId="172" fontId="6" fillId="0" borderId="0" xfId="65" applyNumberFormat="1" applyFont="1" applyFill="1">
      <alignment/>
      <protection/>
    </xf>
    <xf numFmtId="0" fontId="6" fillId="0" borderId="0" xfId="55" applyFont="1" applyFill="1" applyAlignment="1">
      <alignment horizontal="left" vertical="top"/>
      <protection/>
    </xf>
    <xf numFmtId="172" fontId="5" fillId="0" borderId="10" xfId="65" applyNumberFormat="1" applyFont="1" applyFill="1" applyBorder="1" applyAlignment="1">
      <alignment horizontal="left" vertical="top" wrapText="1"/>
      <protection/>
    </xf>
    <xf numFmtId="49" fontId="6" fillId="0" borderId="11" xfId="0" applyNumberFormat="1" applyFont="1" applyFill="1" applyBorder="1" applyAlignment="1">
      <alignment vertical="center" wrapText="1"/>
    </xf>
    <xf numFmtId="49" fontId="6" fillId="0" borderId="10" xfId="0" applyNumberFormat="1" applyFont="1" applyFill="1" applyBorder="1" applyAlignment="1">
      <alignment vertical="center" wrapText="1"/>
    </xf>
    <xf numFmtId="0" fontId="6" fillId="33" borderId="10" xfId="65" applyFont="1" applyFill="1" applyBorder="1" applyAlignment="1">
      <alignment horizontal="center" vertical="top"/>
      <protection/>
    </xf>
    <xf numFmtId="172" fontId="6" fillId="0" borderId="10" xfId="65" applyNumberFormat="1" applyFont="1" applyFill="1" applyBorder="1" applyAlignment="1">
      <alignment horizontal="center" vertical="top"/>
      <protection/>
    </xf>
    <xf numFmtId="0" fontId="5" fillId="0" borderId="10" xfId="65" applyFont="1" applyFill="1" applyBorder="1" applyAlignment="1">
      <alignment horizontal="center" vertical="top"/>
      <protection/>
    </xf>
    <xf numFmtId="0" fontId="6" fillId="0" borderId="10" xfId="65" applyNumberFormat="1" applyFont="1" applyFill="1" applyBorder="1" applyAlignment="1">
      <alignment horizontal="center" vertical="center"/>
      <protection/>
    </xf>
    <xf numFmtId="0" fontId="6" fillId="0" borderId="10" xfId="65" applyFont="1" applyFill="1" applyBorder="1" applyAlignment="1">
      <alignment vertical="top" wrapText="1"/>
      <protection/>
    </xf>
    <xf numFmtId="172" fontId="6" fillId="33" borderId="10" xfId="65" applyNumberFormat="1" applyFont="1" applyFill="1" applyBorder="1" applyAlignment="1" applyProtection="1">
      <alignment horizontal="center" vertical="top" wrapText="1"/>
      <protection/>
    </xf>
    <xf numFmtId="172" fontId="6" fillId="33" borderId="10" xfId="65" applyNumberFormat="1" applyFont="1" applyFill="1" applyBorder="1" applyAlignment="1">
      <alignment horizontal="left" vertical="top" wrapText="1"/>
      <protection/>
    </xf>
    <xf numFmtId="172" fontId="6" fillId="33" borderId="10" xfId="65" applyNumberFormat="1" applyFont="1" applyFill="1" applyBorder="1" applyAlignment="1">
      <alignment horizontal="center" vertical="top" wrapText="1"/>
      <protection/>
    </xf>
    <xf numFmtId="3" fontId="6" fillId="0" borderId="10" xfId="0" applyNumberFormat="1" applyFont="1" applyFill="1" applyBorder="1" applyAlignment="1">
      <alignment horizontal="left" vertical="top" wrapText="1"/>
    </xf>
    <xf numFmtId="49" fontId="6" fillId="0" borderId="10" xfId="65" applyNumberFormat="1" applyFont="1" applyFill="1" applyBorder="1" applyAlignment="1">
      <alignment horizontal="center" vertical="top"/>
      <protection/>
    </xf>
    <xf numFmtId="3" fontId="6" fillId="0" borderId="10" xfId="0" applyNumberFormat="1" applyFont="1" applyFill="1" applyBorder="1" applyAlignment="1">
      <alignment vertical="top" wrapText="1"/>
    </xf>
    <xf numFmtId="172" fontId="6" fillId="0" borderId="10" xfId="0" applyNumberFormat="1" applyFont="1" applyBorder="1" applyAlignment="1">
      <alignment horizontal="center" vertical="top" wrapText="1"/>
    </xf>
    <xf numFmtId="172" fontId="6" fillId="33" borderId="10" xfId="0" applyNumberFormat="1" applyFont="1" applyFill="1" applyBorder="1" applyAlignment="1">
      <alignment horizontal="center" vertical="top" wrapText="1"/>
    </xf>
    <xf numFmtId="0" fontId="6" fillId="0" borderId="12" xfId="65" applyFont="1" applyBorder="1" applyAlignment="1">
      <alignment horizontal="left" vertical="top" wrapText="1"/>
      <protection/>
    </xf>
    <xf numFmtId="4" fontId="6" fillId="0" borderId="10" xfId="65" applyNumberFormat="1" applyFont="1" applyFill="1" applyBorder="1" applyAlignment="1">
      <alignment horizontal="left" vertical="top" wrapText="1"/>
      <protection/>
    </xf>
    <xf numFmtId="0" fontId="9" fillId="0" borderId="10" xfId="0" applyFont="1" applyFill="1" applyBorder="1" applyAlignment="1">
      <alignment horizontal="left" vertical="top" wrapText="1"/>
    </xf>
    <xf numFmtId="0" fontId="7" fillId="0" borderId="10" xfId="0" applyFont="1" applyFill="1" applyBorder="1" applyAlignment="1">
      <alignment horizontal="left" vertical="top" wrapText="1"/>
    </xf>
    <xf numFmtId="49" fontId="5" fillId="0" borderId="10" xfId="65" applyNumberFormat="1" applyFont="1" applyFill="1" applyBorder="1" applyAlignment="1">
      <alignment horizontal="center" vertical="top" wrapText="1"/>
      <protection/>
    </xf>
    <xf numFmtId="0" fontId="7" fillId="0" borderId="10" xfId="55" applyFont="1" applyFill="1" applyBorder="1" applyAlignment="1">
      <alignment horizontal="left" vertical="top" wrapText="1"/>
      <protection/>
    </xf>
    <xf numFmtId="0" fontId="6" fillId="0" borderId="0" xfId="0" applyFont="1" applyFill="1" applyAlignment="1">
      <alignment horizontal="left" vertical="top"/>
    </xf>
    <xf numFmtId="172" fontId="6" fillId="0" borderId="0" xfId="65" applyNumberFormat="1" applyFont="1" applyFill="1" applyAlignment="1">
      <alignment horizontal="center"/>
      <protection/>
    </xf>
    <xf numFmtId="172" fontId="5" fillId="0" borderId="10" xfId="65" applyNumberFormat="1" applyFont="1" applyFill="1" applyBorder="1" applyAlignment="1">
      <alignment horizontal="center" vertical="top"/>
      <protection/>
    </xf>
    <xf numFmtId="0" fontId="6" fillId="0" borderId="10" xfId="64" applyNumberFormat="1" applyFont="1" applyFill="1" applyBorder="1" applyAlignment="1">
      <alignment horizontal="left" vertical="top" wrapText="1"/>
      <protection/>
    </xf>
    <xf numFmtId="0" fontId="6" fillId="33" borderId="10" xfId="59" applyFont="1" applyFill="1" applyBorder="1" applyAlignment="1">
      <alignment horizontal="left" vertical="top" wrapText="1"/>
      <protection/>
    </xf>
    <xf numFmtId="0" fontId="6" fillId="0" borderId="10" xfId="0" applyFont="1" applyBorder="1" applyAlignment="1">
      <alignment horizontal="left" vertical="top" wrapText="1"/>
    </xf>
    <xf numFmtId="0" fontId="6" fillId="0" borderId="10" xfId="59" applyFont="1" applyFill="1" applyBorder="1" applyAlignment="1">
      <alignment horizontal="left" vertical="top" wrapText="1"/>
      <protection/>
    </xf>
    <xf numFmtId="49" fontId="6" fillId="0" borderId="10" xfId="0" applyNumberFormat="1" applyFont="1" applyBorder="1" applyAlignment="1" applyProtection="1">
      <alignment horizontal="left" vertical="top" wrapText="1"/>
      <protection/>
    </xf>
    <xf numFmtId="0" fontId="6" fillId="0" borderId="10" xfId="64" applyFont="1" applyFill="1" applyBorder="1" applyAlignment="1">
      <alignment horizontal="center" vertical="top"/>
      <protection/>
    </xf>
    <xf numFmtId="3" fontId="57" fillId="0" borderId="10" xfId="57" applyNumberFormat="1" applyFont="1" applyFill="1" applyBorder="1" applyAlignment="1">
      <alignment horizontal="center" vertical="top" wrapText="1"/>
      <protection/>
    </xf>
    <xf numFmtId="49" fontId="6" fillId="0" borderId="10" xfId="66" applyNumberFormat="1" applyFont="1" applyBorder="1" applyAlignment="1">
      <alignment horizontal="center" vertical="top" wrapText="1"/>
      <protection/>
    </xf>
    <xf numFmtId="0" fontId="6" fillId="0" borderId="10" xfId="65" applyFont="1" applyBorder="1" applyAlignment="1">
      <alignment horizontal="center" vertical="top" wrapText="1"/>
      <protection/>
    </xf>
    <xf numFmtId="172" fontId="6" fillId="0" borderId="11" xfId="65" applyNumberFormat="1" applyFont="1" applyFill="1" applyBorder="1" applyAlignment="1">
      <alignment horizontal="center" vertical="top"/>
      <protection/>
    </xf>
    <xf numFmtId="49" fontId="6" fillId="33" borderId="10" xfId="65" applyNumberFormat="1" applyFont="1" applyFill="1" applyBorder="1" applyAlignment="1">
      <alignment horizontal="center" vertical="top"/>
      <protection/>
    </xf>
    <xf numFmtId="172" fontId="6" fillId="0" borderId="10" xfId="0" applyNumberFormat="1" applyFont="1" applyFill="1" applyBorder="1" applyAlignment="1">
      <alignment horizontal="center" vertical="top"/>
    </xf>
    <xf numFmtId="0" fontId="5" fillId="0" borderId="10" xfId="65" applyFont="1" applyBorder="1" applyAlignment="1">
      <alignment horizontal="left" vertical="top" wrapText="1"/>
      <protection/>
    </xf>
    <xf numFmtId="49" fontId="16" fillId="0" borderId="10" xfId="0" applyNumberFormat="1" applyFont="1" applyFill="1" applyBorder="1" applyAlignment="1">
      <alignment horizontal="left" vertical="top" wrapText="1"/>
    </xf>
    <xf numFmtId="0" fontId="5" fillId="0" borderId="10" xfId="0" applyFont="1" applyFill="1" applyBorder="1" applyAlignment="1">
      <alignment horizontal="left" vertical="top" wrapText="1"/>
    </xf>
    <xf numFmtId="172" fontId="5" fillId="0" borderId="10" xfId="65" applyNumberFormat="1" applyFont="1" applyFill="1" applyBorder="1" applyAlignment="1">
      <alignment vertical="top" wrapText="1"/>
      <protection/>
    </xf>
    <xf numFmtId="0" fontId="5" fillId="0" borderId="0" xfId="65" applyFont="1" applyFill="1" applyBorder="1">
      <alignment/>
      <protection/>
    </xf>
    <xf numFmtId="49" fontId="5" fillId="0" borderId="10" xfId="0" applyNumberFormat="1" applyFont="1" applyFill="1" applyBorder="1" applyAlignment="1">
      <alignment horizontal="center" vertical="top" wrapText="1"/>
    </xf>
    <xf numFmtId="172" fontId="5" fillId="0" borderId="10" xfId="65" applyNumberFormat="1" applyFont="1" applyFill="1" applyBorder="1">
      <alignment/>
      <protection/>
    </xf>
    <xf numFmtId="172" fontId="5" fillId="0" borderId="10" xfId="65" applyNumberFormat="1" applyFont="1" applyFill="1" applyBorder="1" applyAlignment="1">
      <alignment horizontal="center"/>
      <protection/>
    </xf>
    <xf numFmtId="0" fontId="6" fillId="0" borderId="10" xfId="55" applyFont="1" applyFill="1" applyBorder="1" applyAlignment="1">
      <alignment horizontal="left" vertical="top" wrapText="1"/>
      <protection/>
    </xf>
    <xf numFmtId="0" fontId="58" fillId="0" borderId="10" xfId="55" applyFont="1" applyFill="1" applyBorder="1" applyAlignment="1">
      <alignment horizontal="left" vertical="top" wrapText="1"/>
      <protection/>
    </xf>
    <xf numFmtId="0" fontId="6" fillId="0" borderId="0" xfId="0" applyFont="1" applyAlignment="1">
      <alignment horizontal="center" vertical="top"/>
    </xf>
    <xf numFmtId="0" fontId="7" fillId="0" borderId="10" xfId="0" applyNumberFormat="1" applyFont="1" applyFill="1" applyBorder="1" applyAlignment="1">
      <alignment horizontal="left" vertical="top" wrapText="1"/>
    </xf>
    <xf numFmtId="0" fontId="6" fillId="0" borderId="10" xfId="65" applyFont="1" applyFill="1" applyBorder="1">
      <alignment/>
      <protection/>
    </xf>
    <xf numFmtId="0" fontId="7" fillId="0" borderId="10" xfId="55" applyNumberFormat="1" applyFont="1" applyFill="1" applyBorder="1" applyAlignment="1">
      <alignment horizontal="left" vertical="top" wrapText="1"/>
      <protection/>
    </xf>
    <xf numFmtId="172" fontId="57" fillId="33" borderId="10" xfId="0" applyNumberFormat="1" applyFont="1" applyFill="1" applyBorder="1" applyAlignment="1">
      <alignment horizontal="center" vertical="top" wrapText="1"/>
    </xf>
    <xf numFmtId="172" fontId="6" fillId="0" borderId="10" xfId="0" applyNumberFormat="1" applyFont="1" applyFill="1" applyBorder="1" applyAlignment="1">
      <alignment horizontal="center" vertical="top" wrapText="1"/>
    </xf>
    <xf numFmtId="172" fontId="8" fillId="0" borderId="10" xfId="0" applyNumberFormat="1" applyFont="1" applyFill="1" applyBorder="1" applyAlignment="1">
      <alignment horizontal="center" vertical="top" wrapText="1"/>
    </xf>
    <xf numFmtId="49" fontId="10"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0" fontId="10" fillId="0" borderId="10" xfId="0" applyFont="1" applyFill="1" applyBorder="1" applyAlignment="1">
      <alignment horizontal="center" vertical="top" wrapText="1"/>
    </xf>
    <xf numFmtId="172" fontId="5" fillId="0" borderId="10" xfId="0" applyNumberFormat="1" applyFont="1" applyFill="1" applyBorder="1" applyAlignment="1">
      <alignment horizontal="left" vertical="top" wrapText="1"/>
    </xf>
    <xf numFmtId="0" fontId="5" fillId="0" borderId="10" xfId="55" applyFont="1" applyFill="1" applyBorder="1" applyAlignment="1">
      <alignment horizontal="center" vertical="top"/>
      <protection/>
    </xf>
    <xf numFmtId="0" fontId="5" fillId="0" borderId="10" xfId="55" applyFont="1" applyFill="1" applyBorder="1" applyAlignment="1">
      <alignment horizontal="center" vertical="top" wrapText="1"/>
      <protection/>
    </xf>
    <xf numFmtId="0" fontId="5" fillId="0" borderId="10" xfId="55" applyFont="1" applyFill="1" applyBorder="1" applyAlignment="1">
      <alignment horizontal="left" vertical="top" wrapText="1"/>
      <protection/>
    </xf>
    <xf numFmtId="0" fontId="6" fillId="0" borderId="10" xfId="0" applyNumberFormat="1" applyFont="1" applyFill="1" applyBorder="1" applyAlignment="1">
      <alignment horizontal="center" vertical="top"/>
    </xf>
    <xf numFmtId="0" fontId="6" fillId="0" borderId="10" xfId="0" applyNumberFormat="1" applyFont="1" applyFill="1" applyBorder="1" applyAlignment="1">
      <alignment horizontal="center" vertical="top" wrapText="1"/>
    </xf>
    <xf numFmtId="0" fontId="9" fillId="33" borderId="10" xfId="0" applyFont="1" applyFill="1" applyBorder="1" applyAlignment="1">
      <alignment horizontal="left" vertical="top" wrapText="1"/>
    </xf>
    <xf numFmtId="0" fontId="6" fillId="0" borderId="10" xfId="65" applyNumberFormat="1" applyFont="1" applyFill="1" applyBorder="1" applyAlignment="1">
      <alignment horizontal="center" vertical="top"/>
      <protection/>
    </xf>
    <xf numFmtId="0" fontId="6" fillId="33" borderId="11" xfId="65" applyFont="1" applyFill="1" applyBorder="1" applyAlignment="1">
      <alignment horizontal="left" vertical="top" wrapText="1"/>
      <protection/>
    </xf>
    <xf numFmtId="0" fontId="6" fillId="33" borderId="11" xfId="65" applyFont="1" applyFill="1" applyBorder="1" applyAlignment="1">
      <alignment horizontal="center" vertical="top"/>
      <protection/>
    </xf>
    <xf numFmtId="0" fontId="6" fillId="33" borderId="11" xfId="65" applyFont="1" applyFill="1" applyBorder="1" applyAlignment="1">
      <alignment horizontal="center" vertical="top" wrapText="1"/>
      <protection/>
    </xf>
    <xf numFmtId="172" fontId="6" fillId="0" borderId="11" xfId="65" applyNumberFormat="1" applyFont="1" applyBorder="1" applyAlignment="1">
      <alignment horizontal="center" vertical="top"/>
      <protection/>
    </xf>
    <xf numFmtId="0" fontId="6" fillId="0" borderId="10" xfId="65" applyNumberFormat="1" applyFont="1" applyBorder="1" applyAlignment="1">
      <alignment horizontal="left" vertical="top" wrapText="1"/>
      <protection/>
    </xf>
    <xf numFmtId="172" fontId="6" fillId="0" borderId="10" xfId="74" applyNumberFormat="1" applyFont="1" applyFill="1" applyBorder="1" applyAlignment="1">
      <alignment horizontal="center" vertical="top"/>
    </xf>
    <xf numFmtId="172" fontId="6" fillId="33" borderId="10" xfId="76" applyNumberFormat="1" applyFont="1" applyFill="1" applyBorder="1" applyAlignment="1">
      <alignment horizontal="center" vertical="top" wrapText="1"/>
    </xf>
    <xf numFmtId="0" fontId="6" fillId="0" borderId="10" xfId="0" applyFont="1" applyBorder="1" applyAlignment="1">
      <alignment horizontal="center" vertical="top"/>
    </xf>
    <xf numFmtId="0" fontId="6" fillId="33" borderId="13" xfId="0" applyFont="1" applyFill="1" applyBorder="1" applyAlignment="1">
      <alignment horizontal="center" vertical="top" wrapText="1"/>
    </xf>
    <xf numFmtId="0" fontId="6" fillId="0" borderId="14" xfId="0" applyFont="1" applyBorder="1" applyAlignment="1">
      <alignment horizontal="center" vertical="top"/>
    </xf>
    <xf numFmtId="3" fontId="6" fillId="33" borderId="10" xfId="0" applyNumberFormat="1" applyFont="1" applyFill="1" applyBorder="1" applyAlignment="1">
      <alignment vertical="top" wrapText="1"/>
    </xf>
    <xf numFmtId="0" fontId="14" fillId="33" borderId="10" xfId="0" applyNumberFormat="1" applyFont="1" applyFill="1" applyBorder="1" applyAlignment="1">
      <alignment horizontal="left" vertical="top" wrapText="1"/>
    </xf>
    <xf numFmtId="0" fontId="5" fillId="0" borderId="10" xfId="65" applyNumberFormat="1" applyFont="1" applyBorder="1" applyAlignment="1">
      <alignment horizontal="center" vertical="top"/>
      <protection/>
    </xf>
    <xf numFmtId="0" fontId="7" fillId="0" borderId="10" xfId="0" applyFont="1" applyBorder="1" applyAlignment="1">
      <alignment horizontal="left" vertical="top" wrapText="1"/>
    </xf>
    <xf numFmtId="172" fontId="5" fillId="33" borderId="10" xfId="65" applyNumberFormat="1" applyFont="1" applyFill="1" applyBorder="1" applyAlignment="1">
      <alignment horizontal="center" vertical="top" wrapText="1"/>
      <protection/>
    </xf>
    <xf numFmtId="49" fontId="5" fillId="0" borderId="10" xfId="65" applyNumberFormat="1" applyFont="1" applyFill="1" applyBorder="1" applyAlignment="1">
      <alignment horizontal="center" vertical="top"/>
      <protection/>
    </xf>
    <xf numFmtId="49" fontId="6" fillId="0" borderId="10" xfId="55" applyNumberFormat="1" applyFont="1" applyFill="1" applyBorder="1" applyAlignment="1" applyProtection="1">
      <alignment horizontal="center" vertical="top" wrapText="1"/>
      <protection/>
    </xf>
    <xf numFmtId="4" fontId="6" fillId="0" borderId="10" xfId="0" applyNumberFormat="1" applyFont="1" applyFill="1" applyBorder="1" applyAlignment="1">
      <alignment horizontal="center" vertical="top"/>
    </xf>
    <xf numFmtId="0" fontId="6" fillId="0" borderId="10" xfId="0" applyNumberFormat="1" applyFont="1" applyFill="1" applyBorder="1" applyAlignment="1">
      <alignment horizontal="left" vertical="top" wrapText="1"/>
    </xf>
    <xf numFmtId="0" fontId="18" fillId="0" borderId="0" xfId="0" applyFont="1" applyFill="1" applyAlignment="1">
      <alignment/>
    </xf>
    <xf numFmtId="49" fontId="6" fillId="0" borderId="10" xfId="0" applyNumberFormat="1" applyFont="1" applyFill="1" applyBorder="1" applyAlignment="1">
      <alignment horizontal="center" vertical="top"/>
    </xf>
    <xf numFmtId="0" fontId="6" fillId="33" borderId="10" xfId="65" applyFont="1" applyFill="1" applyBorder="1" applyAlignment="1">
      <alignment vertical="top" wrapText="1"/>
      <protection/>
    </xf>
    <xf numFmtId="0" fontId="6" fillId="33" borderId="10" xfId="65" applyNumberFormat="1" applyFont="1" applyFill="1" applyBorder="1" applyAlignment="1" applyProtection="1">
      <alignment horizontal="left" vertical="top" wrapText="1"/>
      <protection/>
    </xf>
    <xf numFmtId="172" fontId="5" fillId="0" borderId="0" xfId="65" applyNumberFormat="1" applyFont="1" applyFill="1" applyAlignment="1">
      <alignment horizontal="center" vertical="top"/>
      <protection/>
    </xf>
    <xf numFmtId="172" fontId="6" fillId="0" borderId="10" xfId="65" applyNumberFormat="1" applyFont="1" applyFill="1" applyBorder="1" applyAlignment="1">
      <alignment vertical="top" wrapText="1"/>
      <protection/>
    </xf>
    <xf numFmtId="172" fontId="5" fillId="0" borderId="0" xfId="65" applyNumberFormat="1" applyFont="1">
      <alignment/>
      <protection/>
    </xf>
    <xf numFmtId="172" fontId="6" fillId="0" borderId="0" xfId="65" applyNumberFormat="1" applyFont="1" applyFill="1" applyBorder="1" applyAlignment="1">
      <alignment horizontal="center" vertical="top" wrapText="1"/>
      <protection/>
    </xf>
    <xf numFmtId="172" fontId="5" fillId="0" borderId="0" xfId="65" applyNumberFormat="1" applyFont="1" applyFill="1" applyBorder="1" applyAlignment="1">
      <alignment horizontal="center" vertical="top" wrapText="1"/>
      <protection/>
    </xf>
    <xf numFmtId="0" fontId="5" fillId="33" borderId="10" xfId="63" applyNumberFormat="1" applyFont="1" applyFill="1" applyBorder="1" applyAlignment="1">
      <alignment horizontal="center" vertical="top"/>
      <protection/>
    </xf>
    <xf numFmtId="0" fontId="5" fillId="33" borderId="10" xfId="63" applyNumberFormat="1" applyFont="1" applyFill="1" applyBorder="1" applyAlignment="1">
      <alignment horizontal="left" vertical="top" wrapText="1"/>
      <protection/>
    </xf>
    <xf numFmtId="172" fontId="5" fillId="33" borderId="10" xfId="63" applyNumberFormat="1" applyFont="1" applyFill="1" applyBorder="1" applyAlignment="1">
      <alignment horizontal="center" vertical="top" wrapText="1"/>
      <protection/>
    </xf>
    <xf numFmtId="0" fontId="5" fillId="33" borderId="10" xfId="63" applyNumberFormat="1" applyFont="1" applyFill="1" applyBorder="1" applyAlignment="1">
      <alignment horizontal="left" vertical="top"/>
      <protection/>
    </xf>
    <xf numFmtId="0" fontId="5" fillId="33" borderId="10" xfId="63" applyNumberFormat="1" applyFont="1" applyFill="1" applyBorder="1" applyAlignment="1">
      <alignment horizontal="center" vertical="top" wrapText="1"/>
      <protection/>
    </xf>
    <xf numFmtId="0" fontId="19" fillId="0" borderId="0" xfId="0" applyFont="1" applyAlignment="1">
      <alignment/>
    </xf>
    <xf numFmtId="0" fontId="5" fillId="0" borderId="0" xfId="0" applyFont="1" applyFill="1" applyAlignment="1">
      <alignment/>
    </xf>
    <xf numFmtId="0" fontId="6" fillId="33" borderId="10" xfId="0" applyFont="1" applyFill="1" applyBorder="1" applyAlignment="1">
      <alignment vertical="top"/>
    </xf>
    <xf numFmtId="0" fontId="6" fillId="33" borderId="10" xfId="0" applyFont="1" applyFill="1" applyBorder="1" applyAlignment="1">
      <alignment vertical="top" wrapText="1"/>
    </xf>
    <xf numFmtId="0" fontId="5" fillId="0" borderId="0" xfId="0" applyFont="1" applyAlignment="1">
      <alignment/>
    </xf>
    <xf numFmtId="0" fontId="6" fillId="33" borderId="12" xfId="0" applyFont="1" applyFill="1" applyBorder="1" applyAlignment="1">
      <alignment vertical="top"/>
    </xf>
    <xf numFmtId="0" fontId="6" fillId="33" borderId="12" xfId="0" applyFont="1" applyFill="1" applyBorder="1" applyAlignment="1">
      <alignment vertical="top" wrapText="1"/>
    </xf>
    <xf numFmtId="172" fontId="6" fillId="33" borderId="12" xfId="0" applyNumberFormat="1" applyFont="1" applyFill="1" applyBorder="1" applyAlignment="1">
      <alignment horizontal="center" vertical="top" wrapText="1"/>
    </xf>
    <xf numFmtId="172" fontId="5" fillId="0" borderId="10" xfId="0" applyNumberFormat="1" applyFont="1" applyFill="1" applyBorder="1" applyAlignment="1">
      <alignment horizontal="center" vertical="top" wrapText="1"/>
    </xf>
    <xf numFmtId="0" fontId="6" fillId="0" borderId="10" xfId="0" applyFont="1" applyFill="1" applyBorder="1" applyAlignment="1">
      <alignment vertical="top" wrapText="1"/>
    </xf>
    <xf numFmtId="0" fontId="6" fillId="0" borderId="10" xfId="0" applyFont="1" applyBorder="1" applyAlignment="1">
      <alignment vertical="top" wrapText="1"/>
    </xf>
    <xf numFmtId="49" fontId="6" fillId="0" borderId="10" xfId="0" applyNumberFormat="1" applyFont="1" applyBorder="1" applyAlignment="1">
      <alignment horizontal="center" vertical="top"/>
    </xf>
    <xf numFmtId="0" fontId="18" fillId="0" borderId="0" xfId="0" applyFont="1" applyAlignment="1">
      <alignment/>
    </xf>
    <xf numFmtId="172" fontId="5" fillId="0" borderId="0" xfId="65" applyNumberFormat="1" applyFont="1" applyFill="1" applyAlignment="1">
      <alignment horizontal="center"/>
      <protection/>
    </xf>
    <xf numFmtId="189" fontId="6" fillId="33" borderId="10" xfId="65" applyNumberFormat="1" applyFont="1" applyFill="1" applyBorder="1" applyAlignment="1">
      <alignment horizontal="center" vertical="top" wrapText="1"/>
      <protection/>
    </xf>
    <xf numFmtId="0" fontId="5" fillId="33" borderId="10" xfId="65" applyFont="1" applyFill="1" applyBorder="1" applyAlignment="1">
      <alignment horizontal="center" vertical="top"/>
      <protection/>
    </xf>
    <xf numFmtId="49" fontId="6" fillId="33" borderId="12" xfId="0" applyNumberFormat="1" applyFont="1" applyFill="1" applyBorder="1" applyAlignment="1">
      <alignment horizontal="center" vertical="top" wrapText="1"/>
    </xf>
    <xf numFmtId="0" fontId="5" fillId="33" borderId="10" xfId="55" applyFont="1" applyFill="1" applyBorder="1" applyAlignment="1">
      <alignment horizontal="center" vertical="top"/>
      <protection/>
    </xf>
    <xf numFmtId="182" fontId="59" fillId="33" borderId="10" xfId="55" applyNumberFormat="1" applyFont="1" applyFill="1" applyBorder="1" applyAlignment="1">
      <alignment horizontal="center" vertical="top" wrapText="1"/>
      <protection/>
    </xf>
    <xf numFmtId="172" fontId="6" fillId="33" borderId="10" xfId="55" applyNumberFormat="1" applyFont="1" applyFill="1" applyBorder="1" applyAlignment="1">
      <alignment horizontal="center" vertical="top"/>
      <protection/>
    </xf>
    <xf numFmtId="172" fontId="6" fillId="0" borderId="11" xfId="65" applyNumberFormat="1" applyFont="1" applyFill="1" applyBorder="1" applyAlignment="1">
      <alignment horizontal="left" vertical="top" wrapText="1"/>
      <protection/>
    </xf>
    <xf numFmtId="172" fontId="6" fillId="0" borderId="13" xfId="65" applyNumberFormat="1" applyFont="1" applyFill="1" applyBorder="1" applyAlignment="1">
      <alignment horizontal="left" vertical="top" wrapText="1"/>
      <protection/>
    </xf>
    <xf numFmtId="172" fontId="6" fillId="0" borderId="12" xfId="65" applyNumberFormat="1" applyFont="1" applyFill="1" applyBorder="1" applyAlignment="1">
      <alignment horizontal="left" vertical="top" wrapText="1"/>
      <protection/>
    </xf>
    <xf numFmtId="0" fontId="6" fillId="0" borderId="10" xfId="65" applyFont="1" applyFill="1" applyBorder="1" applyAlignment="1">
      <alignment horizontal="left" vertical="top" wrapText="1"/>
      <protection/>
    </xf>
    <xf numFmtId="172" fontId="5" fillId="0" borderId="10" xfId="65" applyNumberFormat="1" applyFont="1" applyBorder="1" applyAlignment="1">
      <alignment horizontal="center" vertical="center" wrapText="1"/>
      <protection/>
    </xf>
    <xf numFmtId="172" fontId="5" fillId="0" borderId="10" xfId="65" applyNumberFormat="1" applyFont="1" applyBorder="1" applyAlignment="1">
      <alignment horizontal="center" vertical="center"/>
      <protection/>
    </xf>
    <xf numFmtId="0" fontId="5" fillId="0" borderId="0" xfId="65" applyFont="1" applyFill="1" applyAlignment="1">
      <alignment horizontal="center" vertical="center"/>
      <protection/>
    </xf>
    <xf numFmtId="0" fontId="5" fillId="0" borderId="10" xfId="0" applyFont="1" applyBorder="1" applyAlignment="1">
      <alignment horizontal="center" vertical="top" wrapText="1"/>
    </xf>
    <xf numFmtId="0" fontId="6" fillId="0" borderId="10" xfId="65" applyFont="1" applyFill="1" applyBorder="1" applyAlignment="1">
      <alignment horizontal="center" vertical="top"/>
      <protection/>
    </xf>
    <xf numFmtId="172" fontId="5" fillId="0" borderId="10" xfId="65" applyNumberFormat="1" applyFont="1" applyBorder="1" applyAlignment="1">
      <alignment horizontal="center" wrapText="1"/>
      <protection/>
    </xf>
    <xf numFmtId="172" fontId="5" fillId="0" borderId="10" xfId="65" applyNumberFormat="1" applyFont="1" applyBorder="1" applyAlignment="1">
      <alignment horizontal="center"/>
      <protection/>
    </xf>
    <xf numFmtId="3" fontId="6" fillId="33" borderId="10" xfId="55" applyNumberFormat="1" applyFont="1" applyFill="1" applyBorder="1" applyAlignment="1">
      <alignment horizontal="left" vertical="top" wrapText="1"/>
      <protection/>
    </xf>
    <xf numFmtId="0" fontId="9" fillId="33" borderId="10" xfId="55" applyFont="1" applyFill="1" applyBorder="1" applyAlignment="1">
      <alignment horizontal="left" vertical="top" wrapText="1"/>
      <protection/>
    </xf>
    <xf numFmtId="0" fontId="6" fillId="0" borderId="10" xfId="65" applyFont="1" applyBorder="1" applyAlignment="1">
      <alignment horizontal="left" vertical="top" wrapText="1"/>
      <protection/>
    </xf>
    <xf numFmtId="0" fontId="6" fillId="0" borderId="10" xfId="65" applyNumberFormat="1" applyFont="1" applyFill="1" applyBorder="1" applyAlignment="1">
      <alignment horizontal="center" vertical="center"/>
      <protection/>
    </xf>
    <xf numFmtId="0" fontId="5" fillId="0" borderId="10" xfId="65" applyFont="1" applyBorder="1" applyAlignment="1">
      <alignment horizontal="center" vertical="top"/>
      <protection/>
    </xf>
    <xf numFmtId="0" fontId="5" fillId="0" borderId="10" xfId="55" applyFont="1" applyBorder="1" applyAlignment="1">
      <alignment horizontal="center" vertical="top" wrapText="1"/>
      <protection/>
    </xf>
    <xf numFmtId="172" fontId="6" fillId="0" borderId="11" xfId="0" applyNumberFormat="1" applyFont="1" applyBorder="1" applyAlignment="1">
      <alignment horizontal="center" vertical="top"/>
    </xf>
    <xf numFmtId="172" fontId="6" fillId="0" borderId="13" xfId="0" applyNumberFormat="1" applyFont="1" applyBorder="1" applyAlignment="1">
      <alignment horizontal="center" vertical="top"/>
    </xf>
    <xf numFmtId="172" fontId="6" fillId="0" borderId="12" xfId="0" applyNumberFormat="1" applyFont="1" applyBorder="1" applyAlignment="1">
      <alignment horizontal="center" vertical="top"/>
    </xf>
    <xf numFmtId="0" fontId="6" fillId="33" borderId="11" xfId="65" applyFont="1" applyFill="1" applyBorder="1" applyAlignment="1">
      <alignment horizontal="left" vertical="top" wrapText="1"/>
      <protection/>
    </xf>
    <xf numFmtId="0" fontId="6" fillId="33" borderId="12" xfId="65" applyFont="1" applyFill="1" applyBorder="1" applyAlignment="1">
      <alignment horizontal="left" vertical="top" wrapText="1"/>
      <protection/>
    </xf>
    <xf numFmtId="49" fontId="8" fillId="0" borderId="11" xfId="0" applyNumberFormat="1" applyFont="1" applyFill="1" applyBorder="1" applyAlignment="1">
      <alignment horizontal="left" vertical="top" wrapText="1"/>
    </xf>
    <xf numFmtId="49" fontId="8" fillId="0" borderId="13" xfId="0" applyNumberFormat="1" applyFont="1" applyFill="1" applyBorder="1" applyAlignment="1">
      <alignment horizontal="left" vertical="top" wrapText="1"/>
    </xf>
    <xf numFmtId="49" fontId="8" fillId="0" borderId="12" xfId="0" applyNumberFormat="1" applyFont="1" applyFill="1" applyBorder="1" applyAlignment="1">
      <alignment horizontal="left" vertical="top" wrapText="1"/>
    </xf>
    <xf numFmtId="0" fontId="5" fillId="33" borderId="0" xfId="65" applyFont="1" applyFill="1" applyAlignment="1">
      <alignment horizontal="center"/>
      <protection/>
    </xf>
    <xf numFmtId="0" fontId="5" fillId="33" borderId="14" xfId="65" applyFont="1" applyFill="1" applyBorder="1" applyAlignment="1">
      <alignment horizontal="center" vertical="top"/>
      <protection/>
    </xf>
    <xf numFmtId="0" fontId="5" fillId="33" borderId="15" xfId="65" applyFont="1" applyFill="1" applyBorder="1" applyAlignment="1">
      <alignment horizontal="center" vertical="top"/>
      <protection/>
    </xf>
    <xf numFmtId="0" fontId="5" fillId="33" borderId="16" xfId="65" applyFont="1" applyFill="1" applyBorder="1" applyAlignment="1">
      <alignment horizontal="center" vertical="top"/>
      <protection/>
    </xf>
    <xf numFmtId="0" fontId="5" fillId="33" borderId="10" xfId="65" applyFont="1" applyFill="1" applyBorder="1" applyAlignment="1">
      <alignment horizontal="center"/>
      <protection/>
    </xf>
    <xf numFmtId="0" fontId="5" fillId="33" borderId="11" xfId="65" applyFont="1" applyFill="1" applyBorder="1" applyAlignment="1">
      <alignment horizontal="center" vertical="top" wrapText="1"/>
      <protection/>
    </xf>
    <xf numFmtId="0" fontId="5" fillId="33" borderId="13" xfId="65" applyFont="1" applyFill="1" applyBorder="1" applyAlignment="1">
      <alignment horizontal="center" vertical="top" wrapText="1"/>
      <protection/>
    </xf>
    <xf numFmtId="0" fontId="5" fillId="33" borderId="12" xfId="65" applyFont="1" applyFill="1" applyBorder="1" applyAlignment="1">
      <alignment horizontal="center" vertical="top" wrapText="1"/>
      <protection/>
    </xf>
    <xf numFmtId="0" fontId="5" fillId="33" borderId="11" xfId="0" applyFont="1" applyFill="1" applyBorder="1" applyAlignment="1">
      <alignment horizontal="center" vertical="top" wrapText="1"/>
    </xf>
    <xf numFmtId="0" fontId="5" fillId="33" borderId="12" xfId="0" applyFont="1" applyFill="1" applyBorder="1" applyAlignment="1">
      <alignment horizontal="center" vertical="top" wrapText="1"/>
    </xf>
    <xf numFmtId="172" fontId="6" fillId="33" borderId="11" xfId="65" applyNumberFormat="1" applyFont="1" applyFill="1" applyBorder="1" applyAlignment="1">
      <alignment horizontal="center" vertical="top"/>
      <protection/>
    </xf>
    <xf numFmtId="172" fontId="6" fillId="33" borderId="13" xfId="65" applyNumberFormat="1" applyFont="1" applyFill="1" applyBorder="1" applyAlignment="1">
      <alignment horizontal="center" vertical="top"/>
      <protection/>
    </xf>
    <xf numFmtId="172" fontId="6" fillId="33" borderId="12" xfId="65" applyNumberFormat="1" applyFont="1" applyFill="1" applyBorder="1" applyAlignment="1">
      <alignment horizontal="center" vertical="top"/>
      <protection/>
    </xf>
    <xf numFmtId="172" fontId="5" fillId="0" borderId="14" xfId="65" applyNumberFormat="1" applyFont="1" applyFill="1" applyBorder="1" applyAlignment="1">
      <alignment horizontal="center" vertical="top" wrapText="1"/>
      <protection/>
    </xf>
    <xf numFmtId="172" fontId="5" fillId="0" borderId="15" xfId="65" applyNumberFormat="1" applyFont="1" applyFill="1" applyBorder="1" applyAlignment="1">
      <alignment horizontal="center" vertical="top" wrapText="1"/>
      <protection/>
    </xf>
    <xf numFmtId="172" fontId="5" fillId="0" borderId="16" xfId="65" applyNumberFormat="1" applyFont="1" applyFill="1" applyBorder="1" applyAlignment="1">
      <alignment horizontal="center" vertical="top" wrapText="1"/>
      <protection/>
    </xf>
    <xf numFmtId="172" fontId="5" fillId="0" borderId="14" xfId="65" applyNumberFormat="1" applyFont="1" applyBorder="1" applyAlignment="1">
      <alignment horizontal="center" vertical="top" wrapText="1"/>
      <protection/>
    </xf>
    <xf numFmtId="172" fontId="5" fillId="0" borderId="15" xfId="65" applyNumberFormat="1" applyFont="1" applyBorder="1" applyAlignment="1">
      <alignment horizontal="center" vertical="top" wrapText="1"/>
      <protection/>
    </xf>
    <xf numFmtId="172" fontId="5" fillId="0" borderId="16" xfId="65" applyNumberFormat="1" applyFont="1" applyBorder="1" applyAlignment="1">
      <alignment horizontal="center" vertical="top" wrapText="1"/>
      <protection/>
    </xf>
    <xf numFmtId="0" fontId="6" fillId="0" borderId="10" xfId="0" applyFont="1" applyFill="1" applyBorder="1" applyAlignment="1">
      <alignment horizontal="center" vertical="top"/>
    </xf>
    <xf numFmtId="0" fontId="6" fillId="0" borderId="11" xfId="65" applyNumberFormat="1" applyFont="1" applyFill="1" applyBorder="1" applyAlignment="1">
      <alignment horizontal="center" vertical="top"/>
      <protection/>
    </xf>
    <xf numFmtId="0" fontId="6" fillId="0" borderId="13" xfId="65" applyNumberFormat="1" applyFont="1" applyFill="1" applyBorder="1" applyAlignment="1">
      <alignment horizontal="center" vertical="top"/>
      <protection/>
    </xf>
    <xf numFmtId="0" fontId="6" fillId="0" borderId="12" xfId="65" applyNumberFormat="1" applyFont="1" applyFill="1" applyBorder="1" applyAlignment="1">
      <alignment horizontal="center" vertical="top"/>
      <protection/>
    </xf>
    <xf numFmtId="0" fontId="6" fillId="33" borderId="13" xfId="65" applyFont="1" applyFill="1" applyBorder="1" applyAlignment="1">
      <alignment horizontal="left" vertical="top" wrapText="1"/>
      <protection/>
    </xf>
    <xf numFmtId="49" fontId="6" fillId="33" borderId="11" xfId="65" applyNumberFormat="1" applyFont="1" applyFill="1" applyBorder="1" applyAlignment="1">
      <alignment horizontal="center" vertical="top" wrapText="1"/>
      <protection/>
    </xf>
    <xf numFmtId="49" fontId="6" fillId="33" borderId="13" xfId="65" applyNumberFormat="1" applyFont="1" applyFill="1" applyBorder="1" applyAlignment="1">
      <alignment horizontal="center" vertical="top" wrapText="1"/>
      <protection/>
    </xf>
    <xf numFmtId="49" fontId="6" fillId="33" borderId="12" xfId="65" applyNumberFormat="1" applyFont="1" applyFill="1" applyBorder="1" applyAlignment="1">
      <alignment horizontal="center" vertical="top" wrapText="1"/>
      <protection/>
    </xf>
  </cellXfs>
  <cellStyles count="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2 2 2" xfId="56"/>
    <cellStyle name="Обычный 3" xfId="57"/>
    <cellStyle name="Обычный 3 2" xfId="58"/>
    <cellStyle name="Обычный 3 3" xfId="59"/>
    <cellStyle name="Обычный 4" xfId="60"/>
    <cellStyle name="Обычный 5" xfId="61"/>
    <cellStyle name="Обычный 6" xfId="62"/>
    <cellStyle name="Обычный 6 2" xfId="63"/>
    <cellStyle name="Обычный 7" xfId="64"/>
    <cellStyle name="Обычный_АПК" xfId="65"/>
    <cellStyle name="Обычный_Перераспределение расх.ОБ+ФБ" xfId="66"/>
    <cellStyle name="Followed Hyperlink" xfId="67"/>
    <cellStyle name="Плохой" xfId="68"/>
    <cellStyle name="Пояснение" xfId="69"/>
    <cellStyle name="Примечание" xfId="70"/>
    <cellStyle name="Percent" xfId="71"/>
    <cellStyle name="Связанная ячейка" xfId="72"/>
    <cellStyle name="Текст предупреждения" xfId="73"/>
    <cellStyle name="Comma" xfId="74"/>
    <cellStyle name="Comma [0]" xfId="75"/>
    <cellStyle name="Финансовый 2" xfId="76"/>
    <cellStyle name="Финансовый 3" xfId="77"/>
    <cellStyle name="Хороший"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504825</xdr:colOff>
      <xdr:row>61</xdr:row>
      <xdr:rowOff>0</xdr:rowOff>
    </xdr:from>
    <xdr:ext cx="180975" cy="285750"/>
    <xdr:sp fLocksText="0">
      <xdr:nvSpPr>
        <xdr:cNvPr id="1" name="TextBox 5"/>
        <xdr:cNvSpPr txBox="1">
          <a:spLocks noChangeArrowheads="1"/>
        </xdr:cNvSpPr>
      </xdr:nvSpPr>
      <xdr:spPr>
        <a:xfrm>
          <a:off x="847725" y="71789925"/>
          <a:ext cx="180975"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61</xdr:row>
      <xdr:rowOff>0</xdr:rowOff>
    </xdr:from>
    <xdr:ext cx="180975" cy="285750"/>
    <xdr:sp fLocksText="0">
      <xdr:nvSpPr>
        <xdr:cNvPr id="2" name="TextBox 6"/>
        <xdr:cNvSpPr txBox="1">
          <a:spLocks noChangeArrowheads="1"/>
        </xdr:cNvSpPr>
      </xdr:nvSpPr>
      <xdr:spPr>
        <a:xfrm>
          <a:off x="847725" y="71789925"/>
          <a:ext cx="180975"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61</xdr:row>
      <xdr:rowOff>0</xdr:rowOff>
    </xdr:from>
    <xdr:ext cx="180975" cy="285750"/>
    <xdr:sp fLocksText="0">
      <xdr:nvSpPr>
        <xdr:cNvPr id="3" name="TextBox 7"/>
        <xdr:cNvSpPr txBox="1">
          <a:spLocks noChangeArrowheads="1"/>
        </xdr:cNvSpPr>
      </xdr:nvSpPr>
      <xdr:spPr>
        <a:xfrm>
          <a:off x="847725" y="71789925"/>
          <a:ext cx="180975"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61</xdr:row>
      <xdr:rowOff>0</xdr:rowOff>
    </xdr:from>
    <xdr:ext cx="180975" cy="285750"/>
    <xdr:sp fLocksText="0">
      <xdr:nvSpPr>
        <xdr:cNvPr id="4" name="TextBox 8"/>
        <xdr:cNvSpPr txBox="1">
          <a:spLocks noChangeArrowheads="1"/>
        </xdr:cNvSpPr>
      </xdr:nvSpPr>
      <xdr:spPr>
        <a:xfrm>
          <a:off x="847725" y="71789925"/>
          <a:ext cx="180975"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46</xdr:row>
      <xdr:rowOff>0</xdr:rowOff>
    </xdr:from>
    <xdr:ext cx="180975" cy="266700"/>
    <xdr:sp fLocksText="0">
      <xdr:nvSpPr>
        <xdr:cNvPr id="5" name="TextBox 9"/>
        <xdr:cNvSpPr txBox="1">
          <a:spLocks noChangeArrowheads="1"/>
        </xdr:cNvSpPr>
      </xdr:nvSpPr>
      <xdr:spPr>
        <a:xfrm>
          <a:off x="847725" y="585882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46</xdr:row>
      <xdr:rowOff>0</xdr:rowOff>
    </xdr:from>
    <xdr:ext cx="180975" cy="266700"/>
    <xdr:sp fLocksText="0">
      <xdr:nvSpPr>
        <xdr:cNvPr id="6" name="TextBox 10"/>
        <xdr:cNvSpPr txBox="1">
          <a:spLocks noChangeArrowheads="1"/>
        </xdr:cNvSpPr>
      </xdr:nvSpPr>
      <xdr:spPr>
        <a:xfrm>
          <a:off x="847725" y="585882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46</xdr:row>
      <xdr:rowOff>0</xdr:rowOff>
    </xdr:from>
    <xdr:ext cx="180975" cy="266700"/>
    <xdr:sp fLocksText="0">
      <xdr:nvSpPr>
        <xdr:cNvPr id="7" name="TextBox 11"/>
        <xdr:cNvSpPr txBox="1">
          <a:spLocks noChangeArrowheads="1"/>
        </xdr:cNvSpPr>
      </xdr:nvSpPr>
      <xdr:spPr>
        <a:xfrm>
          <a:off x="847725" y="585882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46</xdr:row>
      <xdr:rowOff>0</xdr:rowOff>
    </xdr:from>
    <xdr:ext cx="180975" cy="266700"/>
    <xdr:sp fLocksText="0">
      <xdr:nvSpPr>
        <xdr:cNvPr id="8" name="TextBox 12"/>
        <xdr:cNvSpPr txBox="1">
          <a:spLocks noChangeArrowheads="1"/>
        </xdr:cNvSpPr>
      </xdr:nvSpPr>
      <xdr:spPr>
        <a:xfrm>
          <a:off x="847725" y="585882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523875</xdr:colOff>
      <xdr:row>139</xdr:row>
      <xdr:rowOff>0</xdr:rowOff>
    </xdr:from>
    <xdr:ext cx="180975" cy="266700"/>
    <xdr:sp fLocksText="0">
      <xdr:nvSpPr>
        <xdr:cNvPr id="9" name="TextBox 13"/>
        <xdr:cNvSpPr txBox="1">
          <a:spLocks noChangeArrowheads="1"/>
        </xdr:cNvSpPr>
      </xdr:nvSpPr>
      <xdr:spPr>
        <a:xfrm>
          <a:off x="866775" y="1580483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523875</xdr:colOff>
      <xdr:row>139</xdr:row>
      <xdr:rowOff>0</xdr:rowOff>
    </xdr:from>
    <xdr:ext cx="180975" cy="266700"/>
    <xdr:sp fLocksText="0">
      <xdr:nvSpPr>
        <xdr:cNvPr id="10" name="TextBox 14"/>
        <xdr:cNvSpPr txBox="1">
          <a:spLocks noChangeArrowheads="1"/>
        </xdr:cNvSpPr>
      </xdr:nvSpPr>
      <xdr:spPr>
        <a:xfrm>
          <a:off x="866775" y="1580483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523875</xdr:colOff>
      <xdr:row>139</xdr:row>
      <xdr:rowOff>0</xdr:rowOff>
    </xdr:from>
    <xdr:ext cx="190500" cy="266700"/>
    <xdr:sp fLocksText="0">
      <xdr:nvSpPr>
        <xdr:cNvPr id="11" name="TextBox 15"/>
        <xdr:cNvSpPr txBox="1">
          <a:spLocks noChangeArrowheads="1"/>
        </xdr:cNvSpPr>
      </xdr:nvSpPr>
      <xdr:spPr>
        <a:xfrm>
          <a:off x="866775" y="1580483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523875</xdr:colOff>
      <xdr:row>139</xdr:row>
      <xdr:rowOff>0</xdr:rowOff>
    </xdr:from>
    <xdr:ext cx="190500" cy="266700"/>
    <xdr:sp fLocksText="0">
      <xdr:nvSpPr>
        <xdr:cNvPr id="12" name="TextBox 16"/>
        <xdr:cNvSpPr txBox="1">
          <a:spLocks noChangeArrowheads="1"/>
        </xdr:cNvSpPr>
      </xdr:nvSpPr>
      <xdr:spPr>
        <a:xfrm>
          <a:off x="866775" y="1580483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38</xdr:row>
      <xdr:rowOff>0</xdr:rowOff>
    </xdr:from>
    <xdr:ext cx="180975" cy="352425"/>
    <xdr:sp fLocksText="0">
      <xdr:nvSpPr>
        <xdr:cNvPr id="13" name="TextBox 17"/>
        <xdr:cNvSpPr txBox="1">
          <a:spLocks noChangeArrowheads="1"/>
        </xdr:cNvSpPr>
      </xdr:nvSpPr>
      <xdr:spPr>
        <a:xfrm>
          <a:off x="847725" y="51387375"/>
          <a:ext cx="18097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38</xdr:row>
      <xdr:rowOff>0</xdr:rowOff>
    </xdr:from>
    <xdr:ext cx="180975" cy="352425"/>
    <xdr:sp fLocksText="0">
      <xdr:nvSpPr>
        <xdr:cNvPr id="14" name="TextBox 18"/>
        <xdr:cNvSpPr txBox="1">
          <a:spLocks noChangeArrowheads="1"/>
        </xdr:cNvSpPr>
      </xdr:nvSpPr>
      <xdr:spPr>
        <a:xfrm>
          <a:off x="847725" y="51387375"/>
          <a:ext cx="18097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38</xdr:row>
      <xdr:rowOff>0</xdr:rowOff>
    </xdr:from>
    <xdr:ext cx="180975" cy="352425"/>
    <xdr:sp fLocksText="0">
      <xdr:nvSpPr>
        <xdr:cNvPr id="15" name="TextBox 19"/>
        <xdr:cNvSpPr txBox="1">
          <a:spLocks noChangeArrowheads="1"/>
        </xdr:cNvSpPr>
      </xdr:nvSpPr>
      <xdr:spPr>
        <a:xfrm>
          <a:off x="847725" y="51387375"/>
          <a:ext cx="18097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38</xdr:row>
      <xdr:rowOff>0</xdr:rowOff>
    </xdr:from>
    <xdr:ext cx="180975" cy="352425"/>
    <xdr:sp fLocksText="0">
      <xdr:nvSpPr>
        <xdr:cNvPr id="16" name="TextBox 20"/>
        <xdr:cNvSpPr txBox="1">
          <a:spLocks noChangeArrowheads="1"/>
        </xdr:cNvSpPr>
      </xdr:nvSpPr>
      <xdr:spPr>
        <a:xfrm>
          <a:off x="847725" y="51387375"/>
          <a:ext cx="18097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504825</xdr:colOff>
      <xdr:row>34</xdr:row>
      <xdr:rowOff>0</xdr:rowOff>
    </xdr:from>
    <xdr:ext cx="180975" cy="180975"/>
    <xdr:sp fLocksText="0">
      <xdr:nvSpPr>
        <xdr:cNvPr id="1" name="TextBox 1"/>
        <xdr:cNvSpPr txBox="1">
          <a:spLocks noChangeArrowheads="1"/>
        </xdr:cNvSpPr>
      </xdr:nvSpPr>
      <xdr:spPr>
        <a:xfrm>
          <a:off x="838200" y="32804100"/>
          <a:ext cx="18097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514350</xdr:colOff>
      <xdr:row>25</xdr:row>
      <xdr:rowOff>0</xdr:rowOff>
    </xdr:from>
    <xdr:ext cx="180975" cy="266700"/>
    <xdr:sp fLocksText="0">
      <xdr:nvSpPr>
        <xdr:cNvPr id="2" name="TextBox 2"/>
        <xdr:cNvSpPr txBox="1">
          <a:spLocks noChangeArrowheads="1"/>
        </xdr:cNvSpPr>
      </xdr:nvSpPr>
      <xdr:spPr>
        <a:xfrm>
          <a:off x="847725" y="244030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514350</xdr:colOff>
      <xdr:row>39</xdr:row>
      <xdr:rowOff>0</xdr:rowOff>
    </xdr:from>
    <xdr:ext cx="180975" cy="266700"/>
    <xdr:sp fLocksText="0">
      <xdr:nvSpPr>
        <xdr:cNvPr id="3" name="TextBox 3"/>
        <xdr:cNvSpPr txBox="1">
          <a:spLocks noChangeArrowheads="1"/>
        </xdr:cNvSpPr>
      </xdr:nvSpPr>
      <xdr:spPr>
        <a:xfrm>
          <a:off x="847725" y="376047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32</xdr:row>
      <xdr:rowOff>0</xdr:rowOff>
    </xdr:from>
    <xdr:ext cx="180975" cy="266700"/>
    <xdr:sp fLocksText="0">
      <xdr:nvSpPr>
        <xdr:cNvPr id="4" name="TextBox 4"/>
        <xdr:cNvSpPr txBox="1">
          <a:spLocks noChangeArrowheads="1"/>
        </xdr:cNvSpPr>
      </xdr:nvSpPr>
      <xdr:spPr>
        <a:xfrm>
          <a:off x="838200" y="306038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11</xdr:row>
      <xdr:rowOff>0</xdr:rowOff>
    </xdr:from>
    <xdr:ext cx="180975" cy="323850"/>
    <xdr:sp fLocksText="0">
      <xdr:nvSpPr>
        <xdr:cNvPr id="5" name="TextBox 5"/>
        <xdr:cNvSpPr txBox="1">
          <a:spLocks noChangeArrowheads="1"/>
        </xdr:cNvSpPr>
      </xdr:nvSpPr>
      <xdr:spPr>
        <a:xfrm>
          <a:off x="838200" y="12201525"/>
          <a:ext cx="180975" cy="3238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523875</xdr:colOff>
      <xdr:row>45</xdr:row>
      <xdr:rowOff>0</xdr:rowOff>
    </xdr:from>
    <xdr:ext cx="180975" cy="314325"/>
    <xdr:sp fLocksText="0">
      <xdr:nvSpPr>
        <xdr:cNvPr id="6" name="TextBox 6"/>
        <xdr:cNvSpPr txBox="1">
          <a:spLocks noChangeArrowheads="1"/>
        </xdr:cNvSpPr>
      </xdr:nvSpPr>
      <xdr:spPr>
        <a:xfrm>
          <a:off x="857250" y="43233975"/>
          <a:ext cx="18097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533400</xdr:colOff>
      <xdr:row>45</xdr:row>
      <xdr:rowOff>0</xdr:rowOff>
    </xdr:from>
    <xdr:ext cx="180975" cy="314325"/>
    <xdr:sp fLocksText="0">
      <xdr:nvSpPr>
        <xdr:cNvPr id="7" name="TextBox 7"/>
        <xdr:cNvSpPr txBox="1">
          <a:spLocks noChangeArrowheads="1"/>
        </xdr:cNvSpPr>
      </xdr:nvSpPr>
      <xdr:spPr>
        <a:xfrm>
          <a:off x="866775" y="43233975"/>
          <a:ext cx="18097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66</xdr:row>
      <xdr:rowOff>0</xdr:rowOff>
    </xdr:from>
    <xdr:ext cx="190500" cy="333375"/>
    <xdr:sp fLocksText="0">
      <xdr:nvSpPr>
        <xdr:cNvPr id="8" name="TextBox 8"/>
        <xdr:cNvSpPr txBox="1">
          <a:spLocks noChangeArrowheads="1"/>
        </xdr:cNvSpPr>
      </xdr:nvSpPr>
      <xdr:spPr>
        <a:xfrm>
          <a:off x="838200" y="61369575"/>
          <a:ext cx="1905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66</xdr:row>
      <xdr:rowOff>0</xdr:rowOff>
    </xdr:from>
    <xdr:ext cx="190500" cy="333375"/>
    <xdr:sp fLocksText="0">
      <xdr:nvSpPr>
        <xdr:cNvPr id="9" name="TextBox 9"/>
        <xdr:cNvSpPr txBox="1">
          <a:spLocks noChangeArrowheads="1"/>
        </xdr:cNvSpPr>
      </xdr:nvSpPr>
      <xdr:spPr>
        <a:xfrm>
          <a:off x="838200" y="61369575"/>
          <a:ext cx="1905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29</xdr:row>
      <xdr:rowOff>0</xdr:rowOff>
    </xdr:from>
    <xdr:ext cx="180975" cy="266700"/>
    <xdr:sp fLocksText="0">
      <xdr:nvSpPr>
        <xdr:cNvPr id="10" name="TextBox 10"/>
        <xdr:cNvSpPr txBox="1">
          <a:spLocks noChangeArrowheads="1"/>
        </xdr:cNvSpPr>
      </xdr:nvSpPr>
      <xdr:spPr>
        <a:xfrm>
          <a:off x="838200" y="278034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504825</xdr:colOff>
      <xdr:row>29</xdr:row>
      <xdr:rowOff>0</xdr:rowOff>
    </xdr:from>
    <xdr:ext cx="180975" cy="266700"/>
    <xdr:sp fLocksText="0">
      <xdr:nvSpPr>
        <xdr:cNvPr id="11" name="TextBox 11"/>
        <xdr:cNvSpPr txBox="1">
          <a:spLocks noChangeArrowheads="1"/>
        </xdr:cNvSpPr>
      </xdr:nvSpPr>
      <xdr:spPr>
        <a:xfrm>
          <a:off x="9934575" y="278034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504825</xdr:colOff>
      <xdr:row>98</xdr:row>
      <xdr:rowOff>0</xdr:rowOff>
    </xdr:from>
    <xdr:ext cx="190500" cy="266700"/>
    <xdr:sp fLocksText="0">
      <xdr:nvSpPr>
        <xdr:cNvPr id="1" name="TextBox 1"/>
        <xdr:cNvSpPr txBox="1">
          <a:spLocks noChangeArrowheads="1"/>
        </xdr:cNvSpPr>
      </xdr:nvSpPr>
      <xdr:spPr>
        <a:xfrm>
          <a:off x="828675" y="1198054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504825</xdr:colOff>
      <xdr:row>98</xdr:row>
      <xdr:rowOff>0</xdr:rowOff>
    </xdr:from>
    <xdr:ext cx="190500" cy="266700"/>
    <xdr:sp fLocksText="0">
      <xdr:nvSpPr>
        <xdr:cNvPr id="2" name="TextBox 2"/>
        <xdr:cNvSpPr txBox="1">
          <a:spLocks noChangeArrowheads="1"/>
        </xdr:cNvSpPr>
      </xdr:nvSpPr>
      <xdr:spPr>
        <a:xfrm>
          <a:off x="9229725" y="1198054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98</xdr:row>
      <xdr:rowOff>0</xdr:rowOff>
    </xdr:from>
    <xdr:ext cx="190500" cy="266700"/>
    <xdr:sp fLocksText="0">
      <xdr:nvSpPr>
        <xdr:cNvPr id="3" name="TextBox 3"/>
        <xdr:cNvSpPr txBox="1">
          <a:spLocks noChangeArrowheads="1"/>
        </xdr:cNvSpPr>
      </xdr:nvSpPr>
      <xdr:spPr>
        <a:xfrm>
          <a:off x="828675" y="1198054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81</xdr:row>
      <xdr:rowOff>0</xdr:rowOff>
    </xdr:from>
    <xdr:ext cx="190500" cy="295275"/>
    <xdr:sp fLocksText="0">
      <xdr:nvSpPr>
        <xdr:cNvPr id="4" name="TextBox 4"/>
        <xdr:cNvSpPr txBox="1">
          <a:spLocks noChangeArrowheads="1"/>
        </xdr:cNvSpPr>
      </xdr:nvSpPr>
      <xdr:spPr>
        <a:xfrm>
          <a:off x="828675" y="98564700"/>
          <a:ext cx="190500" cy="2952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504825</xdr:colOff>
      <xdr:row>81</xdr:row>
      <xdr:rowOff>0</xdr:rowOff>
    </xdr:from>
    <xdr:ext cx="190500" cy="295275"/>
    <xdr:sp fLocksText="0">
      <xdr:nvSpPr>
        <xdr:cNvPr id="5" name="TextBox 5"/>
        <xdr:cNvSpPr txBox="1">
          <a:spLocks noChangeArrowheads="1"/>
        </xdr:cNvSpPr>
      </xdr:nvSpPr>
      <xdr:spPr>
        <a:xfrm>
          <a:off x="9229725" y="98564700"/>
          <a:ext cx="190500" cy="2952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81</xdr:row>
      <xdr:rowOff>0</xdr:rowOff>
    </xdr:from>
    <xdr:ext cx="190500" cy="295275"/>
    <xdr:sp fLocksText="0">
      <xdr:nvSpPr>
        <xdr:cNvPr id="6" name="TextBox 6"/>
        <xdr:cNvSpPr txBox="1">
          <a:spLocks noChangeArrowheads="1"/>
        </xdr:cNvSpPr>
      </xdr:nvSpPr>
      <xdr:spPr>
        <a:xfrm>
          <a:off x="828675" y="98564700"/>
          <a:ext cx="190500" cy="2952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207"/>
  <sheetViews>
    <sheetView zoomScale="90" zoomScaleNormal="90" zoomScaleSheetLayoutView="100" workbookViewId="0" topLeftCell="A1">
      <pane xSplit="1" ySplit="6" topLeftCell="B52" activePane="bottomRight" state="frozen"/>
      <selection pane="topLeft" activeCell="A1" sqref="A1"/>
      <selection pane="topRight" activeCell="B1" sqref="B1"/>
      <selection pane="bottomLeft" activeCell="A7" sqref="A7"/>
      <selection pane="bottomRight" activeCell="A1" sqref="A1:G1"/>
    </sheetView>
  </sheetViews>
  <sheetFormatPr defaultColWidth="9.140625" defaultRowHeight="12.75"/>
  <cols>
    <col min="1" max="1" width="5.140625" style="9" customWidth="1"/>
    <col min="2" max="2" width="57.57421875" style="12" customWidth="1"/>
    <col min="3" max="3" width="29.57421875" style="5" customWidth="1"/>
    <col min="4" max="6" width="16.421875" style="6" customWidth="1"/>
    <col min="7" max="7" width="74.28125" style="3" customWidth="1"/>
    <col min="8" max="16384" width="9.140625" style="3" customWidth="1"/>
  </cols>
  <sheetData>
    <row r="1" spans="1:7" s="1" customFormat="1" ht="15.75">
      <c r="A1" s="243" t="s">
        <v>829</v>
      </c>
      <c r="B1" s="243"/>
      <c r="C1" s="243"/>
      <c r="D1" s="243"/>
      <c r="E1" s="243"/>
      <c r="F1" s="243"/>
      <c r="G1" s="243"/>
    </row>
    <row r="2" spans="1:7" s="1" customFormat="1" ht="15.75">
      <c r="A2" s="9"/>
      <c r="B2" s="18"/>
      <c r="C2" s="7"/>
      <c r="D2" s="207"/>
      <c r="E2" s="207"/>
      <c r="F2" s="207"/>
      <c r="G2" s="2"/>
    </row>
    <row r="3" spans="1:7" s="1" customFormat="1" ht="31.5" customHeight="1">
      <c r="A3" s="244" t="s">
        <v>4</v>
      </c>
      <c r="B3" s="244" t="s">
        <v>7</v>
      </c>
      <c r="C3" s="244" t="s">
        <v>8</v>
      </c>
      <c r="D3" s="241" t="s">
        <v>6</v>
      </c>
      <c r="E3" s="242"/>
      <c r="F3" s="242"/>
      <c r="G3" s="244" t="s">
        <v>9</v>
      </c>
    </row>
    <row r="4" spans="1:7" s="1" customFormat="1" ht="15.75">
      <c r="A4" s="244"/>
      <c r="B4" s="244"/>
      <c r="C4" s="244"/>
      <c r="D4" s="74" t="s">
        <v>10</v>
      </c>
      <c r="E4" s="74" t="s">
        <v>11</v>
      </c>
      <c r="F4" s="74" t="s">
        <v>12</v>
      </c>
      <c r="G4" s="244"/>
    </row>
    <row r="5" spans="1:7" ht="15.75">
      <c r="A5" s="32">
        <v>1</v>
      </c>
      <c r="B5" s="13">
        <v>2</v>
      </c>
      <c r="C5" s="14">
        <v>3</v>
      </c>
      <c r="D5" s="13">
        <v>4</v>
      </c>
      <c r="E5" s="14">
        <v>5</v>
      </c>
      <c r="F5" s="13">
        <v>6</v>
      </c>
      <c r="G5" s="13">
        <v>7</v>
      </c>
    </row>
    <row r="6" spans="1:7" s="8" customFormat="1" ht="15.75">
      <c r="A6" s="15"/>
      <c r="B6" s="16" t="s">
        <v>5</v>
      </c>
      <c r="C6" s="17"/>
      <c r="D6" s="93">
        <f>D7+D19+D23+D38+D47+D54+D64+D66+D69+D78+D80+D82+D86+D91+D97+D103+D109+D111+D113+D115+D119+D123+D140+D142+D146+D160+D168+D181+D154</f>
        <v>9910538</v>
      </c>
      <c r="E6" s="93">
        <f>E7+E19+E23+E38+E47+E54+E64+E66+E69+E78+E80+E82+E86+E91+E97+E103+E109+E111+E113+E115+E119+E123+E140+E142+E146+E160+E168+E181+E154</f>
        <v>1979939.3</v>
      </c>
      <c r="F6" s="93">
        <f>F7+F19+F23+F38+F47+F54+F64+F66+F69+F78+F80+F82+F86+F91+F97+F103+F109+F111+F113+F115+F119+F123+F140+F142+F146+F160+F168+F181+F154</f>
        <v>1027788.9999999999</v>
      </c>
      <c r="G6" s="17"/>
    </row>
    <row r="7" spans="1:7" s="102" customFormat="1" ht="31.5">
      <c r="A7" s="76">
        <v>1</v>
      </c>
      <c r="B7" s="138" t="s">
        <v>228</v>
      </c>
      <c r="C7" s="77"/>
      <c r="D7" s="143">
        <f>SUM(D8:D18)</f>
        <v>1304082.5000000002</v>
      </c>
      <c r="E7" s="143">
        <f>SUM(E8:E18)</f>
        <v>219602.7</v>
      </c>
      <c r="F7" s="143">
        <f>SUM(F8:F18)</f>
        <v>564356</v>
      </c>
      <c r="G7" s="143"/>
    </row>
    <row r="8" spans="1:7" ht="63">
      <c r="A8" s="48"/>
      <c r="B8" s="144" t="s">
        <v>229</v>
      </c>
      <c r="C8" s="149" t="s">
        <v>230</v>
      </c>
      <c r="D8" s="54">
        <v>0</v>
      </c>
      <c r="E8" s="54">
        <v>0</v>
      </c>
      <c r="F8" s="54">
        <v>372392.7</v>
      </c>
      <c r="G8" s="144" t="s">
        <v>605</v>
      </c>
    </row>
    <row r="9" spans="1:7" ht="283.5">
      <c r="A9" s="48"/>
      <c r="B9" s="144" t="s">
        <v>231</v>
      </c>
      <c r="C9" s="149" t="s">
        <v>232</v>
      </c>
      <c r="D9" s="54">
        <v>97930.6</v>
      </c>
      <c r="E9" s="54">
        <v>0</v>
      </c>
      <c r="F9" s="54">
        <v>0</v>
      </c>
      <c r="G9" s="144" t="s">
        <v>797</v>
      </c>
    </row>
    <row r="10" spans="1:7" ht="141.75">
      <c r="A10" s="48"/>
      <c r="B10" s="144" t="s">
        <v>233</v>
      </c>
      <c r="C10" s="149" t="s">
        <v>234</v>
      </c>
      <c r="D10" s="54">
        <v>93888.9</v>
      </c>
      <c r="E10" s="54">
        <v>0</v>
      </c>
      <c r="F10" s="54">
        <v>0</v>
      </c>
      <c r="G10" s="144" t="s">
        <v>606</v>
      </c>
    </row>
    <row r="11" spans="1:7" ht="267.75">
      <c r="A11" s="48"/>
      <c r="B11" s="144" t="s">
        <v>235</v>
      </c>
      <c r="C11" s="149" t="s">
        <v>236</v>
      </c>
      <c r="D11" s="54">
        <v>66342.1</v>
      </c>
      <c r="E11" s="54">
        <v>77905.5</v>
      </c>
      <c r="F11" s="54">
        <v>59671.5</v>
      </c>
      <c r="G11" s="144" t="s">
        <v>607</v>
      </c>
    </row>
    <row r="12" spans="1:7" ht="283.5">
      <c r="A12" s="48"/>
      <c r="B12" s="144" t="s">
        <v>237</v>
      </c>
      <c r="C12" s="149" t="s">
        <v>238</v>
      </c>
      <c r="D12" s="54">
        <v>353187.3</v>
      </c>
      <c r="E12" s="54">
        <v>141697.2</v>
      </c>
      <c r="F12" s="54">
        <v>132291.8</v>
      </c>
      <c r="G12" s="144" t="s">
        <v>608</v>
      </c>
    </row>
    <row r="13" spans="1:7" ht="63">
      <c r="A13" s="48"/>
      <c r="B13" s="144" t="s">
        <v>239</v>
      </c>
      <c r="C13" s="149" t="s">
        <v>240</v>
      </c>
      <c r="D13" s="54">
        <v>76940.3</v>
      </c>
      <c r="E13" s="54">
        <v>0</v>
      </c>
      <c r="F13" s="54">
        <v>0</v>
      </c>
      <c r="G13" s="144" t="s">
        <v>609</v>
      </c>
    </row>
    <row r="14" spans="1:7" ht="94.5">
      <c r="A14" s="48"/>
      <c r="B14" s="144" t="s">
        <v>241</v>
      </c>
      <c r="C14" s="149" t="s">
        <v>242</v>
      </c>
      <c r="D14" s="54">
        <v>292872.7</v>
      </c>
      <c r="E14" s="54">
        <v>0</v>
      </c>
      <c r="F14" s="54">
        <v>0</v>
      </c>
      <c r="G14" s="144" t="s">
        <v>610</v>
      </c>
    </row>
    <row r="15" spans="1:7" ht="63">
      <c r="A15" s="48"/>
      <c r="B15" s="144" t="s">
        <v>243</v>
      </c>
      <c r="C15" s="149" t="s">
        <v>244</v>
      </c>
      <c r="D15" s="54">
        <v>49375.1</v>
      </c>
      <c r="E15" s="54">
        <v>0</v>
      </c>
      <c r="F15" s="54">
        <v>0</v>
      </c>
      <c r="G15" s="144" t="s">
        <v>611</v>
      </c>
    </row>
    <row r="16" spans="1:7" ht="220.5">
      <c r="A16" s="48"/>
      <c r="B16" s="144" t="s">
        <v>245</v>
      </c>
      <c r="C16" s="149" t="s">
        <v>246</v>
      </c>
      <c r="D16" s="54">
        <f>145746.3+100000</f>
        <v>245746.3</v>
      </c>
      <c r="E16" s="54">
        <v>0</v>
      </c>
      <c r="F16" s="54">
        <v>0</v>
      </c>
      <c r="G16" s="144" t="s">
        <v>612</v>
      </c>
    </row>
    <row r="17" spans="1:7" ht="94.5">
      <c r="A17" s="48"/>
      <c r="B17" s="144" t="s">
        <v>245</v>
      </c>
      <c r="C17" s="149" t="s">
        <v>247</v>
      </c>
      <c r="D17" s="54">
        <v>8511.6</v>
      </c>
      <c r="E17" s="54">
        <v>0</v>
      </c>
      <c r="F17" s="54">
        <v>0</v>
      </c>
      <c r="G17" s="144" t="s">
        <v>614</v>
      </c>
    </row>
    <row r="18" spans="1:7" ht="94.5">
      <c r="A18" s="48"/>
      <c r="B18" s="144" t="s">
        <v>245</v>
      </c>
      <c r="C18" s="149" t="s">
        <v>248</v>
      </c>
      <c r="D18" s="54">
        <v>19287.6</v>
      </c>
      <c r="E18" s="54">
        <v>0</v>
      </c>
      <c r="F18" s="54">
        <v>0</v>
      </c>
      <c r="G18" s="144" t="s">
        <v>613</v>
      </c>
    </row>
    <row r="19" spans="1:7" s="102" customFormat="1" ht="15.75">
      <c r="A19" s="76">
        <v>2</v>
      </c>
      <c r="B19" s="138" t="s">
        <v>157</v>
      </c>
      <c r="C19" s="77"/>
      <c r="D19" s="143">
        <f>SUM(D20:D22)</f>
        <v>85696.2</v>
      </c>
      <c r="E19" s="143">
        <f>SUM(E20:E22)</f>
        <v>0</v>
      </c>
      <c r="F19" s="143">
        <f>SUM(F20:F22)</f>
        <v>0</v>
      </c>
      <c r="G19" s="156"/>
    </row>
    <row r="20" spans="1:7" ht="110.25">
      <c r="A20" s="48"/>
      <c r="B20" s="49" t="s">
        <v>158</v>
      </c>
      <c r="C20" s="95" t="s">
        <v>159</v>
      </c>
      <c r="D20" s="54">
        <v>2641.9</v>
      </c>
      <c r="E20" s="54">
        <v>0</v>
      </c>
      <c r="F20" s="54">
        <v>0</v>
      </c>
      <c r="G20" s="49" t="s">
        <v>615</v>
      </c>
    </row>
    <row r="21" spans="1:7" ht="31.5">
      <c r="A21" s="48"/>
      <c r="B21" s="49" t="s">
        <v>160</v>
      </c>
      <c r="C21" s="95" t="s">
        <v>161</v>
      </c>
      <c r="D21" s="54">
        <v>54.3</v>
      </c>
      <c r="E21" s="54">
        <v>0</v>
      </c>
      <c r="F21" s="54">
        <v>0</v>
      </c>
      <c r="G21" s="49" t="s">
        <v>616</v>
      </c>
    </row>
    <row r="22" spans="1:7" ht="47.25">
      <c r="A22" s="48"/>
      <c r="B22" s="49" t="s">
        <v>162</v>
      </c>
      <c r="C22" s="95" t="s">
        <v>706</v>
      </c>
      <c r="D22" s="54">
        <v>83000</v>
      </c>
      <c r="E22" s="54">
        <v>0</v>
      </c>
      <c r="F22" s="54">
        <v>0</v>
      </c>
      <c r="G22" s="34" t="s">
        <v>798</v>
      </c>
    </row>
    <row r="23" spans="1:7" s="102" customFormat="1" ht="31.5">
      <c r="A23" s="76">
        <v>3</v>
      </c>
      <c r="B23" s="138" t="s">
        <v>262</v>
      </c>
      <c r="C23" s="77"/>
      <c r="D23" s="143">
        <f>SUM(D24:D37)</f>
        <v>1816978.5999999999</v>
      </c>
      <c r="E23" s="143">
        <f>SUM(E24:E37)</f>
        <v>0.1</v>
      </c>
      <c r="F23" s="143">
        <f>SUM(F24:F37)</f>
        <v>0.1</v>
      </c>
      <c r="G23" s="157"/>
    </row>
    <row r="24" spans="1:7" ht="299.25">
      <c r="A24" s="48"/>
      <c r="B24" s="34" t="s">
        <v>263</v>
      </c>
      <c r="C24" s="54" t="s">
        <v>264</v>
      </c>
      <c r="D24" s="54">
        <f>157751.1-50000</f>
        <v>107751.1</v>
      </c>
      <c r="E24" s="54">
        <v>0</v>
      </c>
      <c r="F24" s="54">
        <v>0</v>
      </c>
      <c r="G24" s="34" t="s">
        <v>617</v>
      </c>
    </row>
    <row r="25" spans="1:7" ht="189">
      <c r="A25" s="48"/>
      <c r="B25" s="34" t="s">
        <v>399</v>
      </c>
      <c r="C25" s="129" t="s">
        <v>400</v>
      </c>
      <c r="D25" s="54">
        <v>454444.3</v>
      </c>
      <c r="E25" s="54">
        <v>0</v>
      </c>
      <c r="F25" s="54">
        <v>0</v>
      </c>
      <c r="G25" s="34" t="s">
        <v>618</v>
      </c>
    </row>
    <row r="26" spans="1:7" ht="157.5">
      <c r="A26" s="48"/>
      <c r="B26" s="34" t="s">
        <v>401</v>
      </c>
      <c r="C26" s="129" t="s">
        <v>402</v>
      </c>
      <c r="D26" s="54">
        <v>555906.5</v>
      </c>
      <c r="E26" s="54">
        <v>0</v>
      </c>
      <c r="F26" s="54">
        <v>0</v>
      </c>
      <c r="G26" s="34" t="s">
        <v>619</v>
      </c>
    </row>
    <row r="27" spans="1:7" ht="267.75">
      <c r="A27" s="48"/>
      <c r="B27" s="34" t="s">
        <v>403</v>
      </c>
      <c r="C27" s="129" t="s">
        <v>404</v>
      </c>
      <c r="D27" s="54">
        <v>70000</v>
      </c>
      <c r="E27" s="54">
        <v>0</v>
      </c>
      <c r="F27" s="54">
        <v>0</v>
      </c>
      <c r="G27" s="145" t="s">
        <v>620</v>
      </c>
    </row>
    <row r="28" spans="1:7" ht="94.5">
      <c r="A28" s="48"/>
      <c r="B28" s="34" t="s">
        <v>405</v>
      </c>
      <c r="C28" s="129" t="s">
        <v>406</v>
      </c>
      <c r="D28" s="54">
        <v>6000</v>
      </c>
      <c r="E28" s="54">
        <v>0</v>
      </c>
      <c r="F28" s="54">
        <v>0</v>
      </c>
      <c r="G28" s="145" t="s">
        <v>621</v>
      </c>
    </row>
    <row r="29" spans="1:7" ht="63">
      <c r="A29" s="48"/>
      <c r="B29" s="145" t="s">
        <v>407</v>
      </c>
      <c r="C29" s="35" t="s">
        <v>408</v>
      </c>
      <c r="D29" s="54">
        <v>2540</v>
      </c>
      <c r="E29" s="54">
        <v>0</v>
      </c>
      <c r="F29" s="54">
        <v>0</v>
      </c>
      <c r="G29" s="146" t="s">
        <v>622</v>
      </c>
    </row>
    <row r="30" spans="1:7" ht="63">
      <c r="A30" s="48"/>
      <c r="B30" s="145" t="s">
        <v>409</v>
      </c>
      <c r="C30" s="35" t="s">
        <v>410</v>
      </c>
      <c r="D30" s="54">
        <v>5960</v>
      </c>
      <c r="E30" s="54">
        <v>0</v>
      </c>
      <c r="F30" s="54">
        <v>0</v>
      </c>
      <c r="G30" s="146" t="s">
        <v>623</v>
      </c>
    </row>
    <row r="31" spans="1:7" ht="126">
      <c r="A31" s="48"/>
      <c r="B31" s="146" t="s">
        <v>413</v>
      </c>
      <c r="C31" s="35" t="s">
        <v>414</v>
      </c>
      <c r="D31" s="54">
        <v>11013</v>
      </c>
      <c r="E31" s="54">
        <v>0</v>
      </c>
      <c r="F31" s="54">
        <v>0</v>
      </c>
      <c r="G31" s="146" t="s">
        <v>624</v>
      </c>
    </row>
    <row r="32" spans="1:7" ht="217.5">
      <c r="A32" s="48"/>
      <c r="B32" s="146" t="s">
        <v>415</v>
      </c>
      <c r="C32" s="35" t="s">
        <v>416</v>
      </c>
      <c r="D32" s="54">
        <v>461523.2</v>
      </c>
      <c r="E32" s="54">
        <v>0</v>
      </c>
      <c r="F32" s="54">
        <v>0</v>
      </c>
      <c r="G32" s="147" t="s">
        <v>625</v>
      </c>
    </row>
    <row r="33" spans="1:7" ht="96" customHeight="1">
      <c r="A33" s="48"/>
      <c r="B33" s="146" t="s">
        <v>591</v>
      </c>
      <c r="C33" s="35" t="s">
        <v>592</v>
      </c>
      <c r="D33" s="54">
        <v>110640.9</v>
      </c>
      <c r="E33" s="54">
        <v>0</v>
      </c>
      <c r="F33" s="54">
        <v>0</v>
      </c>
      <c r="G33" s="147" t="s">
        <v>593</v>
      </c>
    </row>
    <row r="34" spans="1:7" ht="78.75">
      <c r="A34" s="48"/>
      <c r="B34" s="146" t="s">
        <v>417</v>
      </c>
      <c r="C34" s="35" t="s">
        <v>418</v>
      </c>
      <c r="D34" s="54">
        <v>2112</v>
      </c>
      <c r="E34" s="54">
        <v>0</v>
      </c>
      <c r="F34" s="54">
        <v>0</v>
      </c>
      <c r="G34" s="147" t="s">
        <v>626</v>
      </c>
    </row>
    <row r="35" spans="1:7" ht="47.25">
      <c r="A35" s="48"/>
      <c r="B35" s="146" t="s">
        <v>413</v>
      </c>
      <c r="C35" s="35" t="s">
        <v>414</v>
      </c>
      <c r="D35" s="54">
        <v>29087.6</v>
      </c>
      <c r="E35" s="54">
        <v>0</v>
      </c>
      <c r="F35" s="54">
        <v>0</v>
      </c>
      <c r="G35" s="147" t="s">
        <v>595</v>
      </c>
    </row>
    <row r="36" spans="1:7" ht="141.75">
      <c r="A36" s="125"/>
      <c r="B36" s="147" t="s">
        <v>485</v>
      </c>
      <c r="C36" s="150" t="s">
        <v>487</v>
      </c>
      <c r="D36" s="54">
        <v>0</v>
      </c>
      <c r="E36" s="54">
        <v>0.1</v>
      </c>
      <c r="F36" s="54">
        <v>0</v>
      </c>
      <c r="G36" s="88" t="s">
        <v>594</v>
      </c>
    </row>
    <row r="37" spans="1:7" ht="126">
      <c r="A37" s="125"/>
      <c r="B37" s="147" t="s">
        <v>486</v>
      </c>
      <c r="C37" s="150" t="s">
        <v>516</v>
      </c>
      <c r="D37" s="54">
        <v>0</v>
      </c>
      <c r="E37" s="54">
        <v>0</v>
      </c>
      <c r="F37" s="54">
        <v>0.1</v>
      </c>
      <c r="G37" s="88" t="s">
        <v>594</v>
      </c>
    </row>
    <row r="38" spans="1:7" s="102" customFormat="1" ht="31.5" customHeight="1">
      <c r="A38" s="76">
        <v>4</v>
      </c>
      <c r="B38" s="138" t="s">
        <v>796</v>
      </c>
      <c r="C38" s="77"/>
      <c r="D38" s="143">
        <f>SUM(D39:D46)</f>
        <v>159000</v>
      </c>
      <c r="E38" s="143">
        <f>SUM(E39:E46)</f>
        <v>0</v>
      </c>
      <c r="F38" s="143">
        <f>SUM(F39:F46)</f>
        <v>0</v>
      </c>
      <c r="G38" s="158"/>
    </row>
    <row r="39" spans="1:7" s="78" customFormat="1" ht="126">
      <c r="A39" s="85"/>
      <c r="B39" s="88" t="s">
        <v>331</v>
      </c>
      <c r="C39" s="151" t="s">
        <v>332</v>
      </c>
      <c r="D39" s="54">
        <v>15159.9</v>
      </c>
      <c r="E39" s="54">
        <v>0</v>
      </c>
      <c r="F39" s="54">
        <v>0</v>
      </c>
      <c r="G39" s="86" t="s">
        <v>627</v>
      </c>
    </row>
    <row r="40" spans="1:7" s="78" customFormat="1" ht="78.75">
      <c r="A40" s="85"/>
      <c r="B40" s="88" t="s">
        <v>333</v>
      </c>
      <c r="C40" s="151" t="s">
        <v>334</v>
      </c>
      <c r="D40" s="54">
        <v>1024.9</v>
      </c>
      <c r="E40" s="54">
        <v>0</v>
      </c>
      <c r="F40" s="54">
        <v>0</v>
      </c>
      <c r="G40" s="86" t="s">
        <v>732</v>
      </c>
    </row>
    <row r="41" spans="1:7" s="78" customFormat="1" ht="63">
      <c r="A41" s="85"/>
      <c r="B41" s="88" t="s">
        <v>335</v>
      </c>
      <c r="C41" s="151" t="s">
        <v>336</v>
      </c>
      <c r="D41" s="54">
        <v>24600</v>
      </c>
      <c r="E41" s="54">
        <v>0</v>
      </c>
      <c r="F41" s="54">
        <v>0</v>
      </c>
      <c r="G41" s="86" t="s">
        <v>733</v>
      </c>
    </row>
    <row r="42" spans="1:7" s="78" customFormat="1" ht="78.75">
      <c r="A42" s="85"/>
      <c r="B42" s="86" t="s">
        <v>337</v>
      </c>
      <c r="C42" s="151" t="s">
        <v>338</v>
      </c>
      <c r="D42" s="54">
        <v>7975.3</v>
      </c>
      <c r="E42" s="54">
        <v>0</v>
      </c>
      <c r="F42" s="54">
        <v>0</v>
      </c>
      <c r="G42" s="86" t="s">
        <v>734</v>
      </c>
    </row>
    <row r="43" spans="1:7" s="78" customFormat="1" ht="78.75">
      <c r="A43" s="85"/>
      <c r="B43" s="86" t="s">
        <v>339</v>
      </c>
      <c r="C43" s="103" t="s">
        <v>340</v>
      </c>
      <c r="D43" s="54">
        <v>8000</v>
      </c>
      <c r="E43" s="54">
        <v>0</v>
      </c>
      <c r="F43" s="54">
        <v>0</v>
      </c>
      <c r="G43" s="86" t="s">
        <v>736</v>
      </c>
    </row>
    <row r="44" spans="1:7" s="78" customFormat="1" ht="31.5">
      <c r="A44" s="85"/>
      <c r="B44" s="86" t="s">
        <v>341</v>
      </c>
      <c r="C44" s="103" t="s">
        <v>515</v>
      </c>
      <c r="D44" s="54">
        <v>50000</v>
      </c>
      <c r="E44" s="54">
        <v>0</v>
      </c>
      <c r="F44" s="54">
        <v>0</v>
      </c>
      <c r="G44" s="88" t="s">
        <v>735</v>
      </c>
    </row>
    <row r="45" spans="1:7" s="78" customFormat="1" ht="63">
      <c r="A45" s="85"/>
      <c r="B45" s="86" t="s">
        <v>342</v>
      </c>
      <c r="C45" s="103" t="s">
        <v>343</v>
      </c>
      <c r="D45" s="54">
        <v>100</v>
      </c>
      <c r="E45" s="54">
        <v>0</v>
      </c>
      <c r="F45" s="54">
        <v>0</v>
      </c>
      <c r="G45" s="88" t="s">
        <v>628</v>
      </c>
    </row>
    <row r="46" spans="1:7" s="78" customFormat="1" ht="47.25">
      <c r="A46" s="85"/>
      <c r="B46" s="86" t="s">
        <v>731</v>
      </c>
      <c r="C46" s="103" t="s">
        <v>707</v>
      </c>
      <c r="D46" s="54">
        <v>52139.9</v>
      </c>
      <c r="E46" s="54">
        <v>0</v>
      </c>
      <c r="F46" s="54">
        <v>0</v>
      </c>
      <c r="G46" s="88" t="s">
        <v>737</v>
      </c>
    </row>
    <row r="47" spans="1:7" s="102" customFormat="1" ht="31.5">
      <c r="A47" s="76">
        <v>5</v>
      </c>
      <c r="B47" s="138" t="s">
        <v>154</v>
      </c>
      <c r="C47" s="77"/>
      <c r="D47" s="143">
        <f>SUM(D48:D53)</f>
        <v>292241.8</v>
      </c>
      <c r="E47" s="143">
        <f>SUM(E48:E53)</f>
        <v>0</v>
      </c>
      <c r="F47" s="143">
        <f>SUM(F48:F53)</f>
        <v>0</v>
      </c>
      <c r="G47" s="143"/>
    </row>
    <row r="48" spans="1:7" ht="31.5">
      <c r="A48" s="48"/>
      <c r="B48" s="49" t="s">
        <v>163</v>
      </c>
      <c r="C48" s="152" t="s">
        <v>164</v>
      </c>
      <c r="D48" s="54">
        <v>576.9</v>
      </c>
      <c r="E48" s="54">
        <v>0</v>
      </c>
      <c r="F48" s="54">
        <v>0</v>
      </c>
      <c r="G48" s="237" t="s">
        <v>629</v>
      </c>
    </row>
    <row r="49" spans="1:7" ht="31.5">
      <c r="A49" s="48"/>
      <c r="B49" s="49" t="s">
        <v>165</v>
      </c>
      <c r="C49" s="95" t="s">
        <v>166</v>
      </c>
      <c r="D49" s="54">
        <v>6087.1</v>
      </c>
      <c r="E49" s="54">
        <v>0</v>
      </c>
      <c r="F49" s="54">
        <v>0</v>
      </c>
      <c r="G49" s="238"/>
    </row>
    <row r="50" spans="1:7" ht="31.5">
      <c r="A50" s="48"/>
      <c r="B50" s="49" t="s">
        <v>160</v>
      </c>
      <c r="C50" s="95" t="s">
        <v>167</v>
      </c>
      <c r="D50" s="54">
        <v>259145.6</v>
      </c>
      <c r="E50" s="54">
        <v>0</v>
      </c>
      <c r="F50" s="54">
        <v>0</v>
      </c>
      <c r="G50" s="238"/>
    </row>
    <row r="51" spans="1:7" ht="31.5">
      <c r="A51" s="48"/>
      <c r="B51" s="49" t="s">
        <v>168</v>
      </c>
      <c r="C51" s="95" t="s">
        <v>169</v>
      </c>
      <c r="D51" s="54">
        <v>6354</v>
      </c>
      <c r="E51" s="54">
        <v>0</v>
      </c>
      <c r="F51" s="54">
        <v>0</v>
      </c>
      <c r="G51" s="238"/>
    </row>
    <row r="52" spans="1:7" ht="31.5">
      <c r="A52" s="48"/>
      <c r="B52" s="49" t="s">
        <v>170</v>
      </c>
      <c r="C52" s="95" t="s">
        <v>171</v>
      </c>
      <c r="D52" s="54">
        <v>16267.3</v>
      </c>
      <c r="E52" s="54">
        <v>0</v>
      </c>
      <c r="F52" s="54">
        <v>0</v>
      </c>
      <c r="G52" s="239"/>
    </row>
    <row r="53" spans="1:7" ht="78.75">
      <c r="A53" s="48"/>
      <c r="B53" s="49" t="s">
        <v>155</v>
      </c>
      <c r="C53" s="95" t="s">
        <v>156</v>
      </c>
      <c r="D53" s="54">
        <v>3810.9</v>
      </c>
      <c r="E53" s="54">
        <v>0</v>
      </c>
      <c r="F53" s="54">
        <v>0</v>
      </c>
      <c r="G53" s="69" t="s">
        <v>630</v>
      </c>
    </row>
    <row r="54" spans="1:7" s="102" customFormat="1" ht="15.75" customHeight="1">
      <c r="A54" s="76">
        <v>6</v>
      </c>
      <c r="B54" s="138" t="s">
        <v>25</v>
      </c>
      <c r="C54" s="77"/>
      <c r="D54" s="143">
        <f>SUM(D55:D63)</f>
        <v>107417.4</v>
      </c>
      <c r="E54" s="143">
        <f>SUM(E55:E63)</f>
        <v>0</v>
      </c>
      <c r="F54" s="143">
        <f>SUM(F55:F63)</f>
        <v>0</v>
      </c>
      <c r="G54" s="143"/>
    </row>
    <row r="55" spans="1:7" ht="63">
      <c r="A55" s="48"/>
      <c r="B55" s="34" t="s">
        <v>14</v>
      </c>
      <c r="C55" s="47" t="s">
        <v>26</v>
      </c>
      <c r="D55" s="54">
        <v>10710.1</v>
      </c>
      <c r="E55" s="54">
        <v>0</v>
      </c>
      <c r="F55" s="54">
        <v>0</v>
      </c>
      <c r="G55" s="56" t="s">
        <v>631</v>
      </c>
    </row>
    <row r="56" spans="1:7" ht="47.25">
      <c r="A56" s="48"/>
      <c r="B56" s="34" t="s">
        <v>14</v>
      </c>
      <c r="C56" s="47" t="s">
        <v>27</v>
      </c>
      <c r="D56" s="129">
        <f>150+1393+1299+630.5+3900</f>
        <v>7372.5</v>
      </c>
      <c r="E56" s="54">
        <v>0</v>
      </c>
      <c r="F56" s="54">
        <v>0</v>
      </c>
      <c r="G56" s="56" t="s">
        <v>632</v>
      </c>
    </row>
    <row r="57" spans="1:7" ht="78.75">
      <c r="A57" s="48"/>
      <c r="B57" s="34" t="s">
        <v>14</v>
      </c>
      <c r="C57" s="47" t="s">
        <v>28</v>
      </c>
      <c r="D57" s="129">
        <v>51.7</v>
      </c>
      <c r="E57" s="54">
        <v>0</v>
      </c>
      <c r="F57" s="54">
        <v>0</v>
      </c>
      <c r="G57" s="56" t="s">
        <v>633</v>
      </c>
    </row>
    <row r="58" spans="1:7" ht="220.5">
      <c r="A58" s="48"/>
      <c r="B58" s="34" t="s">
        <v>509</v>
      </c>
      <c r="C58" s="47" t="s">
        <v>29</v>
      </c>
      <c r="D58" s="54">
        <f>4000+3494+3097.3+1597.6</f>
        <v>12188.9</v>
      </c>
      <c r="E58" s="54">
        <v>0</v>
      </c>
      <c r="F58" s="54">
        <v>0</v>
      </c>
      <c r="G58" s="56" t="s">
        <v>634</v>
      </c>
    </row>
    <row r="59" spans="1:7" ht="173.25">
      <c r="A59" s="48"/>
      <c r="B59" s="34" t="s">
        <v>30</v>
      </c>
      <c r="C59" s="47" t="s">
        <v>31</v>
      </c>
      <c r="D59" s="129">
        <v>12994.2</v>
      </c>
      <c r="E59" s="54">
        <v>0</v>
      </c>
      <c r="F59" s="54">
        <v>0</v>
      </c>
      <c r="G59" s="56" t="s">
        <v>635</v>
      </c>
    </row>
    <row r="60" spans="1:7" ht="78.75">
      <c r="A60" s="48"/>
      <c r="B60" s="34" t="s">
        <v>32</v>
      </c>
      <c r="C60" s="47" t="s">
        <v>33</v>
      </c>
      <c r="D60" s="129">
        <v>20000</v>
      </c>
      <c r="E60" s="54">
        <v>0</v>
      </c>
      <c r="F60" s="54">
        <v>0</v>
      </c>
      <c r="G60" s="56" t="s">
        <v>636</v>
      </c>
    </row>
    <row r="61" spans="1:7" ht="94.5">
      <c r="A61" s="48"/>
      <c r="B61" s="34" t="s">
        <v>34</v>
      </c>
      <c r="C61" s="47" t="s">
        <v>35</v>
      </c>
      <c r="D61" s="129">
        <f>8000+5000</f>
        <v>13000</v>
      </c>
      <c r="E61" s="54">
        <v>0</v>
      </c>
      <c r="F61" s="54">
        <v>0</v>
      </c>
      <c r="G61" s="56" t="s">
        <v>769</v>
      </c>
    </row>
    <row r="62" spans="1:7" ht="220.5">
      <c r="A62" s="48"/>
      <c r="B62" s="34" t="s">
        <v>36</v>
      </c>
      <c r="C62" s="47" t="s">
        <v>37</v>
      </c>
      <c r="D62" s="129">
        <f>17900+3200</f>
        <v>21100</v>
      </c>
      <c r="E62" s="54">
        <v>0</v>
      </c>
      <c r="F62" s="54">
        <v>0</v>
      </c>
      <c r="G62" s="56" t="s">
        <v>705</v>
      </c>
    </row>
    <row r="63" spans="1:7" ht="47.25">
      <c r="A63" s="48"/>
      <c r="B63" s="34" t="s">
        <v>38</v>
      </c>
      <c r="C63" s="47" t="s">
        <v>39</v>
      </c>
      <c r="D63" s="129">
        <v>10000</v>
      </c>
      <c r="E63" s="54">
        <v>0</v>
      </c>
      <c r="F63" s="54">
        <v>0</v>
      </c>
      <c r="G63" s="56" t="s">
        <v>637</v>
      </c>
    </row>
    <row r="64" spans="1:7" s="102" customFormat="1" ht="31.5">
      <c r="A64" s="76">
        <v>7</v>
      </c>
      <c r="B64" s="138" t="s">
        <v>98</v>
      </c>
      <c r="C64" s="77"/>
      <c r="D64" s="77">
        <f>D65</f>
        <v>64000</v>
      </c>
      <c r="E64" s="77">
        <f>E65</f>
        <v>0</v>
      </c>
      <c r="F64" s="77">
        <f>F65</f>
        <v>0</v>
      </c>
      <c r="G64" s="77"/>
    </row>
    <row r="65" spans="1:7" ht="63">
      <c r="A65" s="58"/>
      <c r="B65" s="34" t="s">
        <v>99</v>
      </c>
      <c r="C65" s="41" t="s">
        <v>503</v>
      </c>
      <c r="D65" s="54">
        <v>64000</v>
      </c>
      <c r="E65" s="54">
        <v>0</v>
      </c>
      <c r="F65" s="54">
        <v>0</v>
      </c>
      <c r="G65" s="128" t="s">
        <v>638</v>
      </c>
    </row>
    <row r="66" spans="1:7" s="102" customFormat="1" ht="15.75">
      <c r="A66" s="76">
        <v>8</v>
      </c>
      <c r="B66" s="138" t="s">
        <v>136</v>
      </c>
      <c r="C66" s="77"/>
      <c r="D66" s="77">
        <f>SUM(D67:D68)</f>
        <v>7271.4</v>
      </c>
      <c r="E66" s="77">
        <f>SUM(E67:E68)</f>
        <v>0</v>
      </c>
      <c r="F66" s="77">
        <f>SUM(F67:F68)</f>
        <v>0</v>
      </c>
      <c r="G66" s="77"/>
    </row>
    <row r="67" spans="1:7" ht="204.75">
      <c r="A67" s="58"/>
      <c r="B67" s="49" t="s">
        <v>137</v>
      </c>
      <c r="C67" s="47" t="s">
        <v>138</v>
      </c>
      <c r="D67" s="54">
        <v>7250</v>
      </c>
      <c r="E67" s="54">
        <v>0</v>
      </c>
      <c r="F67" s="54">
        <v>0</v>
      </c>
      <c r="G67" s="86" t="s">
        <v>747</v>
      </c>
    </row>
    <row r="68" spans="1:7" ht="126">
      <c r="A68" s="58"/>
      <c r="B68" s="49" t="s">
        <v>139</v>
      </c>
      <c r="C68" s="65" t="s">
        <v>140</v>
      </c>
      <c r="D68" s="54">
        <v>21.4</v>
      </c>
      <c r="E68" s="54">
        <v>0</v>
      </c>
      <c r="F68" s="54">
        <v>0</v>
      </c>
      <c r="G68" s="86" t="s">
        <v>748</v>
      </c>
    </row>
    <row r="69" spans="1:7" s="102" customFormat="1" ht="31.5">
      <c r="A69" s="76">
        <v>9</v>
      </c>
      <c r="B69" s="138" t="s">
        <v>104</v>
      </c>
      <c r="C69" s="77"/>
      <c r="D69" s="77">
        <f>SUM(D70:D77)</f>
        <v>979311.4</v>
      </c>
      <c r="E69" s="77">
        <f>SUM(E70:E77)</f>
        <v>0</v>
      </c>
      <c r="F69" s="77">
        <f>SUM(F70:F77)</f>
        <v>0</v>
      </c>
      <c r="G69" s="77"/>
    </row>
    <row r="70" spans="1:7" ht="63">
      <c r="A70" s="58"/>
      <c r="B70" s="34" t="s">
        <v>107</v>
      </c>
      <c r="C70" s="35" t="s">
        <v>108</v>
      </c>
      <c r="D70" s="54">
        <v>900</v>
      </c>
      <c r="E70" s="54">
        <v>0</v>
      </c>
      <c r="F70" s="54">
        <v>0</v>
      </c>
      <c r="G70" s="34" t="s">
        <v>639</v>
      </c>
    </row>
    <row r="71" spans="1:7" ht="78.75">
      <c r="A71" s="58"/>
      <c r="B71" s="34" t="s">
        <v>109</v>
      </c>
      <c r="C71" s="35" t="s">
        <v>110</v>
      </c>
      <c r="D71" s="54">
        <v>359</v>
      </c>
      <c r="E71" s="54">
        <v>0</v>
      </c>
      <c r="F71" s="54">
        <v>0</v>
      </c>
      <c r="G71" s="86" t="s">
        <v>738</v>
      </c>
    </row>
    <row r="72" spans="1:7" ht="110.25">
      <c r="A72" s="58"/>
      <c r="B72" s="148" t="s">
        <v>111</v>
      </c>
      <c r="C72" s="35" t="s">
        <v>112</v>
      </c>
      <c r="D72" s="54">
        <v>15766</v>
      </c>
      <c r="E72" s="54">
        <v>0</v>
      </c>
      <c r="F72" s="54">
        <v>0</v>
      </c>
      <c r="G72" s="34" t="s">
        <v>640</v>
      </c>
    </row>
    <row r="73" spans="1:7" ht="63">
      <c r="A73" s="58"/>
      <c r="B73" s="148" t="s">
        <v>113</v>
      </c>
      <c r="C73" s="35" t="s">
        <v>504</v>
      </c>
      <c r="D73" s="54">
        <v>50000</v>
      </c>
      <c r="E73" s="54">
        <v>0</v>
      </c>
      <c r="F73" s="54">
        <v>0</v>
      </c>
      <c r="G73" s="86" t="s">
        <v>739</v>
      </c>
    </row>
    <row r="74" spans="1:7" ht="78.75">
      <c r="A74" s="58"/>
      <c r="B74" s="148" t="s">
        <v>740</v>
      </c>
      <c r="C74" s="35" t="s">
        <v>502</v>
      </c>
      <c r="D74" s="54">
        <v>25000</v>
      </c>
      <c r="E74" s="54">
        <v>0</v>
      </c>
      <c r="F74" s="54">
        <v>0</v>
      </c>
      <c r="G74" s="34" t="s">
        <v>641</v>
      </c>
    </row>
    <row r="75" spans="1:7" ht="31.5">
      <c r="A75" s="58"/>
      <c r="B75" s="38" t="s">
        <v>114</v>
      </c>
      <c r="C75" s="35" t="s">
        <v>115</v>
      </c>
      <c r="D75" s="54">
        <v>300</v>
      </c>
      <c r="E75" s="54">
        <v>0</v>
      </c>
      <c r="F75" s="54">
        <v>0</v>
      </c>
      <c r="G75" s="34" t="s">
        <v>642</v>
      </c>
    </row>
    <row r="76" spans="1:7" ht="78.75">
      <c r="A76" s="58"/>
      <c r="B76" s="49" t="s">
        <v>189</v>
      </c>
      <c r="C76" s="35" t="s">
        <v>190</v>
      </c>
      <c r="D76" s="54">
        <f>250000+226000+233000</f>
        <v>709000</v>
      </c>
      <c r="E76" s="54">
        <v>0</v>
      </c>
      <c r="F76" s="54">
        <v>0</v>
      </c>
      <c r="G76" s="49" t="s">
        <v>741</v>
      </c>
    </row>
    <row r="77" spans="1:7" ht="141.75">
      <c r="A77" s="58"/>
      <c r="B77" s="49" t="s">
        <v>328</v>
      </c>
      <c r="C77" s="35" t="s">
        <v>585</v>
      </c>
      <c r="D77" s="54">
        <v>177986.4</v>
      </c>
      <c r="E77" s="54">
        <v>0</v>
      </c>
      <c r="F77" s="54">
        <v>0</v>
      </c>
      <c r="G77" s="56" t="s">
        <v>587</v>
      </c>
    </row>
    <row r="78" spans="1:7" s="160" customFormat="1" ht="31.5">
      <c r="A78" s="124">
        <v>10</v>
      </c>
      <c r="B78" s="138" t="s">
        <v>18</v>
      </c>
      <c r="C78" s="139"/>
      <c r="D78" s="77">
        <f>SUM(D79:D79)</f>
        <v>10207.8</v>
      </c>
      <c r="E78" s="77">
        <f>SUM(E79:E79)</f>
        <v>0</v>
      </c>
      <c r="F78" s="77">
        <f>SUM(F79:F79)</f>
        <v>0</v>
      </c>
      <c r="G78" s="159"/>
    </row>
    <row r="79" spans="1:7" ht="94.5">
      <c r="A79" s="41"/>
      <c r="B79" s="34" t="s">
        <v>19</v>
      </c>
      <c r="C79" s="35" t="s">
        <v>20</v>
      </c>
      <c r="D79" s="54">
        <v>10207.8</v>
      </c>
      <c r="E79" s="54">
        <v>0</v>
      </c>
      <c r="F79" s="54">
        <v>0</v>
      </c>
      <c r="G79" s="136" t="s">
        <v>643</v>
      </c>
    </row>
    <row r="80" spans="1:7" s="102" customFormat="1" ht="31.5">
      <c r="A80" s="76">
        <v>11</v>
      </c>
      <c r="B80" s="138" t="s">
        <v>466</v>
      </c>
      <c r="C80" s="161"/>
      <c r="D80" s="77">
        <f>D81</f>
        <v>30106</v>
      </c>
      <c r="E80" s="77">
        <f>E81</f>
        <v>52387.5</v>
      </c>
      <c r="F80" s="77">
        <f>F81</f>
        <v>12987.6</v>
      </c>
      <c r="G80" s="77"/>
    </row>
    <row r="81" spans="1:7" ht="69" customHeight="1">
      <c r="A81" s="58"/>
      <c r="B81" s="188" t="s">
        <v>14</v>
      </c>
      <c r="C81" s="47" t="s">
        <v>268</v>
      </c>
      <c r="D81" s="54">
        <v>30106</v>
      </c>
      <c r="E81" s="54">
        <v>52387.5</v>
      </c>
      <c r="F81" s="54">
        <v>12987.6</v>
      </c>
      <c r="G81" s="56" t="s">
        <v>777</v>
      </c>
    </row>
    <row r="82" spans="1:7" s="102" customFormat="1" ht="15.75">
      <c r="A82" s="76">
        <v>12</v>
      </c>
      <c r="B82" s="138" t="s">
        <v>172</v>
      </c>
      <c r="C82" s="77"/>
      <c r="D82" s="77">
        <f>SUM(D83:D85)</f>
        <v>135926.7</v>
      </c>
      <c r="E82" s="77">
        <f>SUM(E83:E85)</f>
        <v>0</v>
      </c>
      <c r="F82" s="77">
        <f>SUM(F83:F85)</f>
        <v>0</v>
      </c>
      <c r="G82" s="77"/>
    </row>
    <row r="83" spans="1:7" ht="63">
      <c r="A83" s="41"/>
      <c r="B83" s="34" t="s">
        <v>173</v>
      </c>
      <c r="C83" s="129" t="s">
        <v>174</v>
      </c>
      <c r="D83" s="54">
        <v>2057.3</v>
      </c>
      <c r="E83" s="54">
        <v>0</v>
      </c>
      <c r="F83" s="54">
        <v>0</v>
      </c>
      <c r="G83" s="128" t="s">
        <v>770</v>
      </c>
    </row>
    <row r="84" spans="1:7" ht="63">
      <c r="A84" s="41"/>
      <c r="B84" s="49" t="s">
        <v>175</v>
      </c>
      <c r="C84" s="152" t="s">
        <v>176</v>
      </c>
      <c r="D84" s="54">
        <v>13869.4</v>
      </c>
      <c r="E84" s="54">
        <v>0</v>
      </c>
      <c r="F84" s="54">
        <v>0</v>
      </c>
      <c r="G84" s="49" t="s">
        <v>771</v>
      </c>
    </row>
    <row r="85" spans="1:7" ht="78.75">
      <c r="A85" s="41"/>
      <c r="B85" s="49" t="s">
        <v>160</v>
      </c>
      <c r="C85" s="152" t="s">
        <v>177</v>
      </c>
      <c r="D85" s="54">
        <v>120000</v>
      </c>
      <c r="E85" s="54">
        <v>0</v>
      </c>
      <c r="F85" s="54">
        <v>0</v>
      </c>
      <c r="G85" s="69" t="s">
        <v>772</v>
      </c>
    </row>
    <row r="86" spans="1:7" s="102" customFormat="1" ht="31.5">
      <c r="A86" s="76">
        <v>13</v>
      </c>
      <c r="B86" s="138" t="s">
        <v>269</v>
      </c>
      <c r="C86" s="77"/>
      <c r="D86" s="77">
        <f>SUM(D87:D90)</f>
        <v>384782.4</v>
      </c>
      <c r="E86" s="77">
        <f>SUM(E87:E90)</f>
        <v>470659.7</v>
      </c>
      <c r="F86" s="77">
        <f>SUM(F87:F90)</f>
        <v>0</v>
      </c>
      <c r="G86" s="77"/>
    </row>
    <row r="87" spans="1:7" ht="126">
      <c r="A87" s="41"/>
      <c r="B87" s="86" t="s">
        <v>270</v>
      </c>
      <c r="C87" s="129" t="s">
        <v>271</v>
      </c>
      <c r="D87" s="54">
        <v>361500</v>
      </c>
      <c r="E87" s="54">
        <v>0</v>
      </c>
      <c r="F87" s="54">
        <v>0</v>
      </c>
      <c r="G87" s="128" t="s">
        <v>644</v>
      </c>
    </row>
    <row r="88" spans="1:7" ht="157.5">
      <c r="A88" s="41"/>
      <c r="B88" s="49" t="s">
        <v>272</v>
      </c>
      <c r="C88" s="152" t="s">
        <v>273</v>
      </c>
      <c r="D88" s="54">
        <v>18658.4</v>
      </c>
      <c r="E88" s="54">
        <v>128000</v>
      </c>
      <c r="F88" s="54">
        <v>0</v>
      </c>
      <c r="G88" s="53" t="s">
        <v>778</v>
      </c>
    </row>
    <row r="89" spans="1:7" ht="126">
      <c r="A89" s="41"/>
      <c r="B89" s="57" t="s">
        <v>21</v>
      </c>
      <c r="C89" s="65" t="s">
        <v>388</v>
      </c>
      <c r="D89" s="54">
        <v>4624</v>
      </c>
      <c r="E89" s="54">
        <v>0</v>
      </c>
      <c r="F89" s="54">
        <v>0</v>
      </c>
      <c r="G89" s="69" t="s">
        <v>645</v>
      </c>
    </row>
    <row r="90" spans="1:7" s="78" customFormat="1" ht="63">
      <c r="A90" s="58"/>
      <c r="B90" s="87" t="s">
        <v>646</v>
      </c>
      <c r="C90" s="103" t="s">
        <v>271</v>
      </c>
      <c r="D90" s="54">
        <v>0</v>
      </c>
      <c r="E90" s="54">
        <v>342659.7</v>
      </c>
      <c r="F90" s="54">
        <v>0</v>
      </c>
      <c r="G90" s="56" t="s">
        <v>647</v>
      </c>
    </row>
    <row r="91" spans="1:7" s="102" customFormat="1" ht="31.5">
      <c r="A91" s="76">
        <v>14</v>
      </c>
      <c r="B91" s="138" t="s">
        <v>211</v>
      </c>
      <c r="C91" s="77"/>
      <c r="D91" s="77">
        <f>SUM(D92:D96)</f>
        <v>99970.6</v>
      </c>
      <c r="E91" s="77">
        <f>SUM(E92:E96)</f>
        <v>0</v>
      </c>
      <c r="F91" s="77">
        <f>SUM(F92:F96)</f>
        <v>0</v>
      </c>
      <c r="G91" s="77"/>
    </row>
    <row r="92" spans="1:7" ht="63" customHeight="1">
      <c r="A92" s="41"/>
      <c r="B92" s="49" t="s">
        <v>212</v>
      </c>
      <c r="C92" s="55" t="s">
        <v>213</v>
      </c>
      <c r="D92" s="54">
        <v>25000</v>
      </c>
      <c r="E92" s="54">
        <v>0</v>
      </c>
      <c r="F92" s="54">
        <v>0</v>
      </c>
      <c r="G92" s="56" t="s">
        <v>773</v>
      </c>
    </row>
    <row r="93" spans="1:7" ht="73.5" customHeight="1">
      <c r="A93" s="41"/>
      <c r="B93" s="49" t="s">
        <v>214</v>
      </c>
      <c r="C93" s="55" t="s">
        <v>215</v>
      </c>
      <c r="D93" s="54">
        <v>10200</v>
      </c>
      <c r="E93" s="54">
        <v>0</v>
      </c>
      <c r="F93" s="54">
        <v>0</v>
      </c>
      <c r="G93" s="56" t="s">
        <v>648</v>
      </c>
    </row>
    <row r="94" spans="1:7" ht="157.5">
      <c r="A94" s="41"/>
      <c r="B94" s="49" t="s">
        <v>596</v>
      </c>
      <c r="C94" s="55" t="s">
        <v>597</v>
      </c>
      <c r="D94" s="54">
        <v>10000</v>
      </c>
      <c r="E94" s="54">
        <v>0</v>
      </c>
      <c r="F94" s="54">
        <v>0</v>
      </c>
      <c r="G94" s="56" t="s">
        <v>600</v>
      </c>
    </row>
    <row r="95" spans="1:7" ht="207.75" customHeight="1">
      <c r="A95" s="41"/>
      <c r="B95" s="49" t="s">
        <v>598</v>
      </c>
      <c r="C95" s="55" t="s">
        <v>599</v>
      </c>
      <c r="D95" s="54">
        <v>38770.6</v>
      </c>
      <c r="E95" s="54">
        <v>0</v>
      </c>
      <c r="F95" s="54">
        <v>0</v>
      </c>
      <c r="G95" s="56" t="s">
        <v>649</v>
      </c>
    </row>
    <row r="96" spans="1:7" ht="189">
      <c r="A96" s="41"/>
      <c r="B96" s="49" t="s">
        <v>602</v>
      </c>
      <c r="C96" s="55" t="s">
        <v>216</v>
      </c>
      <c r="D96" s="54">
        <v>16000</v>
      </c>
      <c r="E96" s="54">
        <v>0</v>
      </c>
      <c r="F96" s="54">
        <v>0</v>
      </c>
      <c r="G96" s="56" t="s">
        <v>650</v>
      </c>
    </row>
    <row r="97" spans="1:7" s="102" customFormat="1" ht="31.5" customHeight="1">
      <c r="A97" s="76">
        <v>15</v>
      </c>
      <c r="B97" s="138" t="s">
        <v>42</v>
      </c>
      <c r="C97" s="77"/>
      <c r="D97" s="77">
        <f>SUM(D98:D102)</f>
        <v>33585.5</v>
      </c>
      <c r="E97" s="77">
        <f>SUM(E98:E102)</f>
        <v>0</v>
      </c>
      <c r="F97" s="77">
        <f>SUM(F98:F102)</f>
        <v>0</v>
      </c>
      <c r="G97" s="77"/>
    </row>
    <row r="98" spans="1:7" ht="94.5">
      <c r="A98" s="41"/>
      <c r="B98" s="34" t="s">
        <v>43</v>
      </c>
      <c r="C98" s="47" t="s">
        <v>44</v>
      </c>
      <c r="D98" s="54">
        <v>1000</v>
      </c>
      <c r="E98" s="54">
        <v>0</v>
      </c>
      <c r="F98" s="54">
        <v>0</v>
      </c>
      <c r="G98" s="49" t="s">
        <v>651</v>
      </c>
    </row>
    <row r="99" spans="1:7" ht="94.5">
      <c r="A99" s="41"/>
      <c r="B99" s="34" t="s">
        <v>43</v>
      </c>
      <c r="C99" s="47" t="s">
        <v>45</v>
      </c>
      <c r="D99" s="54">
        <v>16996.8</v>
      </c>
      <c r="E99" s="54">
        <v>0</v>
      </c>
      <c r="F99" s="54">
        <v>0</v>
      </c>
      <c r="G99" s="49" t="s">
        <v>652</v>
      </c>
    </row>
    <row r="100" spans="1:7" ht="220.5">
      <c r="A100" s="41"/>
      <c r="B100" s="34" t="s">
        <v>46</v>
      </c>
      <c r="C100" s="47" t="s">
        <v>47</v>
      </c>
      <c r="D100" s="54">
        <v>9230</v>
      </c>
      <c r="E100" s="54">
        <v>0</v>
      </c>
      <c r="F100" s="54">
        <v>0</v>
      </c>
      <c r="G100" s="128" t="s">
        <v>653</v>
      </c>
    </row>
    <row r="101" spans="1:7" ht="110.25">
      <c r="A101" s="41"/>
      <c r="B101" s="34" t="s">
        <v>46</v>
      </c>
      <c r="C101" s="47" t="s">
        <v>48</v>
      </c>
      <c r="D101" s="54">
        <v>770</v>
      </c>
      <c r="E101" s="54">
        <v>0</v>
      </c>
      <c r="F101" s="54">
        <v>0</v>
      </c>
      <c r="G101" s="128" t="s">
        <v>654</v>
      </c>
    </row>
    <row r="102" spans="1:7" ht="173.25">
      <c r="A102" s="41"/>
      <c r="B102" s="34" t="s">
        <v>601</v>
      </c>
      <c r="C102" s="47" t="s">
        <v>49</v>
      </c>
      <c r="D102" s="54">
        <v>5588.7</v>
      </c>
      <c r="E102" s="54">
        <v>0</v>
      </c>
      <c r="F102" s="54">
        <v>0</v>
      </c>
      <c r="G102" s="49" t="s">
        <v>655</v>
      </c>
    </row>
    <row r="103" spans="1:7" s="102" customFormat="1" ht="31.5">
      <c r="A103" s="76">
        <v>16</v>
      </c>
      <c r="B103" s="138" t="s">
        <v>205</v>
      </c>
      <c r="C103" s="77"/>
      <c r="D103" s="77">
        <f>SUM(D104:D108)</f>
        <v>31668</v>
      </c>
      <c r="E103" s="77">
        <f>SUM(E104:E108)</f>
        <v>0</v>
      </c>
      <c r="F103" s="77">
        <f>SUM(F104:F108)</f>
        <v>0</v>
      </c>
      <c r="G103" s="77"/>
    </row>
    <row r="104" spans="1:7" s="78" customFormat="1" ht="78.75">
      <c r="A104" s="76"/>
      <c r="B104" s="83" t="s">
        <v>510</v>
      </c>
      <c r="C104" s="47" t="s">
        <v>206</v>
      </c>
      <c r="D104" s="54">
        <v>381.8</v>
      </c>
      <c r="E104" s="54">
        <v>0</v>
      </c>
      <c r="F104" s="54">
        <v>0</v>
      </c>
      <c r="G104" s="128" t="s">
        <v>656</v>
      </c>
    </row>
    <row r="105" spans="1:7" s="78" customFormat="1" ht="78.75">
      <c r="A105" s="76"/>
      <c r="B105" s="83" t="s">
        <v>511</v>
      </c>
      <c r="C105" s="47" t="s">
        <v>207</v>
      </c>
      <c r="D105" s="54">
        <v>1253.2</v>
      </c>
      <c r="E105" s="54">
        <v>0</v>
      </c>
      <c r="F105" s="54">
        <v>0</v>
      </c>
      <c r="G105" s="56" t="s">
        <v>657</v>
      </c>
    </row>
    <row r="106" spans="1:7" s="78" customFormat="1" ht="78.75">
      <c r="A106" s="76"/>
      <c r="B106" s="49" t="s">
        <v>512</v>
      </c>
      <c r="C106" s="65" t="s">
        <v>208</v>
      </c>
      <c r="D106" s="54">
        <v>3075</v>
      </c>
      <c r="E106" s="54">
        <v>0</v>
      </c>
      <c r="F106" s="54">
        <v>0</v>
      </c>
      <c r="G106" s="53" t="s">
        <v>658</v>
      </c>
    </row>
    <row r="107" spans="1:7" s="78" customFormat="1" ht="78.75">
      <c r="A107" s="76"/>
      <c r="B107" s="49" t="s">
        <v>513</v>
      </c>
      <c r="C107" s="65" t="s">
        <v>209</v>
      </c>
      <c r="D107" s="54">
        <v>5000</v>
      </c>
      <c r="E107" s="54">
        <v>0</v>
      </c>
      <c r="F107" s="54">
        <v>0</v>
      </c>
      <c r="G107" s="56" t="s">
        <v>659</v>
      </c>
    </row>
    <row r="108" spans="1:7" s="78" customFormat="1" ht="263.25" customHeight="1">
      <c r="A108" s="76"/>
      <c r="B108" s="49" t="s">
        <v>514</v>
      </c>
      <c r="C108" s="65" t="s">
        <v>210</v>
      </c>
      <c r="D108" s="54">
        <v>21958</v>
      </c>
      <c r="E108" s="54">
        <v>0</v>
      </c>
      <c r="F108" s="54">
        <v>0</v>
      </c>
      <c r="G108" s="56" t="s">
        <v>660</v>
      </c>
    </row>
    <row r="109" spans="1:7" s="102" customFormat="1" ht="31.5">
      <c r="A109" s="76">
        <v>17</v>
      </c>
      <c r="B109" s="138" t="s">
        <v>191</v>
      </c>
      <c r="C109" s="77"/>
      <c r="D109" s="77">
        <f>SUM(D110:D110)</f>
        <v>70000</v>
      </c>
      <c r="E109" s="77">
        <f>SUM(E110:E110)</f>
        <v>0</v>
      </c>
      <c r="F109" s="77">
        <f>SUM(F110:F110)</f>
        <v>0</v>
      </c>
      <c r="G109" s="77"/>
    </row>
    <row r="110" spans="1:7" ht="126">
      <c r="A110" s="41"/>
      <c r="B110" s="68" t="s">
        <v>192</v>
      </c>
      <c r="C110" s="35" t="s">
        <v>193</v>
      </c>
      <c r="D110" s="54">
        <v>70000</v>
      </c>
      <c r="E110" s="54">
        <v>0</v>
      </c>
      <c r="F110" s="54">
        <v>0</v>
      </c>
      <c r="G110" s="128" t="s">
        <v>661</v>
      </c>
    </row>
    <row r="111" spans="1:7" s="102" customFormat="1" ht="15.75">
      <c r="A111" s="76">
        <v>18</v>
      </c>
      <c r="B111" s="140" t="s">
        <v>185</v>
      </c>
      <c r="C111" s="77"/>
      <c r="D111" s="77">
        <f>SUM(D112:D112)</f>
        <v>35400.6</v>
      </c>
      <c r="E111" s="77">
        <f>SUM(E112:E112)</f>
        <v>0</v>
      </c>
      <c r="F111" s="77">
        <f>SUM(F112:F112)</f>
        <v>0</v>
      </c>
      <c r="G111" s="77"/>
    </row>
    <row r="112" spans="1:7" ht="47.25">
      <c r="A112" s="58"/>
      <c r="B112" s="34" t="s">
        <v>186</v>
      </c>
      <c r="C112" s="79" t="s">
        <v>187</v>
      </c>
      <c r="D112" s="54">
        <v>35400.6</v>
      </c>
      <c r="E112" s="54">
        <v>0</v>
      </c>
      <c r="F112" s="54">
        <v>0</v>
      </c>
      <c r="G112" s="56" t="s">
        <v>662</v>
      </c>
    </row>
    <row r="113" spans="1:7" s="102" customFormat="1" ht="31.5" customHeight="1">
      <c r="A113" s="76">
        <v>19</v>
      </c>
      <c r="B113" s="140" t="s">
        <v>122</v>
      </c>
      <c r="C113" s="77"/>
      <c r="D113" s="77">
        <f>SUM(D114:D114)</f>
        <v>10000</v>
      </c>
      <c r="E113" s="77">
        <f>SUM(E114:E114)</f>
        <v>0</v>
      </c>
      <c r="F113" s="77">
        <f>SUM(F114:F114)</f>
        <v>0</v>
      </c>
      <c r="G113" s="77"/>
    </row>
    <row r="114" spans="1:7" ht="110.25">
      <c r="A114" s="58"/>
      <c r="B114" s="49" t="s">
        <v>71</v>
      </c>
      <c r="C114" s="67" t="s">
        <v>123</v>
      </c>
      <c r="D114" s="54">
        <v>10000</v>
      </c>
      <c r="E114" s="54">
        <v>0</v>
      </c>
      <c r="F114" s="54">
        <v>0</v>
      </c>
      <c r="G114" s="69" t="s">
        <v>742</v>
      </c>
    </row>
    <row r="115" spans="1:7" s="102" customFormat="1" ht="31.5">
      <c r="A115" s="76">
        <v>20</v>
      </c>
      <c r="B115" s="140" t="s">
        <v>360</v>
      </c>
      <c r="C115" s="77"/>
      <c r="D115" s="77">
        <f>SUM(D116:D118)</f>
        <v>1169.5</v>
      </c>
      <c r="E115" s="77">
        <f>SUM(E116:E118)</f>
        <v>24210</v>
      </c>
      <c r="F115" s="77">
        <f>SUM(F116:F118)</f>
        <v>0</v>
      </c>
      <c r="G115" s="77"/>
    </row>
    <row r="116" spans="1:7" ht="126">
      <c r="A116" s="58"/>
      <c r="B116" s="75" t="s">
        <v>145</v>
      </c>
      <c r="C116" s="73" t="s">
        <v>146</v>
      </c>
      <c r="D116" s="54">
        <v>169.5</v>
      </c>
      <c r="E116" s="54">
        <v>0</v>
      </c>
      <c r="F116" s="54">
        <v>0</v>
      </c>
      <c r="G116" s="101" t="s">
        <v>749</v>
      </c>
    </row>
    <row r="117" spans="1:7" ht="126">
      <c r="A117" s="58"/>
      <c r="B117" s="75" t="s">
        <v>14</v>
      </c>
      <c r="C117" s="73" t="s">
        <v>147</v>
      </c>
      <c r="D117" s="54">
        <v>1000</v>
      </c>
      <c r="E117" s="54">
        <v>0</v>
      </c>
      <c r="F117" s="54">
        <v>0</v>
      </c>
      <c r="G117" s="101" t="s">
        <v>663</v>
      </c>
    </row>
    <row r="118" spans="1:7" ht="126">
      <c r="A118" s="58"/>
      <c r="B118" s="75" t="s">
        <v>275</v>
      </c>
      <c r="C118" s="73" t="s">
        <v>276</v>
      </c>
      <c r="D118" s="54">
        <v>0</v>
      </c>
      <c r="E118" s="54">
        <v>24210</v>
      </c>
      <c r="F118" s="54">
        <v>0</v>
      </c>
      <c r="G118" s="49" t="s">
        <v>664</v>
      </c>
    </row>
    <row r="119" spans="1:7" s="102" customFormat="1" ht="31.5">
      <c r="A119" s="124">
        <v>21</v>
      </c>
      <c r="B119" s="138" t="s">
        <v>116</v>
      </c>
      <c r="C119" s="162"/>
      <c r="D119" s="77">
        <f>SUM(D120:D122)</f>
        <v>70000</v>
      </c>
      <c r="E119" s="77">
        <f>SUM(E120:E122)</f>
        <v>0</v>
      </c>
      <c r="F119" s="77">
        <f>SUM(F120:F122)</f>
        <v>0</v>
      </c>
      <c r="G119" s="163"/>
    </row>
    <row r="120" spans="1:7" ht="63">
      <c r="A120" s="58"/>
      <c r="B120" s="53" t="s">
        <v>117</v>
      </c>
      <c r="C120" s="131" t="s">
        <v>118</v>
      </c>
      <c r="D120" s="54">
        <v>1000</v>
      </c>
      <c r="E120" s="54">
        <v>0</v>
      </c>
      <c r="F120" s="54">
        <v>0</v>
      </c>
      <c r="G120" s="56" t="s">
        <v>665</v>
      </c>
    </row>
    <row r="121" spans="1:7" ht="85.5" customHeight="1">
      <c r="A121" s="245"/>
      <c r="B121" s="240" t="s">
        <v>119</v>
      </c>
      <c r="C121" s="131" t="s">
        <v>120</v>
      </c>
      <c r="D121" s="54">
        <v>34000</v>
      </c>
      <c r="E121" s="54">
        <v>0</v>
      </c>
      <c r="F121" s="54">
        <v>0</v>
      </c>
      <c r="G121" s="237" t="s">
        <v>743</v>
      </c>
    </row>
    <row r="122" spans="1:7" ht="15.75">
      <c r="A122" s="245"/>
      <c r="B122" s="240"/>
      <c r="C122" s="131" t="s">
        <v>121</v>
      </c>
      <c r="D122" s="54">
        <v>35000</v>
      </c>
      <c r="E122" s="54">
        <v>0</v>
      </c>
      <c r="F122" s="54">
        <v>0</v>
      </c>
      <c r="G122" s="239"/>
    </row>
    <row r="123" spans="1:7" s="102" customFormat="1" ht="15.75">
      <c r="A123" s="76">
        <v>22</v>
      </c>
      <c r="B123" s="140" t="s">
        <v>286</v>
      </c>
      <c r="C123" s="77"/>
      <c r="D123" s="77">
        <f>SUM(D124:D139)</f>
        <v>250000</v>
      </c>
      <c r="E123" s="77">
        <f>SUM(E124:E139)</f>
        <v>175316.8</v>
      </c>
      <c r="F123" s="77">
        <f>SUM(F124:F139)</f>
        <v>172700</v>
      </c>
      <c r="G123" s="77"/>
    </row>
    <row r="124" spans="1:7" s="78" customFormat="1" ht="78.75">
      <c r="A124" s="76"/>
      <c r="B124" s="89" t="s">
        <v>287</v>
      </c>
      <c r="C124" s="129" t="s">
        <v>288</v>
      </c>
      <c r="D124" s="54">
        <v>1673</v>
      </c>
      <c r="E124" s="54">
        <v>0</v>
      </c>
      <c r="F124" s="54">
        <v>72700</v>
      </c>
      <c r="G124" s="90" t="s">
        <v>666</v>
      </c>
    </row>
    <row r="125" spans="1:7" s="78" customFormat="1" ht="94.5">
      <c r="A125" s="76"/>
      <c r="B125" s="91" t="s">
        <v>287</v>
      </c>
      <c r="C125" s="127" t="s">
        <v>289</v>
      </c>
      <c r="D125" s="54">
        <v>3000</v>
      </c>
      <c r="E125" s="54">
        <v>17000</v>
      </c>
      <c r="F125" s="54">
        <v>0</v>
      </c>
      <c r="G125" s="92" t="s">
        <v>667</v>
      </c>
    </row>
    <row r="126" spans="1:7" s="78" customFormat="1" ht="63">
      <c r="A126" s="76"/>
      <c r="B126" s="64" t="s">
        <v>290</v>
      </c>
      <c r="C126" s="129" t="s">
        <v>291</v>
      </c>
      <c r="D126" s="54">
        <f>6364+1646.1+1212</f>
        <v>9222.1</v>
      </c>
      <c r="E126" s="54">
        <f>5206</f>
        <v>5206</v>
      </c>
      <c r="F126" s="54">
        <v>0</v>
      </c>
      <c r="G126" s="206" t="s">
        <v>779</v>
      </c>
    </row>
    <row r="127" spans="1:7" s="78" customFormat="1" ht="299.25">
      <c r="A127" s="76"/>
      <c r="B127" s="64" t="s">
        <v>292</v>
      </c>
      <c r="C127" s="129" t="s">
        <v>293</v>
      </c>
      <c r="D127" s="54">
        <v>12318.7</v>
      </c>
      <c r="E127" s="54">
        <v>68635.8</v>
      </c>
      <c r="F127" s="54">
        <v>0</v>
      </c>
      <c r="G127" s="128" t="s">
        <v>668</v>
      </c>
    </row>
    <row r="128" spans="1:7" s="78" customFormat="1" ht="94.5">
      <c r="A128" s="76"/>
      <c r="B128" s="64" t="s">
        <v>318</v>
      </c>
      <c r="C128" s="129" t="s">
        <v>294</v>
      </c>
      <c r="D128" s="54">
        <f>30809+22717.4</f>
        <v>53526.4</v>
      </c>
      <c r="E128" s="54">
        <v>0</v>
      </c>
      <c r="F128" s="54">
        <v>0</v>
      </c>
      <c r="G128" s="128" t="s">
        <v>780</v>
      </c>
    </row>
    <row r="129" spans="1:7" s="78" customFormat="1" ht="63">
      <c r="A129" s="76"/>
      <c r="B129" s="64" t="s">
        <v>295</v>
      </c>
      <c r="C129" s="129" t="s">
        <v>296</v>
      </c>
      <c r="D129" s="54">
        <v>39475.9</v>
      </c>
      <c r="E129" s="54">
        <v>0</v>
      </c>
      <c r="F129" s="54">
        <v>0</v>
      </c>
      <c r="G129" s="56" t="s">
        <v>669</v>
      </c>
    </row>
    <row r="130" spans="1:7" s="78" customFormat="1" ht="126">
      <c r="A130" s="76"/>
      <c r="B130" s="64" t="s">
        <v>297</v>
      </c>
      <c r="C130" s="129" t="s">
        <v>298</v>
      </c>
      <c r="D130" s="54">
        <f>12005.8+13037.4+12359</f>
        <v>37402.2</v>
      </c>
      <c r="E130" s="54">
        <v>44923</v>
      </c>
      <c r="F130" s="54">
        <v>0</v>
      </c>
      <c r="G130" s="128" t="s">
        <v>782</v>
      </c>
    </row>
    <row r="131" spans="1:7" s="78" customFormat="1" ht="63">
      <c r="A131" s="76"/>
      <c r="B131" s="94" t="s">
        <v>299</v>
      </c>
      <c r="C131" s="129" t="s">
        <v>300</v>
      </c>
      <c r="D131" s="54">
        <v>2695</v>
      </c>
      <c r="E131" s="54">
        <v>0</v>
      </c>
      <c r="F131" s="54">
        <v>0</v>
      </c>
      <c r="G131" s="128" t="s">
        <v>670</v>
      </c>
    </row>
    <row r="132" spans="1:7" s="78" customFormat="1" ht="94.5">
      <c r="A132" s="76"/>
      <c r="B132" s="94" t="s">
        <v>301</v>
      </c>
      <c r="C132" s="129" t="s">
        <v>302</v>
      </c>
      <c r="D132" s="54">
        <v>224</v>
      </c>
      <c r="E132" s="54">
        <v>1005</v>
      </c>
      <c r="F132" s="54">
        <v>0</v>
      </c>
      <c r="G132" s="128" t="s">
        <v>671</v>
      </c>
    </row>
    <row r="133" spans="1:7" s="78" customFormat="1" ht="47.25">
      <c r="A133" s="76"/>
      <c r="B133" s="64" t="s">
        <v>303</v>
      </c>
      <c r="C133" s="129" t="s">
        <v>304</v>
      </c>
      <c r="D133" s="54">
        <v>28965.9</v>
      </c>
      <c r="E133" s="54">
        <v>0</v>
      </c>
      <c r="F133" s="54">
        <v>0</v>
      </c>
      <c r="G133" s="128" t="s">
        <v>781</v>
      </c>
    </row>
    <row r="134" spans="1:7" s="78" customFormat="1" ht="47.25">
      <c r="A134" s="76"/>
      <c r="B134" s="64" t="s">
        <v>305</v>
      </c>
      <c r="C134" s="129" t="s">
        <v>306</v>
      </c>
      <c r="D134" s="54">
        <f>32875-29316.4</f>
        <v>3558.5999999999985</v>
      </c>
      <c r="E134" s="54">
        <v>0</v>
      </c>
      <c r="F134" s="54">
        <v>0</v>
      </c>
      <c r="G134" s="128" t="s">
        <v>783</v>
      </c>
    </row>
    <row r="135" spans="1:7" s="78" customFormat="1" ht="63">
      <c r="A135" s="76"/>
      <c r="B135" s="64" t="s">
        <v>307</v>
      </c>
      <c r="C135" s="129" t="s">
        <v>308</v>
      </c>
      <c r="D135" s="54">
        <f>26+449+12+24002</f>
        <v>24489</v>
      </c>
      <c r="E135" s="54">
        <v>0</v>
      </c>
      <c r="F135" s="54">
        <v>0</v>
      </c>
      <c r="G135" s="92" t="s">
        <v>784</v>
      </c>
    </row>
    <row r="136" spans="1:7" s="78" customFormat="1" ht="71.25" customHeight="1">
      <c r="A136" s="76"/>
      <c r="B136" s="64" t="s">
        <v>309</v>
      </c>
      <c r="C136" s="129" t="s">
        <v>310</v>
      </c>
      <c r="D136" s="54">
        <v>9666.9</v>
      </c>
      <c r="E136" s="54">
        <v>0</v>
      </c>
      <c r="F136" s="54">
        <v>0</v>
      </c>
      <c r="G136" s="92" t="s">
        <v>785</v>
      </c>
    </row>
    <row r="137" spans="1:7" s="78" customFormat="1" ht="78.75">
      <c r="A137" s="76"/>
      <c r="B137" s="64" t="s">
        <v>311</v>
      </c>
      <c r="C137" s="129" t="s">
        <v>312</v>
      </c>
      <c r="D137" s="54">
        <v>0</v>
      </c>
      <c r="E137" s="54">
        <v>38547</v>
      </c>
      <c r="F137" s="54">
        <v>100000</v>
      </c>
      <c r="G137" s="128" t="s">
        <v>786</v>
      </c>
    </row>
    <row r="138" spans="1:7" s="78" customFormat="1" ht="78.75">
      <c r="A138" s="76"/>
      <c r="B138" s="64" t="s">
        <v>313</v>
      </c>
      <c r="C138" s="127" t="s">
        <v>314</v>
      </c>
      <c r="D138" s="54">
        <v>22528.7</v>
      </c>
      <c r="E138" s="54">
        <v>0</v>
      </c>
      <c r="F138" s="54">
        <v>0</v>
      </c>
      <c r="G138" s="92" t="s">
        <v>787</v>
      </c>
    </row>
    <row r="139" spans="1:7" s="78" customFormat="1" ht="52.5" customHeight="1">
      <c r="A139" s="76"/>
      <c r="B139" s="64" t="s">
        <v>315</v>
      </c>
      <c r="C139" s="122" t="s">
        <v>316</v>
      </c>
      <c r="D139" s="54">
        <v>1253.6</v>
      </c>
      <c r="E139" s="54">
        <v>0</v>
      </c>
      <c r="F139" s="54">
        <v>0</v>
      </c>
      <c r="G139" s="64" t="s">
        <v>672</v>
      </c>
    </row>
    <row r="140" spans="1:7" s="102" customFormat="1" ht="31.5">
      <c r="A140" s="76">
        <v>23</v>
      </c>
      <c r="B140" s="140" t="s">
        <v>194</v>
      </c>
      <c r="C140" s="77"/>
      <c r="D140" s="77">
        <f>D141</f>
        <v>239.5</v>
      </c>
      <c r="E140" s="77">
        <f>E141</f>
        <v>0</v>
      </c>
      <c r="F140" s="77">
        <f>F141</f>
        <v>0</v>
      </c>
      <c r="G140" s="77"/>
    </row>
    <row r="141" spans="1:7" ht="54" customHeight="1">
      <c r="A141" s="58"/>
      <c r="B141" s="49" t="s">
        <v>809</v>
      </c>
      <c r="C141" s="131" t="s">
        <v>196</v>
      </c>
      <c r="D141" s="54">
        <v>239.5</v>
      </c>
      <c r="E141" s="54">
        <v>0</v>
      </c>
      <c r="F141" s="54">
        <v>0</v>
      </c>
      <c r="G141" s="69" t="s">
        <v>673</v>
      </c>
    </row>
    <row r="142" spans="1:7" s="102" customFormat="1" ht="47.25">
      <c r="A142" s="76">
        <v>24</v>
      </c>
      <c r="B142" s="138" t="s">
        <v>197</v>
      </c>
      <c r="C142" s="77"/>
      <c r="D142" s="77">
        <f>SUM(D143:D145)</f>
        <v>5057.5</v>
      </c>
      <c r="E142" s="77">
        <f>SUM(E143:E145)</f>
        <v>0</v>
      </c>
      <c r="F142" s="77">
        <f>SUM(F143:F145)</f>
        <v>0</v>
      </c>
      <c r="G142" s="77"/>
    </row>
    <row r="143" spans="1:7" ht="110.25">
      <c r="A143" s="46"/>
      <c r="B143" s="34" t="s">
        <v>21</v>
      </c>
      <c r="C143" s="131" t="s">
        <v>198</v>
      </c>
      <c r="D143" s="54">
        <v>567.5</v>
      </c>
      <c r="E143" s="54">
        <v>0</v>
      </c>
      <c r="F143" s="54">
        <v>0</v>
      </c>
      <c r="G143" s="128" t="s">
        <v>744</v>
      </c>
    </row>
    <row r="144" spans="1:7" ht="47.25">
      <c r="A144" s="46"/>
      <c r="B144" s="49" t="s">
        <v>199</v>
      </c>
      <c r="C144" s="131" t="s">
        <v>200</v>
      </c>
      <c r="D144" s="54">
        <v>200</v>
      </c>
      <c r="E144" s="54">
        <v>0</v>
      </c>
      <c r="F144" s="54">
        <v>0</v>
      </c>
      <c r="G144" s="49" t="s">
        <v>674</v>
      </c>
    </row>
    <row r="145" spans="1:7" ht="47.25">
      <c r="A145" s="46"/>
      <c r="B145" s="49" t="s">
        <v>199</v>
      </c>
      <c r="C145" s="131" t="s">
        <v>201</v>
      </c>
      <c r="D145" s="54">
        <v>4290</v>
      </c>
      <c r="E145" s="54">
        <v>0</v>
      </c>
      <c r="F145" s="54">
        <v>0</v>
      </c>
      <c r="G145" s="49" t="s">
        <v>745</v>
      </c>
    </row>
    <row r="146" spans="1:7" s="102" customFormat="1" ht="31.5">
      <c r="A146" s="76">
        <v>25</v>
      </c>
      <c r="B146" s="138" t="s">
        <v>472</v>
      </c>
      <c r="C146" s="77"/>
      <c r="D146" s="77">
        <f>SUM(D147:D153)</f>
        <v>550000</v>
      </c>
      <c r="E146" s="77">
        <f>SUM(E147:E153)</f>
        <v>119201</v>
      </c>
      <c r="F146" s="77">
        <f>SUM(F147:F153)</f>
        <v>42596.6</v>
      </c>
      <c r="G146" s="77"/>
    </row>
    <row r="147" spans="1:7" ht="78.75">
      <c r="A147" s="46"/>
      <c r="B147" s="34" t="s">
        <v>141</v>
      </c>
      <c r="C147" s="131" t="s">
        <v>142</v>
      </c>
      <c r="D147" s="153">
        <v>163867.1</v>
      </c>
      <c r="E147" s="54">
        <v>0</v>
      </c>
      <c r="F147" s="54">
        <v>0</v>
      </c>
      <c r="G147" s="202" t="s">
        <v>750</v>
      </c>
    </row>
    <row r="148" spans="1:7" ht="173.25">
      <c r="A148" s="52"/>
      <c r="B148" s="53" t="s">
        <v>143</v>
      </c>
      <c r="C148" s="131" t="s">
        <v>144</v>
      </c>
      <c r="D148" s="54">
        <v>166200</v>
      </c>
      <c r="E148" s="54">
        <v>0</v>
      </c>
      <c r="F148" s="54">
        <v>0</v>
      </c>
      <c r="G148" s="202" t="s">
        <v>751</v>
      </c>
    </row>
    <row r="149" spans="1:7" ht="60">
      <c r="A149" s="46"/>
      <c r="B149" s="53" t="s">
        <v>708</v>
      </c>
      <c r="C149" s="131" t="s">
        <v>774</v>
      </c>
      <c r="D149" s="54">
        <v>50000</v>
      </c>
      <c r="E149" s="54">
        <v>0</v>
      </c>
      <c r="F149" s="54">
        <v>0</v>
      </c>
      <c r="G149" s="195" t="s">
        <v>752</v>
      </c>
    </row>
    <row r="150" spans="1:7" ht="132.75" customHeight="1">
      <c r="A150" s="46"/>
      <c r="B150" s="53" t="s">
        <v>709</v>
      </c>
      <c r="C150" s="131" t="s">
        <v>710</v>
      </c>
      <c r="D150" s="54">
        <v>150000</v>
      </c>
      <c r="E150" s="54">
        <v>0</v>
      </c>
      <c r="F150" s="54">
        <v>0</v>
      </c>
      <c r="G150" s="205" t="s">
        <v>753</v>
      </c>
    </row>
    <row r="151" spans="1:7" ht="129.75" customHeight="1">
      <c r="A151" s="46"/>
      <c r="B151" s="53" t="s">
        <v>278</v>
      </c>
      <c r="C151" s="131" t="s">
        <v>467</v>
      </c>
      <c r="D151" s="54">
        <v>1765.6</v>
      </c>
      <c r="E151" s="54">
        <v>0</v>
      </c>
      <c r="F151" s="54">
        <v>0</v>
      </c>
      <c r="G151" s="64" t="s">
        <v>730</v>
      </c>
    </row>
    <row r="152" spans="1:7" ht="66.75" customHeight="1">
      <c r="A152" s="46"/>
      <c r="B152" s="53" t="s">
        <v>279</v>
      </c>
      <c r="C152" s="131" t="s">
        <v>468</v>
      </c>
      <c r="D152" s="54">
        <v>0</v>
      </c>
      <c r="E152" s="54">
        <v>119201</v>
      </c>
      <c r="F152" s="54">
        <v>42596.6</v>
      </c>
      <c r="G152" s="64" t="s">
        <v>754</v>
      </c>
    </row>
    <row r="153" spans="1:7" ht="111.75" customHeight="1">
      <c r="A153" s="46"/>
      <c r="B153" s="53" t="s">
        <v>280</v>
      </c>
      <c r="C153" s="131" t="s">
        <v>469</v>
      </c>
      <c r="D153" s="54">
        <v>18167.3</v>
      </c>
      <c r="E153" s="54">
        <v>0</v>
      </c>
      <c r="F153" s="54">
        <v>0</v>
      </c>
      <c r="G153" s="64" t="s">
        <v>675</v>
      </c>
    </row>
    <row r="154" spans="1:7" s="102" customFormat="1" ht="15.75">
      <c r="A154" s="76">
        <v>26</v>
      </c>
      <c r="B154" s="138" t="s">
        <v>384</v>
      </c>
      <c r="C154" s="77"/>
      <c r="D154" s="77">
        <f>SUM(D155:D159)</f>
        <v>987409.1000000001</v>
      </c>
      <c r="E154" s="77">
        <f>SUM(E155:E159)</f>
        <v>111000</v>
      </c>
      <c r="F154" s="77">
        <f>SUM(F155:F159)</f>
        <v>235000</v>
      </c>
      <c r="G154" s="77"/>
    </row>
    <row r="155" spans="1:7" ht="94.5">
      <c r="A155" s="46"/>
      <c r="B155" s="110" t="s">
        <v>453</v>
      </c>
      <c r="C155" s="131" t="s">
        <v>454</v>
      </c>
      <c r="D155" s="54">
        <v>150000</v>
      </c>
      <c r="E155" s="54">
        <v>76000</v>
      </c>
      <c r="F155" s="54">
        <v>0</v>
      </c>
      <c r="G155" s="110" t="s">
        <v>676</v>
      </c>
    </row>
    <row r="156" spans="1:7" ht="126">
      <c r="A156" s="46"/>
      <c r="B156" s="110" t="s">
        <v>455</v>
      </c>
      <c r="C156" s="131" t="s">
        <v>456</v>
      </c>
      <c r="D156" s="54">
        <v>7643.8</v>
      </c>
      <c r="E156" s="54">
        <v>35000</v>
      </c>
      <c r="F156" s="54">
        <v>35000</v>
      </c>
      <c r="G156" s="110" t="s">
        <v>677</v>
      </c>
    </row>
    <row r="157" spans="1:7" ht="63">
      <c r="A157" s="46"/>
      <c r="B157" s="34" t="s">
        <v>462</v>
      </c>
      <c r="C157" s="131" t="s">
        <v>463</v>
      </c>
      <c r="D157" s="54">
        <f>100000+70000</f>
        <v>170000</v>
      </c>
      <c r="E157" s="54">
        <v>0</v>
      </c>
      <c r="F157" s="54">
        <v>0</v>
      </c>
      <c r="G157" s="112" t="s">
        <v>678</v>
      </c>
    </row>
    <row r="158" spans="1:7" ht="144" customHeight="1">
      <c r="A158" s="46"/>
      <c r="B158" s="64" t="s">
        <v>464</v>
      </c>
      <c r="C158" s="131" t="s">
        <v>385</v>
      </c>
      <c r="D158" s="54">
        <f>500000-110.6-3200-0.3</f>
        <v>496689.10000000003</v>
      </c>
      <c r="E158" s="54">
        <v>0</v>
      </c>
      <c r="F158" s="54">
        <v>200000</v>
      </c>
      <c r="G158" s="114" t="s">
        <v>679</v>
      </c>
    </row>
    <row r="159" spans="1:7" ht="94.5">
      <c r="A159" s="46"/>
      <c r="B159" s="136" t="s">
        <v>465</v>
      </c>
      <c r="C159" s="131" t="s">
        <v>386</v>
      </c>
      <c r="D159" s="54">
        <f>163076.2</f>
        <v>163076.2</v>
      </c>
      <c r="E159" s="54">
        <v>0</v>
      </c>
      <c r="F159" s="54">
        <v>0</v>
      </c>
      <c r="G159" s="119" t="s">
        <v>680</v>
      </c>
    </row>
    <row r="160" spans="1:7" s="102" customFormat="1" ht="15.75" customHeight="1">
      <c r="A160" s="76">
        <v>27</v>
      </c>
      <c r="B160" s="138" t="s">
        <v>283</v>
      </c>
      <c r="C160" s="77"/>
      <c r="D160" s="77">
        <f>SUM(D161:D167)</f>
        <v>1389006.9999999998</v>
      </c>
      <c r="E160" s="77">
        <f>SUM(E161:E167)</f>
        <v>807561.5</v>
      </c>
      <c r="F160" s="77">
        <f>SUM(F161:F167)</f>
        <v>148.7</v>
      </c>
      <c r="G160" s="77"/>
    </row>
    <row r="161" spans="1:7" ht="78.75">
      <c r="A161" s="46"/>
      <c r="B161" s="49" t="s">
        <v>284</v>
      </c>
      <c r="C161" s="131" t="s">
        <v>285</v>
      </c>
      <c r="D161" s="54">
        <v>348853.4</v>
      </c>
      <c r="E161" s="54">
        <v>0</v>
      </c>
      <c r="F161" s="54">
        <v>0</v>
      </c>
      <c r="G161" s="69" t="s">
        <v>766</v>
      </c>
    </row>
    <row r="162" spans="1:7" ht="94.5">
      <c r="A162" s="46"/>
      <c r="B162" s="83" t="s">
        <v>361</v>
      </c>
      <c r="C162" s="131" t="s">
        <v>362</v>
      </c>
      <c r="D162" s="54">
        <v>1000000</v>
      </c>
      <c r="E162" s="54">
        <v>0</v>
      </c>
      <c r="F162" s="54">
        <v>0</v>
      </c>
      <c r="G162" s="128" t="s">
        <v>767</v>
      </c>
    </row>
    <row r="163" spans="1:7" ht="110.25">
      <c r="A163" s="46"/>
      <c r="B163" s="49" t="s">
        <v>363</v>
      </c>
      <c r="C163" s="154" t="s">
        <v>364</v>
      </c>
      <c r="D163" s="54">
        <v>33915.4</v>
      </c>
      <c r="E163" s="54">
        <v>0</v>
      </c>
      <c r="F163" s="54">
        <v>0</v>
      </c>
      <c r="G163" s="69" t="s">
        <v>768</v>
      </c>
    </row>
    <row r="164" spans="1:7" ht="94.5">
      <c r="A164" s="46"/>
      <c r="B164" s="49" t="s">
        <v>700</v>
      </c>
      <c r="C164" s="154" t="s">
        <v>701</v>
      </c>
      <c r="D164" s="54">
        <v>6238.2</v>
      </c>
      <c r="E164" s="54">
        <v>0</v>
      </c>
      <c r="F164" s="54">
        <v>0</v>
      </c>
      <c r="G164" s="69" t="s">
        <v>702</v>
      </c>
    </row>
    <row r="165" spans="1:7" ht="115.5" customHeight="1">
      <c r="A165" s="46"/>
      <c r="B165" s="49" t="s">
        <v>71</v>
      </c>
      <c r="C165" s="47" t="s">
        <v>367</v>
      </c>
      <c r="D165" s="54">
        <v>0</v>
      </c>
      <c r="E165" s="54">
        <v>271877.5</v>
      </c>
      <c r="F165" s="54">
        <v>0</v>
      </c>
      <c r="G165" s="69" t="s">
        <v>681</v>
      </c>
    </row>
    <row r="166" spans="1:7" ht="31.5">
      <c r="A166" s="46"/>
      <c r="B166" s="49" t="s">
        <v>373</v>
      </c>
      <c r="C166" s="47" t="s">
        <v>367</v>
      </c>
      <c r="D166" s="54">
        <v>0</v>
      </c>
      <c r="E166" s="54">
        <v>535684</v>
      </c>
      <c r="F166" s="54">
        <v>0</v>
      </c>
      <c r="G166" s="69" t="s">
        <v>682</v>
      </c>
    </row>
    <row r="167" spans="1:7" ht="63" customHeight="1">
      <c r="A167" s="46"/>
      <c r="B167" s="49" t="s">
        <v>374</v>
      </c>
      <c r="C167" s="47" t="s">
        <v>375</v>
      </c>
      <c r="D167" s="54">
        <v>0</v>
      </c>
      <c r="E167" s="54">
        <v>0</v>
      </c>
      <c r="F167" s="54">
        <v>148.7</v>
      </c>
      <c r="G167" s="69" t="s">
        <v>683</v>
      </c>
    </row>
    <row r="168" spans="1:7" s="102" customFormat="1" ht="31.5">
      <c r="A168" s="76">
        <v>28</v>
      </c>
      <c r="B168" s="138" t="s">
        <v>60</v>
      </c>
      <c r="C168" s="77"/>
      <c r="D168" s="77">
        <f>SUM(D169:D180)</f>
        <v>1000000.0000000001</v>
      </c>
      <c r="E168" s="77">
        <f>SUM(E169:E180)</f>
        <v>0</v>
      </c>
      <c r="F168" s="77">
        <f>SUM(F169:F180)</f>
        <v>0</v>
      </c>
      <c r="G168" s="54"/>
    </row>
    <row r="169" spans="1:7" ht="126">
      <c r="A169" s="46"/>
      <c r="B169" s="34" t="s">
        <v>61</v>
      </c>
      <c r="C169" s="47" t="s">
        <v>62</v>
      </c>
      <c r="D169" s="54">
        <v>57600</v>
      </c>
      <c r="E169" s="54">
        <v>0</v>
      </c>
      <c r="F169" s="54">
        <v>0</v>
      </c>
      <c r="G169" s="128" t="s">
        <v>684</v>
      </c>
    </row>
    <row r="170" spans="1:7" ht="189">
      <c r="A170" s="52"/>
      <c r="B170" s="53" t="s">
        <v>63</v>
      </c>
      <c r="C170" s="47" t="s">
        <v>64</v>
      </c>
      <c r="D170" s="54">
        <v>93607</v>
      </c>
      <c r="E170" s="54">
        <v>0</v>
      </c>
      <c r="F170" s="54">
        <v>0</v>
      </c>
      <c r="G170" s="128" t="s">
        <v>795</v>
      </c>
    </row>
    <row r="171" spans="1:7" ht="252">
      <c r="A171" s="46"/>
      <c r="B171" s="53" t="s">
        <v>65</v>
      </c>
      <c r="C171" s="47" t="s">
        <v>66</v>
      </c>
      <c r="D171" s="54">
        <v>208048.4</v>
      </c>
      <c r="E171" s="54">
        <v>0</v>
      </c>
      <c r="F171" s="54">
        <v>0</v>
      </c>
      <c r="G171" s="128" t="s">
        <v>685</v>
      </c>
    </row>
    <row r="172" spans="1:7" ht="94.5">
      <c r="A172" s="46"/>
      <c r="B172" s="53" t="s">
        <v>67</v>
      </c>
      <c r="C172" s="47" t="s">
        <v>68</v>
      </c>
      <c r="D172" s="54">
        <v>602978.4</v>
      </c>
      <c r="E172" s="54">
        <v>0</v>
      </c>
      <c r="F172" s="54">
        <v>0</v>
      </c>
      <c r="G172" s="56" t="s">
        <v>794</v>
      </c>
    </row>
    <row r="173" spans="1:7" ht="126">
      <c r="A173" s="52"/>
      <c r="B173" s="53" t="s">
        <v>67</v>
      </c>
      <c r="C173" s="47" t="s">
        <v>69</v>
      </c>
      <c r="D173" s="54">
        <v>17435.8</v>
      </c>
      <c r="E173" s="54">
        <v>0</v>
      </c>
      <c r="F173" s="54">
        <v>0</v>
      </c>
      <c r="G173" s="56" t="s">
        <v>686</v>
      </c>
    </row>
    <row r="174" spans="1:7" ht="258.75" customHeight="1">
      <c r="A174" s="46"/>
      <c r="B174" s="53" t="s">
        <v>71</v>
      </c>
      <c r="C174" s="55" t="s">
        <v>72</v>
      </c>
      <c r="D174" s="54">
        <v>10521.1</v>
      </c>
      <c r="E174" s="54">
        <v>0</v>
      </c>
      <c r="F174" s="54">
        <v>0</v>
      </c>
      <c r="G174" s="56" t="s">
        <v>687</v>
      </c>
    </row>
    <row r="175" spans="1:7" ht="110.25">
      <c r="A175" s="46"/>
      <c r="B175" s="53" t="s">
        <v>73</v>
      </c>
      <c r="C175" s="55" t="s">
        <v>74</v>
      </c>
      <c r="D175" s="54">
        <v>308.6</v>
      </c>
      <c r="E175" s="54">
        <v>0</v>
      </c>
      <c r="F175" s="54">
        <v>0</v>
      </c>
      <c r="G175" s="56" t="s">
        <v>688</v>
      </c>
    </row>
    <row r="176" spans="1:7" ht="126">
      <c r="A176" s="46"/>
      <c r="B176" s="53" t="s">
        <v>75</v>
      </c>
      <c r="C176" s="55" t="s">
        <v>505</v>
      </c>
      <c r="D176" s="54">
        <v>3495</v>
      </c>
      <c r="E176" s="54">
        <v>0</v>
      </c>
      <c r="F176" s="54">
        <v>0</v>
      </c>
      <c r="G176" s="53" t="s">
        <v>689</v>
      </c>
    </row>
    <row r="177" spans="1:7" ht="126">
      <c r="A177" s="46"/>
      <c r="B177" s="53" t="s">
        <v>75</v>
      </c>
      <c r="C177" s="55" t="s">
        <v>506</v>
      </c>
      <c r="D177" s="54">
        <v>52.4</v>
      </c>
      <c r="E177" s="54">
        <v>0</v>
      </c>
      <c r="F177" s="54">
        <v>0</v>
      </c>
      <c r="G177" s="53" t="s">
        <v>690</v>
      </c>
    </row>
    <row r="178" spans="1:7" ht="141.75">
      <c r="A178" s="46"/>
      <c r="B178" s="57" t="s">
        <v>21</v>
      </c>
      <c r="C178" s="55" t="s">
        <v>76</v>
      </c>
      <c r="D178" s="54">
        <v>408.4</v>
      </c>
      <c r="E178" s="54">
        <v>0</v>
      </c>
      <c r="F178" s="54">
        <v>0</v>
      </c>
      <c r="G178" s="53" t="s">
        <v>691</v>
      </c>
    </row>
    <row r="179" spans="1:7" ht="94.5">
      <c r="A179" s="58"/>
      <c r="B179" s="53" t="s">
        <v>65</v>
      </c>
      <c r="C179" s="55" t="s">
        <v>77</v>
      </c>
      <c r="D179" s="54">
        <v>3744.9</v>
      </c>
      <c r="E179" s="54">
        <v>0</v>
      </c>
      <c r="F179" s="54">
        <v>0</v>
      </c>
      <c r="G179" s="56" t="s">
        <v>693</v>
      </c>
    </row>
    <row r="180" spans="1:7" ht="114" customHeight="1">
      <c r="A180" s="124"/>
      <c r="B180" s="53" t="s">
        <v>488</v>
      </c>
      <c r="C180" s="123" t="s">
        <v>489</v>
      </c>
      <c r="D180" s="155">
        <v>1800</v>
      </c>
      <c r="E180" s="54">
        <v>0</v>
      </c>
      <c r="F180" s="54">
        <v>0</v>
      </c>
      <c r="G180" s="56" t="s">
        <v>692</v>
      </c>
    </row>
    <row r="181" spans="1:7" s="39" customFormat="1" ht="47.25">
      <c r="A181" s="76">
        <v>29</v>
      </c>
      <c r="B181" s="138" t="s">
        <v>13</v>
      </c>
      <c r="C181" s="77"/>
      <c r="D181" s="77">
        <f>SUM(D182:D182)</f>
        <v>8.5</v>
      </c>
      <c r="E181" s="77">
        <f>SUM(E182:E182)</f>
        <v>0</v>
      </c>
      <c r="F181" s="77">
        <f>SUM(F182:F182)</f>
        <v>0</v>
      </c>
      <c r="G181" s="77"/>
    </row>
    <row r="182" spans="1:7" s="11" customFormat="1" ht="105.75" customHeight="1">
      <c r="A182" s="46"/>
      <c r="B182" s="44" t="s">
        <v>16</v>
      </c>
      <c r="C182" s="47" t="s">
        <v>17</v>
      </c>
      <c r="D182" s="54">
        <v>8.5</v>
      </c>
      <c r="E182" s="54">
        <v>0</v>
      </c>
      <c r="F182" s="54">
        <v>0</v>
      </c>
      <c r="G182" s="45" t="s">
        <v>694</v>
      </c>
    </row>
    <row r="183" spans="1:7" s="78" customFormat="1" ht="15.75">
      <c r="A183" s="115"/>
      <c r="B183" s="116"/>
      <c r="C183" s="117"/>
      <c r="D183" s="141"/>
      <c r="E183" s="141"/>
      <c r="F183" s="141"/>
      <c r="G183" s="142"/>
    </row>
    <row r="184" spans="1:7" ht="15.75">
      <c r="A184" s="3"/>
      <c r="B184" s="3"/>
      <c r="C184" s="3"/>
      <c r="G184" s="10"/>
    </row>
    <row r="185" spans="1:7" ht="15.75">
      <c r="A185" s="3"/>
      <c r="B185" s="3"/>
      <c r="C185" s="3"/>
      <c r="G185" s="10"/>
    </row>
    <row r="186" spans="1:7" ht="15.75">
      <c r="A186" s="3"/>
      <c r="B186" s="3"/>
      <c r="C186" s="3"/>
      <c r="G186" s="10"/>
    </row>
    <row r="187" spans="1:7" ht="15.75">
      <c r="A187" s="3"/>
      <c r="B187" s="3"/>
      <c r="C187" s="3"/>
      <c r="G187" s="10"/>
    </row>
    <row r="188" spans="1:7" ht="15.75">
      <c r="A188" s="3"/>
      <c r="B188" s="3"/>
      <c r="C188" s="3"/>
      <c r="G188" s="10"/>
    </row>
    <row r="189" spans="1:7" ht="15.75">
      <c r="A189" s="3"/>
      <c r="B189" s="3"/>
      <c r="C189" s="3"/>
      <c r="G189" s="10"/>
    </row>
    <row r="190" spans="1:7" ht="15.75">
      <c r="A190" s="3"/>
      <c r="B190" s="3"/>
      <c r="C190" s="3"/>
      <c r="G190" s="10"/>
    </row>
    <row r="191" spans="1:7" ht="15.75">
      <c r="A191" s="3"/>
      <c r="B191" s="3"/>
      <c r="C191" s="3"/>
      <c r="G191" s="10"/>
    </row>
    <row r="192" spans="1:7" ht="15.75">
      <c r="A192" s="3"/>
      <c r="B192" s="3"/>
      <c r="C192" s="3"/>
      <c r="G192" s="10"/>
    </row>
    <row r="193" spans="1:7" ht="15.75">
      <c r="A193" s="3"/>
      <c r="B193" s="3"/>
      <c r="C193" s="3"/>
      <c r="G193" s="10"/>
    </row>
    <row r="194" ht="15.75">
      <c r="G194" s="10"/>
    </row>
    <row r="195" ht="15.75">
      <c r="G195" s="10"/>
    </row>
    <row r="196" ht="15.75">
      <c r="G196" s="10"/>
    </row>
    <row r="197" ht="15.75">
      <c r="G197" s="10"/>
    </row>
    <row r="198" ht="15.75">
      <c r="G198" s="10"/>
    </row>
    <row r="199" ht="15.75">
      <c r="G199" s="10"/>
    </row>
    <row r="200" ht="15.75">
      <c r="G200" s="10"/>
    </row>
    <row r="201" ht="15.75">
      <c r="G201" s="10"/>
    </row>
    <row r="202" ht="15.75">
      <c r="G202" s="10"/>
    </row>
    <row r="203" ht="15.75">
      <c r="G203" s="10"/>
    </row>
    <row r="204" ht="15.75">
      <c r="G204" s="10"/>
    </row>
    <row r="205" ht="15.75">
      <c r="G205" s="10"/>
    </row>
    <row r="206" ht="15.75">
      <c r="G206" s="10"/>
    </row>
    <row r="207" ht="15.75">
      <c r="G207" s="10"/>
    </row>
  </sheetData>
  <sheetProtection/>
  <autoFilter ref="A6:G182"/>
  <mergeCells count="10">
    <mergeCell ref="G48:G52"/>
    <mergeCell ref="B121:B122"/>
    <mergeCell ref="G121:G122"/>
    <mergeCell ref="D3:F3"/>
    <mergeCell ref="A1:G1"/>
    <mergeCell ref="A3:A4"/>
    <mergeCell ref="B3:B4"/>
    <mergeCell ref="C3:C4"/>
    <mergeCell ref="G3:G4"/>
    <mergeCell ref="A121:A122"/>
  </mergeCells>
  <printOptions horizontalCentered="1"/>
  <pageMargins left="0.7874015748031497" right="0.3937007874015748" top="0.7874015748031497" bottom="0.7874015748031497" header="0.3937007874015748" footer="0.15748031496062992"/>
  <pageSetup fitToHeight="0" fitToWidth="1" horizontalDpi="600" verticalDpi="600" orientation="landscape" paperSize="9" scale="63" r:id="rId2"/>
  <headerFooter alignWithMargins="0">
    <oddHeader>&amp;R&amp;P</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G111"/>
  <sheetViews>
    <sheetView zoomScaleSheetLayoutView="100" workbookViewId="0" topLeftCell="A1">
      <selection activeCell="B9" sqref="B9"/>
    </sheetView>
  </sheetViews>
  <sheetFormatPr defaultColWidth="9.140625" defaultRowHeight="12.75"/>
  <cols>
    <col min="1" max="1" width="5.140625" style="9" customWidth="1"/>
    <col min="2" max="2" width="57.57421875" style="12" customWidth="1"/>
    <col min="3" max="3" width="29.57421875" style="5" customWidth="1"/>
    <col min="4" max="4" width="16.421875" style="5" customWidth="1"/>
    <col min="5" max="6" width="16.421875" style="6" customWidth="1"/>
    <col min="7" max="7" width="74.28125" style="3" customWidth="1"/>
    <col min="8" max="16384" width="9.140625" style="3" customWidth="1"/>
  </cols>
  <sheetData>
    <row r="1" spans="1:7" s="1" customFormat="1" ht="15.75">
      <c r="A1" s="243" t="s">
        <v>830</v>
      </c>
      <c r="B1" s="243"/>
      <c r="C1" s="243"/>
      <c r="D1" s="243"/>
      <c r="E1" s="243"/>
      <c r="F1" s="243"/>
      <c r="G1" s="243"/>
    </row>
    <row r="2" spans="1:7" s="1" customFormat="1" ht="15.75">
      <c r="A2" s="9"/>
      <c r="B2" s="18"/>
      <c r="C2" s="7"/>
      <c r="D2" s="7"/>
      <c r="E2" s="18"/>
      <c r="F2" s="18"/>
      <c r="G2" s="2"/>
    </row>
    <row r="3" spans="1:7" s="1" customFormat="1" ht="32.25" customHeight="1">
      <c r="A3" s="244" t="s">
        <v>4</v>
      </c>
      <c r="B3" s="244" t="s">
        <v>855</v>
      </c>
      <c r="C3" s="244" t="s">
        <v>8</v>
      </c>
      <c r="D3" s="246" t="s">
        <v>6</v>
      </c>
      <c r="E3" s="247"/>
      <c r="F3" s="247"/>
      <c r="G3" s="244" t="s">
        <v>9</v>
      </c>
    </row>
    <row r="4" spans="1:7" s="1" customFormat="1" ht="15.75" customHeight="1">
      <c r="A4" s="244"/>
      <c r="B4" s="244"/>
      <c r="C4" s="244"/>
      <c r="D4" s="40" t="s">
        <v>10</v>
      </c>
      <c r="E4" s="40" t="s">
        <v>11</v>
      </c>
      <c r="F4" s="40" t="s">
        <v>12</v>
      </c>
      <c r="G4" s="244"/>
    </row>
    <row r="5" spans="1:7" ht="15.75">
      <c r="A5" s="32">
        <v>1</v>
      </c>
      <c r="B5" s="13">
        <v>2</v>
      </c>
      <c r="C5" s="14">
        <v>3</v>
      </c>
      <c r="D5" s="13">
        <v>4</v>
      </c>
      <c r="E5" s="14">
        <v>5</v>
      </c>
      <c r="F5" s="13">
        <v>6</v>
      </c>
      <c r="G5" s="14">
        <v>7</v>
      </c>
    </row>
    <row r="6" spans="1:7" s="8" customFormat="1" ht="15.75">
      <c r="A6" s="15"/>
      <c r="B6" s="16" t="s">
        <v>5</v>
      </c>
      <c r="C6" s="17"/>
      <c r="D6" s="17">
        <f>D7+D13+D26+D17+D22+D11+D24+D20</f>
        <v>227389.2</v>
      </c>
      <c r="E6" s="93">
        <f>E7+E13+E26+E17+E22+E11+E24+E20</f>
        <v>-983000</v>
      </c>
      <c r="F6" s="93">
        <f>F7+F13+F26+F17+F22+F11+F24+F20</f>
        <v>2614389.6</v>
      </c>
      <c r="G6" s="17"/>
    </row>
    <row r="7" spans="1:7" s="39" customFormat="1" ht="31.5">
      <c r="A7" s="76">
        <v>1</v>
      </c>
      <c r="B7" s="138" t="s">
        <v>228</v>
      </c>
      <c r="C7" s="77"/>
      <c r="D7" s="77">
        <f>SUM(D8:D10)</f>
        <v>150000</v>
      </c>
      <c r="E7" s="77">
        <f>SUM(E8:E10)</f>
        <v>-983000</v>
      </c>
      <c r="F7" s="77">
        <f>SUM(F8:F10)</f>
        <v>2152470</v>
      </c>
      <c r="G7" s="77"/>
    </row>
    <row r="8" spans="1:7" s="39" customFormat="1" ht="67.5" customHeight="1">
      <c r="A8" s="48"/>
      <c r="B8" s="164" t="s">
        <v>249</v>
      </c>
      <c r="C8" s="54" t="s">
        <v>250</v>
      </c>
      <c r="D8" s="54">
        <v>446688.1</v>
      </c>
      <c r="E8" s="54">
        <v>0</v>
      </c>
      <c r="F8" s="54">
        <v>0</v>
      </c>
      <c r="G8" s="208" t="s">
        <v>799</v>
      </c>
    </row>
    <row r="9" spans="1:7" s="39" customFormat="1" ht="73.5" customHeight="1">
      <c r="A9" s="48"/>
      <c r="B9" s="164" t="s">
        <v>249</v>
      </c>
      <c r="C9" s="54" t="s">
        <v>251</v>
      </c>
      <c r="D9" s="54">
        <v>53311.9</v>
      </c>
      <c r="E9" s="54">
        <v>0</v>
      </c>
      <c r="F9" s="54">
        <v>0</v>
      </c>
      <c r="G9" s="208" t="s">
        <v>799</v>
      </c>
    </row>
    <row r="10" spans="1:7" s="11" customFormat="1" ht="69.75" customHeight="1">
      <c r="A10" s="48"/>
      <c r="B10" s="165" t="s">
        <v>252</v>
      </c>
      <c r="C10" s="54" t="s">
        <v>253</v>
      </c>
      <c r="D10" s="54">
        <v>-350000</v>
      </c>
      <c r="E10" s="54">
        <v>-983000</v>
      </c>
      <c r="F10" s="54">
        <v>2152470</v>
      </c>
      <c r="G10" s="208" t="s">
        <v>799</v>
      </c>
    </row>
    <row r="11" spans="1:7" s="39" customFormat="1" ht="47.25">
      <c r="A11" s="76">
        <v>2</v>
      </c>
      <c r="B11" s="138" t="s">
        <v>346</v>
      </c>
      <c r="C11" s="77"/>
      <c r="D11" s="77">
        <f>D12</f>
        <v>9795.1</v>
      </c>
      <c r="E11" s="77">
        <f>E12</f>
        <v>0</v>
      </c>
      <c r="F11" s="77">
        <f>F12</f>
        <v>0</v>
      </c>
      <c r="G11" s="77"/>
    </row>
    <row r="12" spans="1:7" s="39" customFormat="1" ht="159" customHeight="1">
      <c r="A12" s="48"/>
      <c r="B12" s="34" t="s">
        <v>507</v>
      </c>
      <c r="C12" s="191" t="s">
        <v>345</v>
      </c>
      <c r="D12" s="129">
        <v>9795.1</v>
      </c>
      <c r="E12" s="54">
        <v>0</v>
      </c>
      <c r="F12" s="54">
        <v>0</v>
      </c>
      <c r="G12" s="34" t="s">
        <v>800</v>
      </c>
    </row>
    <row r="13" spans="1:7" s="39" customFormat="1" ht="31.5">
      <c r="A13" s="76">
        <v>3</v>
      </c>
      <c r="B13" s="138" t="s">
        <v>178</v>
      </c>
      <c r="C13" s="77"/>
      <c r="D13" s="77">
        <f>D14+D15+D16</f>
        <v>3282.5</v>
      </c>
      <c r="E13" s="77">
        <f>E14+E15+E16</f>
        <v>0</v>
      </c>
      <c r="F13" s="77">
        <f>F14+F15+F16</f>
        <v>0</v>
      </c>
      <c r="G13" s="77"/>
    </row>
    <row r="14" spans="1:7" s="39" customFormat="1" ht="94.5">
      <c r="A14" s="48"/>
      <c r="B14" s="34" t="s">
        <v>775</v>
      </c>
      <c r="C14" s="41" t="s">
        <v>179</v>
      </c>
      <c r="D14" s="129">
        <v>2451.1</v>
      </c>
      <c r="E14" s="54">
        <v>0</v>
      </c>
      <c r="F14" s="54">
        <v>0</v>
      </c>
      <c r="G14" s="49" t="s">
        <v>807</v>
      </c>
    </row>
    <row r="15" spans="1:7" s="11" customFormat="1" ht="79.5" customHeight="1">
      <c r="A15" s="251"/>
      <c r="B15" s="250" t="s">
        <v>776</v>
      </c>
      <c r="C15" s="41" t="s">
        <v>180</v>
      </c>
      <c r="D15" s="129">
        <v>791.4</v>
      </c>
      <c r="E15" s="54">
        <v>0</v>
      </c>
      <c r="F15" s="54">
        <v>0</v>
      </c>
      <c r="G15" s="250" t="s">
        <v>806</v>
      </c>
    </row>
    <row r="16" spans="1:7" s="11" customFormat="1" ht="15.75" customHeight="1">
      <c r="A16" s="251"/>
      <c r="B16" s="250"/>
      <c r="C16" s="41" t="s">
        <v>181</v>
      </c>
      <c r="D16" s="129">
        <v>40</v>
      </c>
      <c r="E16" s="54">
        <v>0</v>
      </c>
      <c r="F16" s="54">
        <v>0</v>
      </c>
      <c r="G16" s="250"/>
    </row>
    <row r="17" spans="1:7" s="39" customFormat="1" ht="15.75">
      <c r="A17" s="76">
        <v>4</v>
      </c>
      <c r="B17" s="138" t="s">
        <v>153</v>
      </c>
      <c r="C17" s="77"/>
      <c r="D17" s="77">
        <f>D18+D19</f>
        <v>0</v>
      </c>
      <c r="E17" s="77">
        <f>E18+E19</f>
        <v>0</v>
      </c>
      <c r="F17" s="77">
        <f>F18+F19</f>
        <v>461919.6</v>
      </c>
      <c r="G17" s="77"/>
    </row>
    <row r="18" spans="1:7" s="11" customFormat="1" ht="84" customHeight="1">
      <c r="A18" s="252"/>
      <c r="B18" s="248" t="s">
        <v>508</v>
      </c>
      <c r="C18" s="41" t="s">
        <v>603</v>
      </c>
      <c r="D18" s="129">
        <v>0</v>
      </c>
      <c r="E18" s="129">
        <v>0</v>
      </c>
      <c r="F18" s="54">
        <v>461604.6</v>
      </c>
      <c r="G18" s="249" t="s">
        <v>805</v>
      </c>
    </row>
    <row r="19" spans="1:7" s="11" customFormat="1" ht="15.75" customHeight="1">
      <c r="A19" s="252"/>
      <c r="B19" s="248"/>
      <c r="C19" s="60" t="s">
        <v>604</v>
      </c>
      <c r="D19" s="129">
        <v>0</v>
      </c>
      <c r="E19" s="129">
        <v>0</v>
      </c>
      <c r="F19" s="54">
        <v>315</v>
      </c>
      <c r="G19" s="249"/>
    </row>
    <row r="20" spans="1:7" s="39" customFormat="1" ht="31.5">
      <c r="A20" s="76">
        <v>5</v>
      </c>
      <c r="B20" s="138" t="s">
        <v>269</v>
      </c>
      <c r="C20" s="77"/>
      <c r="D20" s="77">
        <f>D21</f>
        <v>20000</v>
      </c>
      <c r="E20" s="77">
        <f>E21</f>
        <v>0</v>
      </c>
      <c r="F20" s="77">
        <f>F21</f>
        <v>0</v>
      </c>
      <c r="G20" s="77"/>
    </row>
    <row r="21" spans="1:7" s="39" customFormat="1" ht="255.75" customHeight="1">
      <c r="A21" s="48"/>
      <c r="B21" s="34" t="s">
        <v>390</v>
      </c>
      <c r="C21" s="129" t="s">
        <v>391</v>
      </c>
      <c r="D21" s="129">
        <v>20000</v>
      </c>
      <c r="E21" s="54">
        <v>0</v>
      </c>
      <c r="F21" s="54">
        <v>0</v>
      </c>
      <c r="G21" s="128" t="s">
        <v>801</v>
      </c>
    </row>
    <row r="22" spans="1:7" s="39" customFormat="1" ht="15.75">
      <c r="A22" s="76">
        <v>6</v>
      </c>
      <c r="B22" s="138" t="s">
        <v>286</v>
      </c>
      <c r="C22" s="77"/>
      <c r="D22" s="77">
        <f>D23</f>
        <v>2999.7</v>
      </c>
      <c r="E22" s="77">
        <f>E23</f>
        <v>0</v>
      </c>
      <c r="F22" s="77">
        <f>F23</f>
        <v>0</v>
      </c>
      <c r="G22" s="77"/>
    </row>
    <row r="23" spans="1:7" s="39" customFormat="1" ht="159.75" customHeight="1">
      <c r="A23" s="48"/>
      <c r="B23" s="49" t="s">
        <v>317</v>
      </c>
      <c r="C23" s="41" t="s">
        <v>517</v>
      </c>
      <c r="D23" s="95">
        <v>2999.7</v>
      </c>
      <c r="E23" s="54">
        <v>0</v>
      </c>
      <c r="F23" s="54">
        <v>0</v>
      </c>
      <c r="G23" s="80" t="s">
        <v>802</v>
      </c>
    </row>
    <row r="24" spans="1:7" s="39" customFormat="1" ht="15.75" customHeight="1">
      <c r="A24" s="76">
        <v>7</v>
      </c>
      <c r="B24" s="138" t="s">
        <v>283</v>
      </c>
      <c r="C24" s="77"/>
      <c r="D24" s="77">
        <f>D25</f>
        <v>40919.7</v>
      </c>
      <c r="E24" s="77">
        <f>E25</f>
        <v>0</v>
      </c>
      <c r="F24" s="77">
        <f>F25</f>
        <v>0</v>
      </c>
      <c r="G24" s="77"/>
    </row>
    <row r="25" spans="1:7" s="39" customFormat="1" ht="122.25" customHeight="1">
      <c r="A25" s="48"/>
      <c r="B25" s="34" t="s">
        <v>376</v>
      </c>
      <c r="C25" s="47" t="s">
        <v>377</v>
      </c>
      <c r="D25" s="129">
        <v>40919.7</v>
      </c>
      <c r="E25" s="54">
        <v>0</v>
      </c>
      <c r="F25" s="54">
        <v>0</v>
      </c>
      <c r="G25" s="128" t="s">
        <v>804</v>
      </c>
    </row>
    <row r="26" spans="1:7" s="39" customFormat="1" ht="31.5">
      <c r="A26" s="76">
        <v>8</v>
      </c>
      <c r="B26" s="138" t="s">
        <v>60</v>
      </c>
      <c r="C26" s="77"/>
      <c r="D26" s="77">
        <f>D27+D28</f>
        <v>392.2</v>
      </c>
      <c r="E26" s="77">
        <f>E27+E28</f>
        <v>0</v>
      </c>
      <c r="F26" s="77">
        <f>F27+F28</f>
        <v>0</v>
      </c>
      <c r="G26" s="77"/>
    </row>
    <row r="27" spans="1:7" s="39" customFormat="1" ht="86.25" customHeight="1">
      <c r="A27" s="48"/>
      <c r="B27" s="34" t="s">
        <v>78</v>
      </c>
      <c r="C27" s="129" t="s">
        <v>79</v>
      </c>
      <c r="D27" s="54">
        <v>69.5</v>
      </c>
      <c r="E27" s="54">
        <v>0</v>
      </c>
      <c r="F27" s="54">
        <v>0</v>
      </c>
      <c r="G27" s="34" t="s">
        <v>803</v>
      </c>
    </row>
    <row r="28" spans="1:7" s="11" customFormat="1" ht="105.75" customHeight="1">
      <c r="A28" s="48"/>
      <c r="B28" s="49" t="s">
        <v>80</v>
      </c>
      <c r="C28" s="41" t="s">
        <v>81</v>
      </c>
      <c r="D28" s="54">
        <v>322.7</v>
      </c>
      <c r="E28" s="54">
        <v>0</v>
      </c>
      <c r="F28" s="54">
        <v>0</v>
      </c>
      <c r="G28" s="59" t="s">
        <v>808</v>
      </c>
    </row>
    <row r="29" ht="15.75">
      <c r="G29" s="10"/>
    </row>
    <row r="30" spans="1:7" s="1" customFormat="1" ht="15.75">
      <c r="A30" s="9"/>
      <c r="B30" s="209" t="s">
        <v>810</v>
      </c>
      <c r="C30" s="209"/>
      <c r="D30" s="211">
        <f>SUM(D31:D34)</f>
        <v>227389.2</v>
      </c>
      <c r="E30" s="211">
        <f>SUM(E31:E34)</f>
        <v>-983000</v>
      </c>
      <c r="F30" s="211">
        <f>SUM(F31:F34)</f>
        <v>2614389.6</v>
      </c>
      <c r="G30" s="7"/>
    </row>
    <row r="31" spans="2:7" ht="15.75">
      <c r="B31" s="5" t="s">
        <v>811</v>
      </c>
      <c r="D31" s="210">
        <f>D7+D11+D13+D20+D24</f>
        <v>223997.3</v>
      </c>
      <c r="E31" s="210">
        <f>E7+E11+E13+E24</f>
        <v>-983000</v>
      </c>
      <c r="F31" s="210">
        <f>F7+F11+F13+F24</f>
        <v>2152470</v>
      </c>
      <c r="G31" s="10"/>
    </row>
    <row r="32" spans="2:7" ht="15.75">
      <c r="B32" s="5" t="s">
        <v>812</v>
      </c>
      <c r="D32" s="210">
        <f>D26</f>
        <v>392.2</v>
      </c>
      <c r="E32" s="210">
        <f>E26</f>
        <v>0</v>
      </c>
      <c r="F32" s="210">
        <f>F26</f>
        <v>0</v>
      </c>
      <c r="G32" s="10"/>
    </row>
    <row r="33" spans="2:7" ht="15.75">
      <c r="B33" s="5" t="s">
        <v>814</v>
      </c>
      <c r="D33" s="210">
        <f>D17</f>
        <v>0</v>
      </c>
      <c r="E33" s="210">
        <f>E17</f>
        <v>0</v>
      </c>
      <c r="F33" s="210">
        <f>F17</f>
        <v>461919.6</v>
      </c>
      <c r="G33" s="10"/>
    </row>
    <row r="34" spans="2:7" ht="15.75">
      <c r="B34" s="5" t="s">
        <v>813</v>
      </c>
      <c r="D34" s="210">
        <f>D22</f>
        <v>2999.7</v>
      </c>
      <c r="E34" s="210">
        <f>E22</f>
        <v>0</v>
      </c>
      <c r="F34" s="210">
        <f>F22</f>
        <v>0</v>
      </c>
      <c r="G34" s="10"/>
    </row>
    <row r="35" spans="4:7" ht="15.75">
      <c r="D35" s="210"/>
      <c r="E35" s="210"/>
      <c r="F35" s="210"/>
      <c r="G35" s="10"/>
    </row>
    <row r="36" ht="15.75">
      <c r="G36" s="10"/>
    </row>
    <row r="37" ht="15.75">
      <c r="G37" s="10"/>
    </row>
    <row r="38" ht="15.75">
      <c r="G38" s="10"/>
    </row>
    <row r="39" ht="15.75">
      <c r="G39" s="10"/>
    </row>
    <row r="40" ht="15.75">
      <c r="G40" s="10"/>
    </row>
    <row r="41" ht="15.75">
      <c r="G41" s="10"/>
    </row>
    <row r="42" ht="15.75">
      <c r="G42" s="10"/>
    </row>
    <row r="43" ht="15.75">
      <c r="G43" s="10"/>
    </row>
    <row r="44" ht="15.75">
      <c r="G44" s="10"/>
    </row>
    <row r="45" ht="15.75">
      <c r="G45" s="10"/>
    </row>
    <row r="46" ht="15.75">
      <c r="G46" s="10"/>
    </row>
    <row r="47" ht="15.75">
      <c r="G47" s="10"/>
    </row>
    <row r="48" ht="15.75">
      <c r="G48" s="10"/>
    </row>
    <row r="49" ht="15.75">
      <c r="G49" s="10"/>
    </row>
    <row r="50" ht="15.75">
      <c r="G50" s="10"/>
    </row>
    <row r="51" ht="15.75">
      <c r="G51" s="10"/>
    </row>
    <row r="52" ht="15.75">
      <c r="G52" s="10"/>
    </row>
    <row r="53" ht="15.75">
      <c r="G53" s="10"/>
    </row>
    <row r="54" ht="15.75">
      <c r="G54" s="10"/>
    </row>
    <row r="55" ht="15.75">
      <c r="G55" s="10"/>
    </row>
    <row r="56" ht="15.75">
      <c r="G56" s="10"/>
    </row>
    <row r="57" ht="15.75">
      <c r="G57" s="10"/>
    </row>
    <row r="58" ht="15.75">
      <c r="G58" s="10"/>
    </row>
    <row r="59" ht="15.75">
      <c r="G59" s="10"/>
    </row>
    <row r="60" ht="15.75">
      <c r="G60" s="10"/>
    </row>
    <row r="61" ht="15.75">
      <c r="G61" s="10"/>
    </row>
    <row r="62" ht="15.75">
      <c r="G62" s="10"/>
    </row>
    <row r="63" ht="15.75">
      <c r="G63" s="10"/>
    </row>
    <row r="64" ht="15.75">
      <c r="G64" s="10"/>
    </row>
    <row r="65" ht="15.75">
      <c r="G65" s="10"/>
    </row>
    <row r="66" ht="15.75">
      <c r="G66" s="10"/>
    </row>
    <row r="67" ht="15.75">
      <c r="G67" s="10"/>
    </row>
    <row r="68" ht="15.75">
      <c r="G68" s="10"/>
    </row>
    <row r="69" ht="15.75">
      <c r="G69" s="10"/>
    </row>
    <row r="70" ht="15.75">
      <c r="G70" s="10"/>
    </row>
    <row r="71" ht="15.75">
      <c r="G71" s="10"/>
    </row>
    <row r="72" ht="15.75">
      <c r="G72" s="10"/>
    </row>
    <row r="73" ht="15.75">
      <c r="G73" s="10"/>
    </row>
    <row r="74" ht="15.75">
      <c r="G74" s="10"/>
    </row>
    <row r="75" ht="15.75">
      <c r="G75" s="10"/>
    </row>
    <row r="76" ht="15.75">
      <c r="G76" s="10"/>
    </row>
    <row r="77" ht="15.75">
      <c r="G77" s="10"/>
    </row>
    <row r="78" ht="15.75">
      <c r="G78" s="10"/>
    </row>
    <row r="79" ht="15.75">
      <c r="G79" s="10"/>
    </row>
    <row r="80" ht="15.75">
      <c r="G80" s="10"/>
    </row>
    <row r="81" ht="15.75">
      <c r="G81" s="10"/>
    </row>
    <row r="82" ht="15.75">
      <c r="G82" s="10"/>
    </row>
    <row r="83" ht="15.75">
      <c r="G83" s="10"/>
    </row>
    <row r="84" ht="15.75">
      <c r="G84" s="10"/>
    </row>
    <row r="85" ht="15.75">
      <c r="G85" s="10"/>
    </row>
    <row r="86" ht="15.75">
      <c r="G86" s="10"/>
    </row>
    <row r="87" ht="15.75">
      <c r="G87" s="10"/>
    </row>
    <row r="88" ht="15.75">
      <c r="G88" s="10"/>
    </row>
    <row r="89" ht="15.75">
      <c r="G89" s="10"/>
    </row>
    <row r="90" ht="15.75">
      <c r="G90" s="10"/>
    </row>
    <row r="91" ht="15.75">
      <c r="G91" s="10"/>
    </row>
    <row r="92" ht="15.75">
      <c r="G92" s="10"/>
    </row>
    <row r="93" ht="15.75">
      <c r="G93" s="10"/>
    </row>
    <row r="94" ht="15.75">
      <c r="G94" s="10"/>
    </row>
    <row r="95" ht="15.75">
      <c r="G95" s="10"/>
    </row>
    <row r="96" ht="15.75">
      <c r="G96" s="10"/>
    </row>
    <row r="97" ht="15.75">
      <c r="G97" s="10"/>
    </row>
    <row r="98" ht="15.75">
      <c r="G98" s="10"/>
    </row>
    <row r="99" ht="15.75">
      <c r="G99" s="10"/>
    </row>
    <row r="100" ht="15.75">
      <c r="G100" s="10"/>
    </row>
    <row r="101" ht="15.75">
      <c r="G101" s="10"/>
    </row>
    <row r="102" ht="15.75">
      <c r="G102" s="10"/>
    </row>
    <row r="103" ht="15.75">
      <c r="G103" s="10"/>
    </row>
    <row r="104" ht="15.75">
      <c r="G104" s="10"/>
    </row>
    <row r="105" ht="15.75">
      <c r="G105" s="10"/>
    </row>
    <row r="106" ht="15.75">
      <c r="G106" s="10"/>
    </row>
    <row r="107" ht="15.75">
      <c r="G107" s="10"/>
    </row>
    <row r="108" ht="15.75">
      <c r="G108" s="10"/>
    </row>
    <row r="109" ht="15.75">
      <c r="G109" s="10"/>
    </row>
    <row r="110" ht="15.75">
      <c r="G110" s="10"/>
    </row>
    <row r="111" ht="15.75">
      <c r="G111" s="10"/>
    </row>
  </sheetData>
  <sheetProtection/>
  <autoFilter ref="A6:G28"/>
  <mergeCells count="12">
    <mergeCell ref="A18:A19"/>
    <mergeCell ref="G15:G16"/>
    <mergeCell ref="A1:G1"/>
    <mergeCell ref="A3:A4"/>
    <mergeCell ref="B3:B4"/>
    <mergeCell ref="C3:C4"/>
    <mergeCell ref="D3:F3"/>
    <mergeCell ref="B18:B19"/>
    <mergeCell ref="G18:G19"/>
    <mergeCell ref="G3:G4"/>
    <mergeCell ref="B15:B16"/>
    <mergeCell ref="A15:A16"/>
  </mergeCells>
  <printOptions horizontalCentered="1"/>
  <pageMargins left="0.7874015748031497" right="0.3937007874015748" top="0.7874015748031497" bottom="0.7874015748031497" header="0.3937007874015748" footer="0.15748031496062992"/>
  <pageSetup fitToHeight="0" fitToWidth="1" horizontalDpi="600" verticalDpi="600" orientation="landscape" paperSize="9" scale="63" r:id="rId1"/>
  <headerFooter alignWithMargins="0">
    <oddHeader>&amp;R&amp;P</oddHeader>
  </headerFooter>
  <rowBreaks count="1" manualBreakCount="1">
    <brk id="23"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G72"/>
  <sheetViews>
    <sheetView zoomScaleSheetLayoutView="100" workbookViewId="0" topLeftCell="A1">
      <selection activeCell="A1" sqref="A1:G1"/>
    </sheetView>
  </sheetViews>
  <sheetFormatPr defaultColWidth="9.140625" defaultRowHeight="12.75"/>
  <cols>
    <col min="1" max="1" width="5.00390625" style="9" customWidth="1"/>
    <col min="2" max="2" width="57.57421875" style="12" customWidth="1"/>
    <col min="3" max="3" width="29.57421875" style="5" customWidth="1"/>
    <col min="4" max="6" width="16.421875" style="43" customWidth="1"/>
    <col min="7" max="7" width="74.28125" style="3" customWidth="1"/>
    <col min="8" max="16384" width="9.140625" style="3" customWidth="1"/>
  </cols>
  <sheetData>
    <row r="1" spans="1:7" s="1" customFormat="1" ht="15.75">
      <c r="A1" s="243" t="s">
        <v>831</v>
      </c>
      <c r="B1" s="243"/>
      <c r="C1" s="243"/>
      <c r="D1" s="243"/>
      <c r="E1" s="243"/>
      <c r="F1" s="243"/>
      <c r="G1" s="243"/>
    </row>
    <row r="2" spans="1:7" s="1" customFormat="1" ht="15.75">
      <c r="A2" s="9"/>
      <c r="B2" s="18"/>
      <c r="C2" s="7"/>
      <c r="D2" s="18"/>
      <c r="E2" s="18"/>
      <c r="F2" s="18"/>
      <c r="G2" s="2"/>
    </row>
    <row r="3" spans="1:7" s="1" customFormat="1" ht="31.5" customHeight="1">
      <c r="A3" s="253" t="s">
        <v>4</v>
      </c>
      <c r="B3" s="253" t="s">
        <v>854</v>
      </c>
      <c r="C3" s="253" t="s">
        <v>8</v>
      </c>
      <c r="D3" s="246" t="s">
        <v>6</v>
      </c>
      <c r="E3" s="247"/>
      <c r="F3" s="247"/>
      <c r="G3" s="253" t="s">
        <v>9</v>
      </c>
    </row>
    <row r="4" spans="1:7" s="1" customFormat="1" ht="15.75">
      <c r="A4" s="253"/>
      <c r="B4" s="253"/>
      <c r="C4" s="253"/>
      <c r="D4" s="74" t="s">
        <v>10</v>
      </c>
      <c r="E4" s="74" t="s">
        <v>11</v>
      </c>
      <c r="F4" s="74" t="s">
        <v>12</v>
      </c>
      <c r="G4" s="253"/>
    </row>
    <row r="5" spans="1:7" ht="15.75">
      <c r="A5" s="32">
        <v>1</v>
      </c>
      <c r="B5" s="13">
        <v>2</v>
      </c>
      <c r="C5" s="14">
        <v>3</v>
      </c>
      <c r="D5" s="13">
        <v>4</v>
      </c>
      <c r="E5" s="14">
        <v>5</v>
      </c>
      <c r="F5" s="13">
        <v>6</v>
      </c>
      <c r="G5" s="14">
        <v>7</v>
      </c>
    </row>
    <row r="6" spans="1:7" s="8" customFormat="1" ht="15.75">
      <c r="A6" s="15"/>
      <c r="B6" s="16" t="s">
        <v>5</v>
      </c>
      <c r="C6" s="17"/>
      <c r="D6" s="93">
        <f>D7+D70+D20+D35+D68+D22+D27+D37+D24+D40+D52+D54+D57+D33+D17+D43+D64+D14+D30+D60</f>
        <v>-1938113.5999999999</v>
      </c>
      <c r="E6" s="93">
        <f>E7+E70+E20+E35+E68+E22+E27+E37+E24+E40+E52+E54+E57+E33+E17+E43+E64+E14+E30+E60</f>
        <v>-1558455.1</v>
      </c>
      <c r="F6" s="93">
        <f>F7+F70+F20+F35+F68+F22+F27+F37+F24+F40+F52+F54+F57+F33+F17+F43+F64+F14+F30+F60</f>
        <v>-1060488.9000000001</v>
      </c>
      <c r="G6" s="17"/>
    </row>
    <row r="7" spans="1:7" s="113" customFormat="1" ht="31.5">
      <c r="A7" s="76">
        <v>1</v>
      </c>
      <c r="B7" s="167" t="s">
        <v>228</v>
      </c>
      <c r="C7" s="77"/>
      <c r="D7" s="143">
        <f>SUM(D8:D13)</f>
        <v>-564474.5</v>
      </c>
      <c r="E7" s="143">
        <f>SUM(E8:E13)</f>
        <v>-219602.7</v>
      </c>
      <c r="F7" s="143">
        <f>SUM(F8:F13)</f>
        <v>-564356</v>
      </c>
      <c r="G7" s="168"/>
    </row>
    <row r="8" spans="1:7" s="11" customFormat="1" ht="252">
      <c r="A8" s="46"/>
      <c r="B8" s="144" t="s">
        <v>254</v>
      </c>
      <c r="C8" s="149" t="s">
        <v>255</v>
      </c>
      <c r="D8" s="54">
        <v>-66245.6</v>
      </c>
      <c r="E8" s="54">
        <v>-77905.5</v>
      </c>
      <c r="F8" s="54">
        <v>0</v>
      </c>
      <c r="G8" s="56" t="s">
        <v>546</v>
      </c>
    </row>
    <row r="9" spans="1:7" s="11" customFormat="1" ht="63">
      <c r="A9" s="46"/>
      <c r="B9" s="144" t="s">
        <v>229</v>
      </c>
      <c r="C9" s="149" t="s">
        <v>256</v>
      </c>
      <c r="D9" s="54">
        <v>0</v>
      </c>
      <c r="E9" s="54">
        <v>0</v>
      </c>
      <c r="F9" s="54">
        <v>-372392.7</v>
      </c>
      <c r="G9" s="56" t="s">
        <v>518</v>
      </c>
    </row>
    <row r="10" spans="1:7" s="11" customFormat="1" ht="204.75">
      <c r="A10" s="46"/>
      <c r="B10" s="144" t="s">
        <v>237</v>
      </c>
      <c r="C10" s="149" t="s">
        <v>257</v>
      </c>
      <c r="D10" s="54">
        <v>-270020.8</v>
      </c>
      <c r="E10" s="54">
        <v>-141697.2</v>
      </c>
      <c r="F10" s="54">
        <v>-132291.8</v>
      </c>
      <c r="G10" s="56" t="s">
        <v>547</v>
      </c>
    </row>
    <row r="11" spans="1:7" s="11" customFormat="1" ht="299.25">
      <c r="A11" s="46"/>
      <c r="B11" s="144" t="s">
        <v>258</v>
      </c>
      <c r="C11" s="149" t="s">
        <v>259</v>
      </c>
      <c r="D11" s="54">
        <v>-128994.3</v>
      </c>
      <c r="E11" s="54">
        <v>0</v>
      </c>
      <c r="F11" s="54">
        <v>0</v>
      </c>
      <c r="G11" s="56" t="s">
        <v>519</v>
      </c>
    </row>
    <row r="12" spans="1:7" s="11" customFormat="1" ht="173.25">
      <c r="A12" s="46"/>
      <c r="B12" s="144" t="s">
        <v>260</v>
      </c>
      <c r="C12" s="149" t="s">
        <v>261</v>
      </c>
      <c r="D12" s="54">
        <v>-99213.8</v>
      </c>
      <c r="E12" s="54">
        <v>0</v>
      </c>
      <c r="F12" s="54">
        <v>0</v>
      </c>
      <c r="G12" s="56" t="s">
        <v>520</v>
      </c>
    </row>
    <row r="13" spans="1:7" s="11" customFormat="1" ht="141.75">
      <c r="A13" s="46"/>
      <c r="B13" s="144" t="s">
        <v>241</v>
      </c>
      <c r="C13" s="149" t="s">
        <v>242</v>
      </c>
      <c r="D13" s="54">
        <v>0</v>
      </c>
      <c r="E13" s="54">
        <v>0</v>
      </c>
      <c r="F13" s="54">
        <v>-59671.5</v>
      </c>
      <c r="G13" s="56" t="s">
        <v>521</v>
      </c>
    </row>
    <row r="14" spans="1:7" s="113" customFormat="1" ht="31.5">
      <c r="A14" s="76">
        <v>2</v>
      </c>
      <c r="B14" s="167" t="s">
        <v>262</v>
      </c>
      <c r="C14" s="77"/>
      <c r="D14" s="143">
        <f>SUM(D15:D16)</f>
        <v>0</v>
      </c>
      <c r="E14" s="143">
        <f>SUM(E15:E16)</f>
        <v>-15020.099999999999</v>
      </c>
      <c r="F14" s="143">
        <f>SUM(F15:F16)</f>
        <v>0</v>
      </c>
      <c r="G14" s="57"/>
    </row>
    <row r="15" spans="1:7" s="11" customFormat="1" ht="110.25">
      <c r="A15" s="46"/>
      <c r="B15" s="64" t="s">
        <v>419</v>
      </c>
      <c r="C15" s="35" t="s">
        <v>420</v>
      </c>
      <c r="D15" s="100">
        <v>0</v>
      </c>
      <c r="E15" s="170">
        <v>-3498.2</v>
      </c>
      <c r="F15" s="100">
        <v>0</v>
      </c>
      <c r="G15" s="101" t="s">
        <v>522</v>
      </c>
    </row>
    <row r="16" spans="1:7" s="11" customFormat="1" ht="110.25">
      <c r="A16" s="46"/>
      <c r="B16" s="64" t="s">
        <v>421</v>
      </c>
      <c r="C16" s="35" t="s">
        <v>422</v>
      </c>
      <c r="D16" s="100">
        <v>0</v>
      </c>
      <c r="E16" s="170">
        <v>-11521.9</v>
      </c>
      <c r="F16" s="100">
        <v>0</v>
      </c>
      <c r="G16" s="101" t="s">
        <v>522</v>
      </c>
    </row>
    <row r="17" spans="1:7" s="113" customFormat="1" ht="47.25">
      <c r="A17" s="76">
        <v>3</v>
      </c>
      <c r="B17" s="167" t="s">
        <v>796</v>
      </c>
      <c r="C17" s="77"/>
      <c r="D17" s="143">
        <f>SUM(D18:D19)</f>
        <v>-27091.4</v>
      </c>
      <c r="E17" s="143">
        <f>SUM(E18:E19)</f>
        <v>0</v>
      </c>
      <c r="F17" s="143">
        <f>SUM(F18:F19)</f>
        <v>0</v>
      </c>
      <c r="G17" s="57"/>
    </row>
    <row r="18" spans="1:7" s="11" customFormat="1" ht="31.5">
      <c r="A18" s="46"/>
      <c r="B18" s="146" t="s">
        <v>265</v>
      </c>
      <c r="C18" s="35" t="s">
        <v>266</v>
      </c>
      <c r="D18" s="171">
        <v>-6211.2</v>
      </c>
      <c r="E18" s="171">
        <v>0</v>
      </c>
      <c r="F18" s="171">
        <v>0</v>
      </c>
      <c r="G18" s="56" t="s">
        <v>788</v>
      </c>
    </row>
    <row r="19" spans="1:7" s="11" customFormat="1" ht="31.5">
      <c r="A19" s="46"/>
      <c r="B19" s="34" t="s">
        <v>347</v>
      </c>
      <c r="C19" s="35" t="s">
        <v>348</v>
      </c>
      <c r="D19" s="129">
        <v>-20880.2</v>
      </c>
      <c r="E19" s="171">
        <v>0</v>
      </c>
      <c r="F19" s="171">
        <v>0</v>
      </c>
      <c r="G19" s="128" t="s">
        <v>523</v>
      </c>
    </row>
    <row r="20" spans="1:7" s="113" customFormat="1" ht="31.5">
      <c r="A20" s="76">
        <v>4</v>
      </c>
      <c r="B20" s="167" t="s">
        <v>25</v>
      </c>
      <c r="C20" s="77"/>
      <c r="D20" s="77">
        <f>SUM(D21:D21)</f>
        <v>-45.1</v>
      </c>
      <c r="E20" s="143">
        <f>SUM(E21:E21)</f>
        <v>0</v>
      </c>
      <c r="F20" s="143">
        <f>SUM(F21:F21)</f>
        <v>0</v>
      </c>
      <c r="G20" s="57"/>
    </row>
    <row r="21" spans="1:7" s="11" customFormat="1" ht="63">
      <c r="A21" s="46"/>
      <c r="B21" s="34" t="s">
        <v>40</v>
      </c>
      <c r="C21" s="47" t="s">
        <v>41</v>
      </c>
      <c r="D21" s="129">
        <v>-45.1</v>
      </c>
      <c r="E21" s="172">
        <v>0</v>
      </c>
      <c r="F21" s="172">
        <v>0</v>
      </c>
      <c r="G21" s="56" t="s">
        <v>524</v>
      </c>
    </row>
    <row r="22" spans="1:7" s="78" customFormat="1" ht="31.5">
      <c r="A22" s="76">
        <v>5</v>
      </c>
      <c r="B22" s="167" t="s">
        <v>98</v>
      </c>
      <c r="C22" s="77"/>
      <c r="D22" s="77">
        <f>D23</f>
        <v>-63984.7</v>
      </c>
      <c r="E22" s="77">
        <f>E23</f>
        <v>0</v>
      </c>
      <c r="F22" s="77">
        <f>F23</f>
        <v>0</v>
      </c>
      <c r="G22" s="119"/>
    </row>
    <row r="23" spans="1:7" ht="47.25">
      <c r="A23" s="41"/>
      <c r="B23" s="34" t="s">
        <v>100</v>
      </c>
      <c r="C23" s="41" t="s">
        <v>101</v>
      </c>
      <c r="D23" s="129">
        <v>-63984.7</v>
      </c>
      <c r="E23" s="171">
        <v>0</v>
      </c>
      <c r="F23" s="171">
        <v>0</v>
      </c>
      <c r="G23" s="128" t="s">
        <v>525</v>
      </c>
    </row>
    <row r="24" spans="1:7" s="78" customFormat="1" ht="15.75">
      <c r="A24" s="76">
        <v>6</v>
      </c>
      <c r="B24" s="167" t="s">
        <v>136</v>
      </c>
      <c r="C24" s="77"/>
      <c r="D24" s="77">
        <f>SUM(D25:D26)</f>
        <v>-100282.2</v>
      </c>
      <c r="E24" s="77">
        <f>E25+E26</f>
        <v>0</v>
      </c>
      <c r="F24" s="77">
        <f>F25+F26</f>
        <v>0</v>
      </c>
      <c r="G24" s="119"/>
    </row>
    <row r="25" spans="1:7" s="78" customFormat="1" ht="94.5">
      <c r="A25" s="76"/>
      <c r="B25" s="34" t="s">
        <v>148</v>
      </c>
      <c r="C25" s="129" t="s">
        <v>149</v>
      </c>
      <c r="D25" s="129">
        <v>-97631.5</v>
      </c>
      <c r="E25" s="171">
        <v>0</v>
      </c>
      <c r="F25" s="171">
        <v>0</v>
      </c>
      <c r="G25" s="128" t="s">
        <v>755</v>
      </c>
    </row>
    <row r="26" spans="1:7" ht="31.5">
      <c r="A26" s="41"/>
      <c r="B26" s="49" t="s">
        <v>150</v>
      </c>
      <c r="C26" s="47" t="s">
        <v>151</v>
      </c>
      <c r="D26" s="129">
        <v>-2650.7</v>
      </c>
      <c r="E26" s="171">
        <v>0</v>
      </c>
      <c r="F26" s="171">
        <v>0</v>
      </c>
      <c r="G26" s="128" t="s">
        <v>526</v>
      </c>
    </row>
    <row r="27" spans="1:7" s="78" customFormat="1" ht="31.5">
      <c r="A27" s="76">
        <v>7</v>
      </c>
      <c r="B27" s="169" t="s">
        <v>104</v>
      </c>
      <c r="C27" s="77"/>
      <c r="D27" s="77">
        <f>SUM(D28:D29)</f>
        <v>-8773</v>
      </c>
      <c r="E27" s="77">
        <f>SUM(E28:E29)</f>
        <v>0</v>
      </c>
      <c r="F27" s="77">
        <f>SUM(F28:F29)</f>
        <v>-28044</v>
      </c>
      <c r="G27" s="119"/>
    </row>
    <row r="28" spans="1:7" ht="141.75">
      <c r="A28" s="66"/>
      <c r="B28" s="148" t="s">
        <v>105</v>
      </c>
      <c r="C28" s="35" t="s">
        <v>106</v>
      </c>
      <c r="D28" s="123">
        <v>-8482</v>
      </c>
      <c r="E28" s="171">
        <v>0</v>
      </c>
      <c r="F28" s="123">
        <v>-28044</v>
      </c>
      <c r="G28" s="128" t="s">
        <v>527</v>
      </c>
    </row>
    <row r="29" spans="1:7" ht="63">
      <c r="A29" s="66"/>
      <c r="B29" s="148" t="s">
        <v>329</v>
      </c>
      <c r="C29" s="35" t="s">
        <v>330</v>
      </c>
      <c r="D29" s="123">
        <v>-291</v>
      </c>
      <c r="E29" s="171">
        <v>0</v>
      </c>
      <c r="F29" s="171">
        <v>0</v>
      </c>
      <c r="G29" s="56" t="s">
        <v>528</v>
      </c>
    </row>
    <row r="30" spans="1:7" s="78" customFormat="1" ht="31.5">
      <c r="A30" s="76">
        <v>8</v>
      </c>
      <c r="B30" s="167" t="s">
        <v>269</v>
      </c>
      <c r="C30" s="77"/>
      <c r="D30" s="77">
        <f>SUM(D31:D32)</f>
        <v>-406686.2</v>
      </c>
      <c r="E30" s="77">
        <f>E31+E32</f>
        <v>0</v>
      </c>
      <c r="F30" s="77">
        <f>F31+F32</f>
        <v>0</v>
      </c>
      <c r="G30" s="119"/>
    </row>
    <row r="31" spans="1:7" ht="126">
      <c r="A31" s="41"/>
      <c r="B31" s="38" t="s">
        <v>529</v>
      </c>
      <c r="C31" s="35" t="s">
        <v>274</v>
      </c>
      <c r="D31" s="129">
        <v>-342659.7</v>
      </c>
      <c r="E31" s="171">
        <v>0</v>
      </c>
      <c r="F31" s="171">
        <v>0</v>
      </c>
      <c r="G31" s="38" t="s">
        <v>470</v>
      </c>
    </row>
    <row r="32" spans="1:7" ht="63">
      <c r="A32" s="41"/>
      <c r="B32" s="49" t="s">
        <v>272</v>
      </c>
      <c r="C32" s="35" t="s">
        <v>273</v>
      </c>
      <c r="D32" s="129">
        <v>-64026.5</v>
      </c>
      <c r="E32" s="171">
        <v>0</v>
      </c>
      <c r="F32" s="171">
        <v>0</v>
      </c>
      <c r="G32" s="56" t="s">
        <v>530</v>
      </c>
    </row>
    <row r="33" spans="1:7" s="78" customFormat="1" ht="31.5">
      <c r="A33" s="76">
        <v>9</v>
      </c>
      <c r="B33" s="167" t="s">
        <v>211</v>
      </c>
      <c r="C33" s="77"/>
      <c r="D33" s="77">
        <f>D34</f>
        <v>-20000</v>
      </c>
      <c r="E33" s="77">
        <f>E34</f>
        <v>0</v>
      </c>
      <c r="F33" s="77">
        <f>F34</f>
        <v>0</v>
      </c>
      <c r="G33" s="119"/>
    </row>
    <row r="34" spans="1:7" ht="141.75">
      <c r="A34" s="41"/>
      <c r="B34" s="34" t="s">
        <v>217</v>
      </c>
      <c r="C34" s="55" t="s">
        <v>218</v>
      </c>
      <c r="D34" s="129">
        <v>-20000</v>
      </c>
      <c r="E34" s="171">
        <v>0</v>
      </c>
      <c r="F34" s="171">
        <v>0</v>
      </c>
      <c r="G34" s="56" t="s">
        <v>531</v>
      </c>
    </row>
    <row r="35" spans="1:7" s="78" customFormat="1" ht="31.5">
      <c r="A35" s="76">
        <v>10</v>
      </c>
      <c r="B35" s="167" t="s">
        <v>42</v>
      </c>
      <c r="C35" s="77"/>
      <c r="D35" s="77">
        <f>D36</f>
        <v>-588.7</v>
      </c>
      <c r="E35" s="77">
        <f>E36</f>
        <v>0</v>
      </c>
      <c r="F35" s="77">
        <f>F36</f>
        <v>0</v>
      </c>
      <c r="G35" s="119"/>
    </row>
    <row r="36" spans="1:7" ht="110.25">
      <c r="A36" s="41"/>
      <c r="B36" s="34" t="s">
        <v>50</v>
      </c>
      <c r="C36" s="47" t="s">
        <v>51</v>
      </c>
      <c r="D36" s="129">
        <v>-588.7</v>
      </c>
      <c r="E36" s="171">
        <v>0</v>
      </c>
      <c r="F36" s="171">
        <v>0</v>
      </c>
      <c r="G36" s="49" t="s">
        <v>532</v>
      </c>
    </row>
    <row r="37" spans="1:7" s="78" customFormat="1" ht="47.25">
      <c r="A37" s="76">
        <v>11</v>
      </c>
      <c r="B37" s="169" t="s">
        <v>122</v>
      </c>
      <c r="C37" s="77"/>
      <c r="D37" s="77">
        <f>SUM(D38:D39)</f>
        <v>-5727</v>
      </c>
      <c r="E37" s="77">
        <f>E38+E39</f>
        <v>0</v>
      </c>
      <c r="F37" s="77">
        <f>F38+F39</f>
        <v>0</v>
      </c>
      <c r="G37" s="119"/>
    </row>
    <row r="38" spans="1:7" ht="110.25">
      <c r="A38" s="66"/>
      <c r="B38" s="70" t="s">
        <v>124</v>
      </c>
      <c r="C38" s="71" t="s">
        <v>125</v>
      </c>
      <c r="D38" s="129">
        <v>-3727</v>
      </c>
      <c r="E38" s="171">
        <v>0</v>
      </c>
      <c r="F38" s="171">
        <v>0</v>
      </c>
      <c r="G38" s="69" t="s">
        <v>533</v>
      </c>
    </row>
    <row r="39" spans="1:7" ht="78.75">
      <c r="A39" s="66"/>
      <c r="B39" s="64" t="s">
        <v>126</v>
      </c>
      <c r="C39" s="72" t="s">
        <v>127</v>
      </c>
      <c r="D39" s="42">
        <v>-2000</v>
      </c>
      <c r="E39" s="171">
        <v>0</v>
      </c>
      <c r="F39" s="171">
        <v>0</v>
      </c>
      <c r="G39" s="69" t="s">
        <v>534</v>
      </c>
    </row>
    <row r="40" spans="1:7" s="78" customFormat="1" ht="31.5">
      <c r="A40" s="76">
        <v>12</v>
      </c>
      <c r="B40" s="167" t="s">
        <v>360</v>
      </c>
      <c r="C40" s="77"/>
      <c r="D40" s="77">
        <f>SUM(D41:D42)</f>
        <v>-34210</v>
      </c>
      <c r="E40" s="77">
        <f>E41+E42</f>
        <v>0</v>
      </c>
      <c r="F40" s="77">
        <f>F41+F42</f>
        <v>0</v>
      </c>
      <c r="G40" s="119"/>
    </row>
    <row r="41" spans="1:7" ht="207" customHeight="1">
      <c r="A41" s="60"/>
      <c r="B41" s="75" t="s">
        <v>152</v>
      </c>
      <c r="C41" s="73" t="s">
        <v>586</v>
      </c>
      <c r="D41" s="98">
        <v>-10000</v>
      </c>
      <c r="E41" s="171">
        <v>0</v>
      </c>
      <c r="F41" s="171">
        <v>0</v>
      </c>
      <c r="G41" s="69" t="s">
        <v>535</v>
      </c>
    </row>
    <row r="42" spans="1:7" ht="47.25">
      <c r="A42" s="46"/>
      <c r="B42" s="88" t="s">
        <v>277</v>
      </c>
      <c r="C42" s="111" t="s">
        <v>276</v>
      </c>
      <c r="D42" s="155">
        <v>-24210</v>
      </c>
      <c r="E42" s="171">
        <v>0</v>
      </c>
      <c r="F42" s="171">
        <v>0</v>
      </c>
      <c r="G42" s="56" t="s">
        <v>789</v>
      </c>
    </row>
    <row r="43" spans="1:7" s="78" customFormat="1" ht="15.75">
      <c r="A43" s="76">
        <v>13</v>
      </c>
      <c r="B43" s="169" t="s">
        <v>286</v>
      </c>
      <c r="C43" s="77"/>
      <c r="D43" s="77">
        <f>SUM(D44:D51)</f>
        <v>-507448.5</v>
      </c>
      <c r="E43" s="77">
        <f>SUM(E44:E51)</f>
        <v>-1032.5</v>
      </c>
      <c r="F43" s="77">
        <f>SUM(F44:F51)</f>
        <v>-454130.60000000003</v>
      </c>
      <c r="G43" s="119"/>
    </row>
    <row r="44" spans="1:7" s="78" customFormat="1" ht="63">
      <c r="A44" s="76"/>
      <c r="B44" s="86" t="s">
        <v>287</v>
      </c>
      <c r="C44" s="129" t="s">
        <v>288</v>
      </c>
      <c r="D44" s="129">
        <v>-72700</v>
      </c>
      <c r="E44" s="129">
        <v>0</v>
      </c>
      <c r="F44" s="129">
        <v>0</v>
      </c>
      <c r="G44" s="128" t="s">
        <v>790</v>
      </c>
    </row>
    <row r="45" spans="1:7" s="78" customFormat="1" ht="78.75">
      <c r="A45" s="76"/>
      <c r="B45" s="49" t="s">
        <v>292</v>
      </c>
      <c r="C45" s="129" t="s">
        <v>293</v>
      </c>
      <c r="D45" s="129">
        <v>-111451.7</v>
      </c>
      <c r="E45" s="129">
        <v>0</v>
      </c>
      <c r="F45" s="129">
        <v>0</v>
      </c>
      <c r="G45" s="128" t="s">
        <v>536</v>
      </c>
    </row>
    <row r="46" spans="1:7" s="78" customFormat="1" ht="94.5">
      <c r="A46" s="76"/>
      <c r="B46" s="49" t="s">
        <v>311</v>
      </c>
      <c r="C46" s="129" t="s">
        <v>312</v>
      </c>
      <c r="D46" s="129">
        <f>-30000-100000</f>
        <v>-130000</v>
      </c>
      <c r="E46" s="129">
        <v>0</v>
      </c>
      <c r="F46" s="129">
        <v>0</v>
      </c>
      <c r="G46" s="56" t="s">
        <v>588</v>
      </c>
    </row>
    <row r="47" spans="1:7" s="78" customFormat="1" ht="94.5">
      <c r="A47" s="76"/>
      <c r="B47" s="49" t="s">
        <v>589</v>
      </c>
      <c r="C47" s="129" t="s">
        <v>590</v>
      </c>
      <c r="D47" s="129">
        <v>-132889.4</v>
      </c>
      <c r="E47" s="129">
        <v>0</v>
      </c>
      <c r="F47" s="129">
        <v>0</v>
      </c>
      <c r="G47" s="56" t="s">
        <v>791</v>
      </c>
    </row>
    <row r="48" spans="1:7" s="78" customFormat="1" ht="78.75">
      <c r="A48" s="76"/>
      <c r="B48" s="49" t="s">
        <v>319</v>
      </c>
      <c r="C48" s="129" t="s">
        <v>320</v>
      </c>
      <c r="D48" s="129">
        <v>-462.3</v>
      </c>
      <c r="E48" s="129">
        <v>-1032.5</v>
      </c>
      <c r="F48" s="129">
        <v>-5283.9</v>
      </c>
      <c r="G48" s="69" t="s">
        <v>792</v>
      </c>
    </row>
    <row r="49" spans="1:7" s="78" customFormat="1" ht="78.75">
      <c r="A49" s="76"/>
      <c r="B49" s="96" t="s">
        <v>321</v>
      </c>
      <c r="C49" s="97" t="s">
        <v>322</v>
      </c>
      <c r="D49" s="129">
        <v>-58186.9</v>
      </c>
      <c r="E49" s="129">
        <v>0</v>
      </c>
      <c r="F49" s="129">
        <v>0</v>
      </c>
      <c r="G49" s="128" t="s">
        <v>537</v>
      </c>
    </row>
    <row r="50" spans="1:7" s="78" customFormat="1" ht="94.5">
      <c r="A50" s="76"/>
      <c r="B50" s="38" t="s">
        <v>549</v>
      </c>
      <c r="C50" s="97" t="s">
        <v>323</v>
      </c>
      <c r="D50" s="98">
        <v>-1758.2</v>
      </c>
      <c r="E50" s="129">
        <v>0</v>
      </c>
      <c r="F50" s="129">
        <v>0</v>
      </c>
      <c r="G50" s="128" t="s">
        <v>538</v>
      </c>
    </row>
    <row r="51" spans="1:7" s="78" customFormat="1" ht="94.5">
      <c r="A51" s="76"/>
      <c r="B51" s="94" t="s">
        <v>301</v>
      </c>
      <c r="C51" s="129" t="s">
        <v>302</v>
      </c>
      <c r="D51" s="129">
        <v>0</v>
      </c>
      <c r="E51" s="129">
        <v>0</v>
      </c>
      <c r="F51" s="129">
        <v>-448846.7</v>
      </c>
      <c r="G51" s="128" t="s">
        <v>539</v>
      </c>
    </row>
    <row r="52" spans="1:7" s="78" customFormat="1" ht="31.5">
      <c r="A52" s="76">
        <v>14</v>
      </c>
      <c r="B52" s="167" t="s">
        <v>194</v>
      </c>
      <c r="C52" s="77"/>
      <c r="D52" s="77">
        <f>D53</f>
        <v>-239.5</v>
      </c>
      <c r="E52" s="77">
        <f>E53</f>
        <v>0</v>
      </c>
      <c r="F52" s="77">
        <f>F53</f>
        <v>0</v>
      </c>
      <c r="G52" s="119"/>
    </row>
    <row r="53" spans="1:7" ht="47.25" customHeight="1">
      <c r="A53" s="60"/>
      <c r="B53" s="81" t="s">
        <v>195</v>
      </c>
      <c r="C53" s="47" t="s">
        <v>204</v>
      </c>
      <c r="D53" s="98">
        <v>-239.5</v>
      </c>
      <c r="E53" s="171">
        <v>0</v>
      </c>
      <c r="F53" s="171">
        <v>0</v>
      </c>
      <c r="G53" s="128" t="s">
        <v>540</v>
      </c>
    </row>
    <row r="54" spans="1:7" s="78" customFormat="1" ht="47.25">
      <c r="A54" s="76">
        <v>15</v>
      </c>
      <c r="B54" s="167" t="s">
        <v>197</v>
      </c>
      <c r="C54" s="77"/>
      <c r="D54" s="77">
        <f>SUM(D55:D56)</f>
        <v>-900</v>
      </c>
      <c r="E54" s="77">
        <f>SUM(E55:E56)</f>
        <v>0</v>
      </c>
      <c r="F54" s="77">
        <f>SUM(F55:F56)</f>
        <v>0</v>
      </c>
      <c r="G54" s="119"/>
    </row>
    <row r="55" spans="1:7" s="78" customFormat="1" ht="63">
      <c r="A55" s="76"/>
      <c r="B55" s="81" t="s">
        <v>202</v>
      </c>
      <c r="C55" s="35" t="s">
        <v>200</v>
      </c>
      <c r="D55" s="54">
        <v>-300</v>
      </c>
      <c r="E55" s="171">
        <v>0</v>
      </c>
      <c r="F55" s="171">
        <v>0</v>
      </c>
      <c r="G55" s="128" t="s">
        <v>541</v>
      </c>
    </row>
    <row r="56" spans="1:7" ht="94.5">
      <c r="A56" s="60"/>
      <c r="B56" s="68" t="s">
        <v>203</v>
      </c>
      <c r="C56" s="35" t="s">
        <v>496</v>
      </c>
      <c r="D56" s="98">
        <v>-600</v>
      </c>
      <c r="E56" s="171">
        <v>0</v>
      </c>
      <c r="F56" s="171">
        <v>0</v>
      </c>
      <c r="G56" s="56" t="s">
        <v>542</v>
      </c>
    </row>
    <row r="57" spans="1:7" ht="31.5">
      <c r="A57" s="196">
        <v>16</v>
      </c>
      <c r="B57" s="197" t="s">
        <v>711</v>
      </c>
      <c r="C57" s="198"/>
      <c r="D57" s="198">
        <f>SUM(D58:D59)</f>
        <v>-150000</v>
      </c>
      <c r="E57" s="198">
        <f>SUM(E58:E58)</f>
        <v>0</v>
      </c>
      <c r="F57" s="198">
        <f>SUM(F58:F58)</f>
        <v>0</v>
      </c>
      <c r="G57" s="198"/>
    </row>
    <row r="58" spans="1:7" s="203" customFormat="1" ht="57.75" customHeight="1">
      <c r="A58" s="199"/>
      <c r="B58" s="88" t="s">
        <v>279</v>
      </c>
      <c r="C58" s="200" t="s">
        <v>712</v>
      </c>
      <c r="D58" s="201">
        <v>-100000</v>
      </c>
      <c r="E58" s="201">
        <v>0</v>
      </c>
      <c r="F58" s="201">
        <v>0</v>
      </c>
      <c r="G58" s="202" t="s">
        <v>793</v>
      </c>
    </row>
    <row r="59" spans="1:7" s="203" customFormat="1" ht="94.5" customHeight="1">
      <c r="A59" s="199"/>
      <c r="B59" s="88" t="s">
        <v>713</v>
      </c>
      <c r="C59" s="204" t="s">
        <v>714</v>
      </c>
      <c r="D59" s="201">
        <v>-50000</v>
      </c>
      <c r="E59" s="201">
        <v>0</v>
      </c>
      <c r="F59" s="201">
        <v>0</v>
      </c>
      <c r="G59" s="202" t="s">
        <v>715</v>
      </c>
    </row>
    <row r="60" spans="1:7" s="78" customFormat="1" ht="15.75">
      <c r="A60" s="76">
        <v>17</v>
      </c>
      <c r="B60" s="167" t="s">
        <v>384</v>
      </c>
      <c r="C60" s="77"/>
      <c r="D60" s="77">
        <f>D61+D62+D63</f>
        <v>0</v>
      </c>
      <c r="E60" s="77">
        <f>E61+E62+E63</f>
        <v>-1308990.2</v>
      </c>
      <c r="F60" s="77">
        <f>F61+F62+F63</f>
        <v>0</v>
      </c>
      <c r="G60" s="119"/>
    </row>
    <row r="61" spans="1:7" s="78" customFormat="1" ht="63">
      <c r="A61" s="76"/>
      <c r="B61" s="34" t="s">
        <v>462</v>
      </c>
      <c r="C61" s="131" t="s">
        <v>463</v>
      </c>
      <c r="D61" s="129">
        <v>0</v>
      </c>
      <c r="E61" s="172">
        <v>-400000</v>
      </c>
      <c r="F61" s="171">
        <v>0</v>
      </c>
      <c r="G61" s="112" t="s">
        <v>548</v>
      </c>
    </row>
    <row r="62" spans="1:7" s="78" customFormat="1" ht="110.25">
      <c r="A62" s="76"/>
      <c r="B62" s="64" t="s">
        <v>464</v>
      </c>
      <c r="C62" s="131" t="s">
        <v>385</v>
      </c>
      <c r="D62" s="129">
        <v>0</v>
      </c>
      <c r="E62" s="172">
        <v>-708990.2</v>
      </c>
      <c r="F62" s="171">
        <v>0</v>
      </c>
      <c r="G62" s="112" t="s">
        <v>548</v>
      </c>
    </row>
    <row r="63" spans="1:7" s="78" customFormat="1" ht="94.5">
      <c r="A63" s="76"/>
      <c r="B63" s="136" t="s">
        <v>465</v>
      </c>
      <c r="C63" s="131" t="s">
        <v>386</v>
      </c>
      <c r="D63" s="42">
        <v>0</v>
      </c>
      <c r="E63" s="172">
        <v>-200000</v>
      </c>
      <c r="F63" s="171">
        <v>0</v>
      </c>
      <c r="G63" s="112" t="s">
        <v>548</v>
      </c>
    </row>
    <row r="64" spans="1:7" s="78" customFormat="1" ht="15.75" customHeight="1">
      <c r="A64" s="76">
        <v>18</v>
      </c>
      <c r="B64" s="167" t="s">
        <v>283</v>
      </c>
      <c r="C64" s="77"/>
      <c r="D64" s="77">
        <f>SUM(D65:D67)</f>
        <v>-26286</v>
      </c>
      <c r="E64" s="77">
        <f>SUM(E65:E67)</f>
        <v>-13809.6</v>
      </c>
      <c r="F64" s="77">
        <f>SUM(F65:F67)</f>
        <v>-13958.300000000001</v>
      </c>
      <c r="G64" s="119"/>
    </row>
    <row r="65" spans="1:7" s="78" customFormat="1" ht="78.75">
      <c r="A65" s="76"/>
      <c r="B65" s="34" t="s">
        <v>14</v>
      </c>
      <c r="C65" s="47" t="s">
        <v>378</v>
      </c>
      <c r="D65" s="129">
        <v>-12476.4</v>
      </c>
      <c r="E65" s="172">
        <v>0</v>
      </c>
      <c r="F65" s="172">
        <v>0</v>
      </c>
      <c r="G65" s="128" t="s">
        <v>703</v>
      </c>
    </row>
    <row r="66" spans="1:7" s="78" customFormat="1" ht="47.25">
      <c r="A66" s="76"/>
      <c r="B66" s="49" t="s">
        <v>379</v>
      </c>
      <c r="C66" s="47" t="s">
        <v>380</v>
      </c>
      <c r="D66" s="42">
        <v>-13809.6</v>
      </c>
      <c r="E66" s="172">
        <v>-13809.6</v>
      </c>
      <c r="F66" s="172">
        <v>-13809.6</v>
      </c>
      <c r="G66" s="49" t="s">
        <v>704</v>
      </c>
    </row>
    <row r="67" spans="1:7" ht="78.75">
      <c r="A67" s="60"/>
      <c r="B67" s="49" t="s">
        <v>382</v>
      </c>
      <c r="C67" s="47" t="s">
        <v>367</v>
      </c>
      <c r="D67" s="42">
        <v>0</v>
      </c>
      <c r="E67" s="172">
        <v>0</v>
      </c>
      <c r="F67" s="172">
        <v>-148.7</v>
      </c>
      <c r="G67" s="69" t="s">
        <v>543</v>
      </c>
    </row>
    <row r="68" spans="1:7" s="78" customFormat="1" ht="31.5">
      <c r="A68" s="76">
        <v>19</v>
      </c>
      <c r="B68" s="167" t="s">
        <v>60</v>
      </c>
      <c r="C68" s="77"/>
      <c r="D68" s="77">
        <f>SUM(D69:D69)</f>
        <v>-21368.3</v>
      </c>
      <c r="E68" s="77">
        <f>SUM(E69:E69)</f>
        <v>0</v>
      </c>
      <c r="F68" s="77">
        <f>SUM(F69:F69)</f>
        <v>0</v>
      </c>
      <c r="G68" s="119"/>
    </row>
    <row r="69" spans="1:7" ht="63">
      <c r="A69" s="60"/>
      <c r="B69" s="61" t="s">
        <v>14</v>
      </c>
      <c r="C69" s="47" t="s">
        <v>82</v>
      </c>
      <c r="D69" s="129">
        <v>-21368.3</v>
      </c>
      <c r="E69" s="171">
        <v>0</v>
      </c>
      <c r="F69" s="171">
        <v>0</v>
      </c>
      <c r="G69" s="128" t="s">
        <v>544</v>
      </c>
    </row>
    <row r="70" spans="1:7" s="39" customFormat="1" ht="47.25">
      <c r="A70" s="76">
        <v>20</v>
      </c>
      <c r="B70" s="167" t="s">
        <v>13</v>
      </c>
      <c r="C70" s="77"/>
      <c r="D70" s="77">
        <f>SUM(D71:D71)</f>
        <v>-8.5</v>
      </c>
      <c r="E70" s="77">
        <f>SUM(E71:E71)</f>
        <v>0</v>
      </c>
      <c r="F70" s="77">
        <f>SUM(F71:F71)</f>
        <v>0</v>
      </c>
      <c r="G70" s="119"/>
    </row>
    <row r="71" spans="1:7" s="82" customFormat="1" ht="110.25">
      <c r="A71" s="46"/>
      <c r="B71" s="44" t="s">
        <v>14</v>
      </c>
      <c r="C71" s="47" t="s">
        <v>15</v>
      </c>
      <c r="D71" s="129">
        <v>-8.5</v>
      </c>
      <c r="E71" s="171">
        <v>0</v>
      </c>
      <c r="F71" s="171">
        <v>0</v>
      </c>
      <c r="G71" s="45" t="s">
        <v>545</v>
      </c>
    </row>
    <row r="72" spans="1:6" s="78" customFormat="1" ht="15.75">
      <c r="A72" s="115"/>
      <c r="B72" s="116"/>
      <c r="C72" s="117"/>
      <c r="D72" s="118"/>
      <c r="E72" s="118"/>
      <c r="F72" s="118"/>
    </row>
  </sheetData>
  <sheetProtection/>
  <autoFilter ref="A6:G71"/>
  <mergeCells count="6">
    <mergeCell ref="A1:G1"/>
    <mergeCell ref="A3:A4"/>
    <mergeCell ref="B3:B4"/>
    <mergeCell ref="C3:C4"/>
    <mergeCell ref="G3:G4"/>
    <mergeCell ref="D3:F3"/>
  </mergeCells>
  <printOptions horizontalCentered="1"/>
  <pageMargins left="0.7874015748031497" right="0.3937007874015748" top="0.7874015748031497" bottom="0.7874015748031497" header="0.3937007874015748" footer="0.15748031496062992"/>
  <pageSetup fitToHeight="0" fitToWidth="1" horizontalDpi="600" verticalDpi="600" orientation="landscape" paperSize="9" scale="63" r:id="rId2"/>
  <headerFooter alignWithMargins="0">
    <oddHeader>&amp;R&amp;P</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109"/>
  <sheetViews>
    <sheetView tabSelected="1" view="pageBreakPreview" zoomScale="90" zoomScaleNormal="90" zoomScaleSheetLayoutView="90" workbookViewId="0" topLeftCell="A1">
      <selection activeCell="H9" sqref="H9"/>
    </sheetView>
  </sheetViews>
  <sheetFormatPr defaultColWidth="9.140625" defaultRowHeight="12.75"/>
  <cols>
    <col min="1" max="1" width="4.8515625" style="25" customWidth="1"/>
    <col min="2" max="2" width="48.57421875" style="26" customWidth="1"/>
    <col min="3" max="3" width="29.00390625" style="27" customWidth="1"/>
    <col min="4" max="6" width="16.140625" style="5" customWidth="1"/>
    <col min="7" max="7" width="48.57421875" style="26" customWidth="1"/>
    <col min="8" max="8" width="29.140625" style="27" customWidth="1"/>
    <col min="9" max="11" width="16.140625" style="117" customWidth="1"/>
    <col min="12" max="16384" width="9.140625" style="22" customWidth="1"/>
  </cols>
  <sheetData>
    <row r="1" spans="1:11" ht="15.75">
      <c r="A1" s="262" t="s">
        <v>832</v>
      </c>
      <c r="B1" s="262"/>
      <c r="C1" s="262"/>
      <c r="D1" s="262"/>
      <c r="E1" s="262"/>
      <c r="F1" s="262"/>
      <c r="G1" s="262"/>
      <c r="H1" s="262"/>
      <c r="I1" s="262"/>
      <c r="J1" s="262"/>
      <c r="K1" s="262"/>
    </row>
    <row r="2" spans="4:11" ht="15.75">
      <c r="D2" s="7"/>
      <c r="E2" s="7"/>
      <c r="F2" s="7"/>
      <c r="I2" s="230"/>
      <c r="J2" s="230"/>
      <c r="K2" s="230"/>
    </row>
    <row r="3" spans="1:11" ht="15.75">
      <c r="A3" s="267" t="s">
        <v>4</v>
      </c>
      <c r="B3" s="263" t="s">
        <v>0</v>
      </c>
      <c r="C3" s="264"/>
      <c r="D3" s="264"/>
      <c r="E3" s="264"/>
      <c r="F3" s="265"/>
      <c r="G3" s="266" t="s">
        <v>1</v>
      </c>
      <c r="H3" s="266"/>
      <c r="I3" s="266"/>
      <c r="J3" s="266"/>
      <c r="K3" s="266"/>
    </row>
    <row r="4" spans="1:11" s="20" customFormat="1" ht="31.5" customHeight="1">
      <c r="A4" s="268"/>
      <c r="B4" s="270" t="s">
        <v>2</v>
      </c>
      <c r="C4" s="270" t="s">
        <v>3</v>
      </c>
      <c r="D4" s="278" t="s">
        <v>6</v>
      </c>
      <c r="E4" s="279"/>
      <c r="F4" s="280"/>
      <c r="G4" s="270" t="s">
        <v>2</v>
      </c>
      <c r="H4" s="270" t="s">
        <v>3</v>
      </c>
      <c r="I4" s="275" t="s">
        <v>6</v>
      </c>
      <c r="J4" s="276"/>
      <c r="K4" s="277"/>
    </row>
    <row r="5" spans="1:11" s="20" customFormat="1" ht="15.75">
      <c r="A5" s="269"/>
      <c r="B5" s="271"/>
      <c r="C5" s="271"/>
      <c r="D5" s="4" t="s">
        <v>10</v>
      </c>
      <c r="E5" s="4" t="s">
        <v>11</v>
      </c>
      <c r="F5" s="4" t="s">
        <v>12</v>
      </c>
      <c r="G5" s="271"/>
      <c r="H5" s="271"/>
      <c r="I5" s="77" t="s">
        <v>10</v>
      </c>
      <c r="J5" s="77" t="s">
        <v>11</v>
      </c>
      <c r="K5" s="77" t="s">
        <v>12</v>
      </c>
    </row>
    <row r="6" spans="1:11" s="24" customFormat="1" ht="15.75">
      <c r="A6" s="23">
        <v>1</v>
      </c>
      <c r="B6" s="21">
        <v>2</v>
      </c>
      <c r="C6" s="23">
        <v>3</v>
      </c>
      <c r="D6" s="21">
        <v>4</v>
      </c>
      <c r="E6" s="23">
        <v>5</v>
      </c>
      <c r="F6" s="21">
        <v>6</v>
      </c>
      <c r="G6" s="23">
        <v>7</v>
      </c>
      <c r="H6" s="21">
        <v>8</v>
      </c>
      <c r="I6" s="180">
        <v>9</v>
      </c>
      <c r="J6" s="181">
        <v>10</v>
      </c>
      <c r="K6" s="180">
        <v>11</v>
      </c>
    </row>
    <row r="7" spans="1:11" s="20" customFormat="1" ht="15.75">
      <c r="A7" s="28"/>
      <c r="B7" s="29" t="s">
        <v>5</v>
      </c>
      <c r="C7" s="30"/>
      <c r="D7" s="93">
        <f>D8+D17+D31+D35+D37+D39+D41+D44+D46+D49+D54+D57+D61+D67+D69+D75+D77+D79+D81+D83+D88+D92+D99+D108</f>
        <v>3729760.4945900002</v>
      </c>
      <c r="E7" s="93">
        <f>E8+E17+E31+E35+E37+E39+E41+E44+E46+E49+E54+E57+E61+E67+E69+E75+E77+E79+E81+E83+E88+E92+E99+E108</f>
        <v>2626832.76059</v>
      </c>
      <c r="F7" s="93">
        <f>F8+F17+F31+F35+F37+F39+F41+F44+F46+F49+F54+F57+F61+F67+F69+F75+F77+F79+F81+F83+F88+F92+F99+F108</f>
        <v>2752076.26353</v>
      </c>
      <c r="G7" s="19"/>
      <c r="H7" s="31"/>
      <c r="I7" s="93">
        <f>I8+I17+I31+I35+I37+I39+I41+I44+I46+I49+I54+I57+I61+I67+I69+I75+I77+I79+I81+I83+I88+I92+I99+I108</f>
        <v>-3729760.5345900003</v>
      </c>
      <c r="J7" s="93">
        <f>J8+J17+J31+J35+J37+J39+J41+J44+J46+J49+J54+J57+J61+J67+J69+J75+J77+J79+J81+J83+J88+J92+J99+J108</f>
        <v>-2626832.76059</v>
      </c>
      <c r="K7" s="93">
        <f>K8+K17+K31+K35+K37+K39+K41+K44+K46+K49+K54+K57+K61+K67+K69+K75+K77+K79+K81+K83+K88+K92+K99+K108</f>
        <v>-2752076.26353</v>
      </c>
    </row>
    <row r="8" spans="1:11" s="33" customFormat="1" ht="31.5">
      <c r="A8" s="36">
        <v>1</v>
      </c>
      <c r="B8" s="138" t="s">
        <v>262</v>
      </c>
      <c r="C8" s="173"/>
      <c r="D8" s="77">
        <f>SUM(D9:D16)</f>
        <v>145455.268</v>
      </c>
      <c r="E8" s="77">
        <f>SUM(E9:E16)</f>
        <v>68516.4</v>
      </c>
      <c r="F8" s="77">
        <f>SUM(F9:F16)</f>
        <v>59967.6</v>
      </c>
      <c r="G8" s="138" t="s">
        <v>262</v>
      </c>
      <c r="H8" s="173"/>
      <c r="I8" s="77">
        <f>SUM(I9:I16)</f>
        <v>-145455.268</v>
      </c>
      <c r="J8" s="77">
        <f>SUM(J9:J16)</f>
        <v>-68516.4</v>
      </c>
      <c r="K8" s="77">
        <f>SUM(K9:K16)</f>
        <v>-59967.6</v>
      </c>
    </row>
    <row r="9" spans="1:11" s="102" customFormat="1" ht="110.25">
      <c r="A9" s="50"/>
      <c r="B9" s="34" t="s">
        <v>423</v>
      </c>
      <c r="C9" s="35" t="s">
        <v>424</v>
      </c>
      <c r="D9" s="129">
        <v>11024.9</v>
      </c>
      <c r="E9" s="129">
        <v>0</v>
      </c>
      <c r="F9" s="129">
        <v>0</v>
      </c>
      <c r="G9" s="34" t="s">
        <v>425</v>
      </c>
      <c r="H9" s="35" t="s">
        <v>426</v>
      </c>
      <c r="I9" s="129">
        <v>-11024.9</v>
      </c>
      <c r="J9" s="129">
        <v>0</v>
      </c>
      <c r="K9" s="129">
        <v>0</v>
      </c>
    </row>
    <row r="10" spans="1:11" s="102" customFormat="1" ht="63">
      <c r="A10" s="50"/>
      <c r="B10" s="34" t="s">
        <v>427</v>
      </c>
      <c r="C10" s="35" t="s">
        <v>428</v>
      </c>
      <c r="D10" s="129">
        <v>21361.8</v>
      </c>
      <c r="E10" s="129">
        <v>21444.2</v>
      </c>
      <c r="F10" s="129">
        <v>21357</v>
      </c>
      <c r="G10" s="34" t="s">
        <v>429</v>
      </c>
      <c r="H10" s="35" t="s">
        <v>430</v>
      </c>
      <c r="I10" s="129">
        <v>-21361.8</v>
      </c>
      <c r="J10" s="129">
        <v>-21444.2</v>
      </c>
      <c r="K10" s="129">
        <v>-21357</v>
      </c>
    </row>
    <row r="11" spans="1:11" s="102" customFormat="1" ht="141.75">
      <c r="A11" s="50"/>
      <c r="B11" s="34" t="s">
        <v>756</v>
      </c>
      <c r="C11" s="103" t="s">
        <v>431</v>
      </c>
      <c r="D11" s="129">
        <v>19182</v>
      </c>
      <c r="E11" s="129">
        <v>8461.6</v>
      </c>
      <c r="F11" s="42">
        <v>0</v>
      </c>
      <c r="G11" s="34" t="s">
        <v>432</v>
      </c>
      <c r="H11" s="103" t="s">
        <v>433</v>
      </c>
      <c r="I11" s="129">
        <v>-19182</v>
      </c>
      <c r="J11" s="129">
        <v>-8461.6</v>
      </c>
      <c r="K11" s="42">
        <v>0</v>
      </c>
    </row>
    <row r="12" spans="1:11" s="102" customFormat="1" ht="173.25">
      <c r="A12" s="50"/>
      <c r="B12" s="104" t="s">
        <v>765</v>
      </c>
      <c r="C12" s="105" t="s">
        <v>434</v>
      </c>
      <c r="D12" s="106">
        <v>1275.968</v>
      </c>
      <c r="E12" s="129">
        <v>0</v>
      </c>
      <c r="F12" s="129">
        <v>0</v>
      </c>
      <c r="G12" s="104" t="s">
        <v>435</v>
      </c>
      <c r="H12" s="105" t="s">
        <v>436</v>
      </c>
      <c r="I12" s="106">
        <v>-1275.968</v>
      </c>
      <c r="J12" s="129">
        <v>0</v>
      </c>
      <c r="K12" s="129">
        <v>0</v>
      </c>
    </row>
    <row r="13" spans="1:11" s="102" customFormat="1" ht="173.25">
      <c r="A13" s="50"/>
      <c r="B13" s="104" t="s">
        <v>437</v>
      </c>
      <c r="C13" s="122" t="s">
        <v>412</v>
      </c>
      <c r="D13" s="129">
        <v>24000</v>
      </c>
      <c r="E13" s="129">
        <v>0</v>
      </c>
      <c r="F13" s="129">
        <v>0</v>
      </c>
      <c r="G13" s="104" t="s">
        <v>438</v>
      </c>
      <c r="H13" s="122" t="s">
        <v>439</v>
      </c>
      <c r="I13" s="129">
        <v>-24000</v>
      </c>
      <c r="J13" s="129">
        <v>0</v>
      </c>
      <c r="K13" s="129">
        <v>0</v>
      </c>
    </row>
    <row r="14" spans="1:11" s="102" customFormat="1" ht="173.25">
      <c r="A14" s="50"/>
      <c r="B14" s="107" t="s">
        <v>440</v>
      </c>
      <c r="C14" s="122" t="s">
        <v>441</v>
      </c>
      <c r="D14" s="170">
        <v>34606.6</v>
      </c>
      <c r="E14" s="170">
        <v>34606.6</v>
      </c>
      <c r="F14" s="170">
        <v>34606.6</v>
      </c>
      <c r="G14" s="108" t="s">
        <v>442</v>
      </c>
      <c r="H14" s="122" t="s">
        <v>443</v>
      </c>
      <c r="I14" s="170">
        <v>-31606.6</v>
      </c>
      <c r="J14" s="170">
        <v>-31606.6</v>
      </c>
      <c r="K14" s="170">
        <v>-31606.6</v>
      </c>
    </row>
    <row r="15" spans="1:11" s="102" customFormat="1" ht="173.25">
      <c r="A15" s="50"/>
      <c r="B15" s="109" t="s">
        <v>442</v>
      </c>
      <c r="C15" s="122" t="s">
        <v>444</v>
      </c>
      <c r="D15" s="170">
        <v>4004</v>
      </c>
      <c r="E15" s="170">
        <v>4004</v>
      </c>
      <c r="F15" s="170">
        <v>4004</v>
      </c>
      <c r="G15" s="109" t="s">
        <v>442</v>
      </c>
      <c r="H15" s="122" t="s">
        <v>445</v>
      </c>
      <c r="I15" s="170">
        <v>-7004</v>
      </c>
      <c r="J15" s="170">
        <v>-7004</v>
      </c>
      <c r="K15" s="170">
        <v>-7004</v>
      </c>
    </row>
    <row r="16" spans="1:11" s="102" customFormat="1" ht="110.25">
      <c r="A16" s="50"/>
      <c r="B16" s="109" t="s">
        <v>446</v>
      </c>
      <c r="C16" s="35" t="s">
        <v>447</v>
      </c>
      <c r="D16" s="170">
        <v>30000</v>
      </c>
      <c r="E16" s="129">
        <v>0</v>
      </c>
      <c r="F16" s="129">
        <v>0</v>
      </c>
      <c r="G16" s="109" t="s">
        <v>411</v>
      </c>
      <c r="H16" s="35" t="s">
        <v>412</v>
      </c>
      <c r="I16" s="170">
        <v>-30000</v>
      </c>
      <c r="J16" s="129">
        <v>0</v>
      </c>
      <c r="K16" s="129">
        <v>0</v>
      </c>
    </row>
    <row r="17" spans="1:11" ht="47.25">
      <c r="A17" s="76">
        <v>2</v>
      </c>
      <c r="B17" s="138" t="s">
        <v>267</v>
      </c>
      <c r="C17" s="174"/>
      <c r="D17" s="77">
        <f>SUM(D18:D30)</f>
        <v>230045.34959</v>
      </c>
      <c r="E17" s="77">
        <f>SUM(E18:E30)</f>
        <v>66631.34058999999</v>
      </c>
      <c r="F17" s="77">
        <f>SUM(F18:F30)</f>
        <v>54270.39353</v>
      </c>
      <c r="G17" s="138" t="s">
        <v>267</v>
      </c>
      <c r="H17" s="174"/>
      <c r="I17" s="77">
        <f>SUM(I18:I30)</f>
        <v>-230045.34959</v>
      </c>
      <c r="J17" s="77">
        <f>SUM(J18:J30)</f>
        <v>-66631.34058999999</v>
      </c>
      <c r="K17" s="77">
        <f>SUM(K18:K30)</f>
        <v>-54270.39353</v>
      </c>
    </row>
    <row r="18" spans="1:11" s="78" customFormat="1" ht="69" customHeight="1">
      <c r="A18" s="282"/>
      <c r="B18" s="259" t="s">
        <v>349</v>
      </c>
      <c r="C18" s="191" t="s">
        <v>575</v>
      </c>
      <c r="D18" s="99">
        <v>2080</v>
      </c>
      <c r="E18" s="99">
        <v>2163.156</v>
      </c>
      <c r="F18" s="99">
        <v>2249.7</v>
      </c>
      <c r="G18" s="259" t="s">
        <v>559</v>
      </c>
      <c r="H18" s="191" t="s">
        <v>576</v>
      </c>
      <c r="I18" s="99">
        <v>-2080</v>
      </c>
      <c r="J18" s="99">
        <v>-2163.156</v>
      </c>
      <c r="K18" s="99">
        <v>-2249.7</v>
      </c>
    </row>
    <row r="19" spans="1:11" s="78" customFormat="1" ht="15.75">
      <c r="A19" s="283"/>
      <c r="B19" s="260"/>
      <c r="C19" s="191" t="s">
        <v>577</v>
      </c>
      <c r="D19" s="99">
        <v>920</v>
      </c>
      <c r="E19" s="99">
        <v>836.844</v>
      </c>
      <c r="F19" s="99">
        <v>750.3</v>
      </c>
      <c r="G19" s="260"/>
      <c r="H19" s="191" t="s">
        <v>578</v>
      </c>
      <c r="I19" s="99">
        <v>-920</v>
      </c>
      <c r="J19" s="99">
        <v>-836.844</v>
      </c>
      <c r="K19" s="99">
        <v>-750.3</v>
      </c>
    </row>
    <row r="20" spans="1:11" s="78" customFormat="1" ht="15.75">
      <c r="A20" s="283"/>
      <c r="B20" s="260"/>
      <c r="C20" s="191" t="s">
        <v>579</v>
      </c>
      <c r="D20" s="99">
        <v>2000</v>
      </c>
      <c r="E20" s="99">
        <v>2000</v>
      </c>
      <c r="F20" s="99">
        <v>2000</v>
      </c>
      <c r="G20" s="260"/>
      <c r="H20" s="191" t="s">
        <v>580</v>
      </c>
      <c r="I20" s="99">
        <v>-2000</v>
      </c>
      <c r="J20" s="99">
        <v>-2000</v>
      </c>
      <c r="K20" s="99">
        <v>-2000</v>
      </c>
    </row>
    <row r="21" spans="1:11" s="78" customFormat="1" ht="15.75">
      <c r="A21" s="284"/>
      <c r="B21" s="261"/>
      <c r="C21" s="191" t="s">
        <v>581</v>
      </c>
      <c r="D21" s="99">
        <v>26820</v>
      </c>
      <c r="E21" s="99">
        <v>17133.2</v>
      </c>
      <c r="F21" s="99">
        <v>25480.9</v>
      </c>
      <c r="G21" s="261"/>
      <c r="H21" s="191" t="s">
        <v>582</v>
      </c>
      <c r="I21" s="99">
        <v>-26820</v>
      </c>
      <c r="J21" s="99">
        <v>-17133.199999999997</v>
      </c>
      <c r="K21" s="99">
        <v>-25480.9</v>
      </c>
    </row>
    <row r="22" spans="1:11" s="78" customFormat="1" ht="126">
      <c r="A22" s="183"/>
      <c r="B22" s="34" t="s">
        <v>560</v>
      </c>
      <c r="C22" s="166" t="s">
        <v>345</v>
      </c>
      <c r="D22" s="99">
        <v>9795.1</v>
      </c>
      <c r="E22" s="129">
        <v>0</v>
      </c>
      <c r="F22" s="129">
        <v>0</v>
      </c>
      <c r="G22" s="34" t="s">
        <v>561</v>
      </c>
      <c r="H22" s="166" t="s">
        <v>350</v>
      </c>
      <c r="I22" s="99">
        <v>-9795.1</v>
      </c>
      <c r="J22" s="129">
        <v>0</v>
      </c>
      <c r="K22" s="129">
        <v>0</v>
      </c>
    </row>
    <row r="23" spans="1:11" s="78" customFormat="1" ht="126">
      <c r="A23" s="183"/>
      <c r="B23" s="34" t="s">
        <v>746</v>
      </c>
      <c r="C23" s="97" t="s">
        <v>351</v>
      </c>
      <c r="D23" s="190">
        <v>15</v>
      </c>
      <c r="E23" s="129">
        <v>0</v>
      </c>
      <c r="F23" s="129">
        <v>0</v>
      </c>
      <c r="G23" s="38" t="s">
        <v>550</v>
      </c>
      <c r="H23" s="97" t="s">
        <v>352</v>
      </c>
      <c r="I23" s="190">
        <v>-15</v>
      </c>
      <c r="J23" s="129">
        <v>0</v>
      </c>
      <c r="K23" s="129">
        <v>0</v>
      </c>
    </row>
    <row r="24" spans="1:11" s="78" customFormat="1" ht="110.25">
      <c r="A24" s="183"/>
      <c r="B24" s="38" t="s">
        <v>551</v>
      </c>
      <c r="C24" s="97" t="s">
        <v>353</v>
      </c>
      <c r="D24" s="190">
        <v>730.67</v>
      </c>
      <c r="E24" s="129">
        <v>730.67</v>
      </c>
      <c r="F24" s="129">
        <v>730.67</v>
      </c>
      <c r="G24" s="34" t="s">
        <v>562</v>
      </c>
      <c r="H24" s="97" t="s">
        <v>354</v>
      </c>
      <c r="I24" s="190">
        <v>-730.67</v>
      </c>
      <c r="J24" s="129">
        <v>-730.67</v>
      </c>
      <c r="K24" s="129">
        <v>-730.67</v>
      </c>
    </row>
    <row r="25" spans="1:11" s="78" customFormat="1" ht="94.5">
      <c r="A25" s="183"/>
      <c r="B25" s="38" t="s">
        <v>552</v>
      </c>
      <c r="C25" s="35" t="s">
        <v>344</v>
      </c>
      <c r="D25" s="190">
        <v>60000</v>
      </c>
      <c r="E25" s="129">
        <v>0</v>
      </c>
      <c r="F25" s="129">
        <v>0</v>
      </c>
      <c r="G25" s="34" t="s">
        <v>563</v>
      </c>
      <c r="H25" s="35" t="s">
        <v>354</v>
      </c>
      <c r="I25" s="190">
        <v>-60000</v>
      </c>
      <c r="J25" s="129">
        <v>0</v>
      </c>
      <c r="K25" s="129">
        <v>0</v>
      </c>
    </row>
    <row r="26" spans="1:11" s="78" customFormat="1" ht="157.5">
      <c r="A26" s="183"/>
      <c r="B26" s="34" t="s">
        <v>564</v>
      </c>
      <c r="C26" s="97" t="s">
        <v>355</v>
      </c>
      <c r="D26" s="190">
        <v>6000</v>
      </c>
      <c r="E26" s="129">
        <v>6000</v>
      </c>
      <c r="F26" s="129">
        <v>23058.82353</v>
      </c>
      <c r="G26" s="34" t="s">
        <v>565</v>
      </c>
      <c r="H26" s="97" t="s">
        <v>356</v>
      </c>
      <c r="I26" s="190">
        <v>-6000</v>
      </c>
      <c r="J26" s="129">
        <v>-6000</v>
      </c>
      <c r="K26" s="129">
        <v>-23058.82353</v>
      </c>
    </row>
    <row r="27" spans="1:11" s="78" customFormat="1" ht="204.75">
      <c r="A27" s="183"/>
      <c r="B27" s="34" t="s">
        <v>566</v>
      </c>
      <c r="C27" s="97" t="s">
        <v>336</v>
      </c>
      <c r="D27" s="190">
        <v>38800.27959</v>
      </c>
      <c r="E27" s="129">
        <v>37767.47059</v>
      </c>
      <c r="F27" s="129">
        <v>0</v>
      </c>
      <c r="G27" s="34" t="s">
        <v>567</v>
      </c>
      <c r="H27" s="97" t="s">
        <v>338</v>
      </c>
      <c r="I27" s="190">
        <v>-38800.27959</v>
      </c>
      <c r="J27" s="129">
        <v>-37767.47059</v>
      </c>
      <c r="K27" s="129">
        <v>0</v>
      </c>
    </row>
    <row r="28" spans="1:11" s="78" customFormat="1" ht="94.5">
      <c r="A28" s="183"/>
      <c r="B28" s="88" t="s">
        <v>475</v>
      </c>
      <c r="C28" s="97" t="s">
        <v>484</v>
      </c>
      <c r="D28" s="54">
        <v>81044.3</v>
      </c>
      <c r="E28" s="129">
        <v>0</v>
      </c>
      <c r="F28" s="129">
        <v>0</v>
      </c>
      <c r="G28" s="88" t="s">
        <v>477</v>
      </c>
      <c r="H28" s="97" t="s">
        <v>476</v>
      </c>
      <c r="I28" s="54">
        <v>-81044.3</v>
      </c>
      <c r="J28" s="129">
        <v>0</v>
      </c>
      <c r="K28" s="129">
        <v>0</v>
      </c>
    </row>
    <row r="29" spans="1:11" s="78" customFormat="1" ht="47.25">
      <c r="A29" s="183"/>
      <c r="B29" s="120" t="s">
        <v>478</v>
      </c>
      <c r="C29" s="192" t="s">
        <v>479</v>
      </c>
      <c r="D29" s="106">
        <v>920</v>
      </c>
      <c r="E29" s="129">
        <v>0</v>
      </c>
      <c r="F29" s="129">
        <v>0</v>
      </c>
      <c r="G29" s="120" t="s">
        <v>14</v>
      </c>
      <c r="H29" s="192" t="s">
        <v>480</v>
      </c>
      <c r="I29" s="106">
        <v>-920</v>
      </c>
      <c r="J29" s="129">
        <v>0</v>
      </c>
      <c r="K29" s="129">
        <v>0</v>
      </c>
    </row>
    <row r="30" spans="1:11" s="78" customFormat="1" ht="47.25">
      <c r="A30" s="183"/>
      <c r="B30" s="121" t="s">
        <v>478</v>
      </c>
      <c r="C30" s="35" t="s">
        <v>481</v>
      </c>
      <c r="D30" s="106">
        <v>920</v>
      </c>
      <c r="E30" s="129">
        <v>0</v>
      </c>
      <c r="F30" s="129">
        <v>0</v>
      </c>
      <c r="G30" s="120" t="s">
        <v>14</v>
      </c>
      <c r="H30" s="35" t="s">
        <v>482</v>
      </c>
      <c r="I30" s="106">
        <v>-920</v>
      </c>
      <c r="J30" s="129">
        <v>0</v>
      </c>
      <c r="K30" s="129">
        <v>0</v>
      </c>
    </row>
    <row r="31" spans="1:11" s="218" customFormat="1" ht="31.5" customHeight="1">
      <c r="A31" s="36">
        <v>3</v>
      </c>
      <c r="B31" s="138" t="s">
        <v>135</v>
      </c>
      <c r="C31" s="174"/>
      <c r="D31" s="225">
        <f>SUM(D32:D34)</f>
        <v>1944.802</v>
      </c>
      <c r="E31" s="225">
        <f>SUM(E32:E34)</f>
        <v>2850</v>
      </c>
      <c r="F31" s="225">
        <f>SUM(F32:F34)</f>
        <v>350</v>
      </c>
      <c r="G31" s="138" t="s">
        <v>135</v>
      </c>
      <c r="H31" s="225"/>
      <c r="I31" s="225">
        <f>SUM(I32:I34)</f>
        <v>-1944.802</v>
      </c>
      <c r="J31" s="225">
        <f>SUM(J32:J34)</f>
        <v>-2850</v>
      </c>
      <c r="K31" s="225">
        <f>SUM(K32:K34)</f>
        <v>-350</v>
      </c>
    </row>
    <row r="32" spans="1:11" s="221" customFormat="1" ht="164.25" customHeight="1">
      <c r="A32" s="219"/>
      <c r="B32" s="220" t="s">
        <v>835</v>
      </c>
      <c r="C32" s="35" t="s">
        <v>836</v>
      </c>
      <c r="D32" s="134">
        <v>350</v>
      </c>
      <c r="E32" s="134">
        <v>350</v>
      </c>
      <c r="F32" s="134">
        <v>350</v>
      </c>
      <c r="G32" s="75" t="s">
        <v>837</v>
      </c>
      <c r="H32" s="35" t="s">
        <v>838</v>
      </c>
      <c r="I32" s="134">
        <v>-350</v>
      </c>
      <c r="J32" s="134">
        <v>-350</v>
      </c>
      <c r="K32" s="134">
        <v>-350</v>
      </c>
    </row>
    <row r="33" spans="1:11" s="221" customFormat="1" ht="78.75">
      <c r="A33" s="219"/>
      <c r="B33" s="220" t="s">
        <v>833</v>
      </c>
      <c r="C33" s="35" t="s">
        <v>819</v>
      </c>
      <c r="D33" s="134">
        <v>1544.802</v>
      </c>
      <c r="E33" s="134">
        <v>2500</v>
      </c>
      <c r="F33" s="134">
        <v>0</v>
      </c>
      <c r="G33" s="75" t="s">
        <v>820</v>
      </c>
      <c r="H33" s="35" t="s">
        <v>821</v>
      </c>
      <c r="I33" s="134">
        <v>-1544.802</v>
      </c>
      <c r="J33" s="134">
        <v>-2500</v>
      </c>
      <c r="K33" s="134" t="s">
        <v>822</v>
      </c>
    </row>
    <row r="34" spans="1:11" s="221" customFormat="1" ht="63">
      <c r="A34" s="222"/>
      <c r="B34" s="223" t="s">
        <v>834</v>
      </c>
      <c r="C34" s="233" t="s">
        <v>823</v>
      </c>
      <c r="D34" s="224">
        <v>50</v>
      </c>
      <c r="E34" s="224" t="s">
        <v>824</v>
      </c>
      <c r="F34" s="224">
        <v>0</v>
      </c>
      <c r="G34" s="75" t="s">
        <v>825</v>
      </c>
      <c r="H34" s="35" t="s">
        <v>826</v>
      </c>
      <c r="I34" s="134">
        <v>-50</v>
      </c>
      <c r="J34" s="134" t="s">
        <v>827</v>
      </c>
      <c r="K34" s="134" t="s">
        <v>822</v>
      </c>
    </row>
    <row r="35" spans="1:11" s="33" customFormat="1" ht="31.5">
      <c r="A35" s="36">
        <v>4</v>
      </c>
      <c r="B35" s="138" t="s">
        <v>135</v>
      </c>
      <c r="C35" s="173"/>
      <c r="D35" s="77">
        <f>D36</f>
        <v>4020.26</v>
      </c>
      <c r="E35" s="77">
        <f>E36</f>
        <v>4201.07</v>
      </c>
      <c r="F35" s="77">
        <f>F36</f>
        <v>4201.07</v>
      </c>
      <c r="G35" s="138" t="s">
        <v>132</v>
      </c>
      <c r="H35" s="173"/>
      <c r="I35" s="77">
        <f>I36</f>
        <v>-4020.26</v>
      </c>
      <c r="J35" s="77">
        <f>J36</f>
        <v>-4201.07</v>
      </c>
      <c r="K35" s="77">
        <f>K36</f>
        <v>-4201.07</v>
      </c>
    </row>
    <row r="36" spans="1:11" ht="179.25">
      <c r="A36" s="50"/>
      <c r="B36" s="34" t="s">
        <v>584</v>
      </c>
      <c r="C36" s="35" t="s">
        <v>471</v>
      </c>
      <c r="D36" s="129">
        <v>4020.26</v>
      </c>
      <c r="E36" s="129">
        <v>4201.07</v>
      </c>
      <c r="F36" s="129">
        <v>4201.07</v>
      </c>
      <c r="G36" s="34" t="s">
        <v>583</v>
      </c>
      <c r="H36" s="35" t="s">
        <v>716</v>
      </c>
      <c r="I36" s="129">
        <v>-4020.26</v>
      </c>
      <c r="J36" s="129">
        <v>-4201.07</v>
      </c>
      <c r="K36" s="129">
        <v>-4201.07</v>
      </c>
    </row>
    <row r="37" spans="1:11" s="217" customFormat="1" ht="31.5">
      <c r="A37" s="212">
        <v>5</v>
      </c>
      <c r="B37" s="213" t="s">
        <v>178</v>
      </c>
      <c r="C37" s="212"/>
      <c r="D37" s="214">
        <f>SUM(D38)</f>
        <v>23760</v>
      </c>
      <c r="E37" s="214">
        <f>SUM(E38)</f>
        <v>0</v>
      </c>
      <c r="F37" s="214">
        <f>SUM(F38)</f>
        <v>0</v>
      </c>
      <c r="G37" s="215" t="s">
        <v>384</v>
      </c>
      <c r="H37" s="216"/>
      <c r="I37" s="214">
        <f>SUM(I38)</f>
        <v>-23760</v>
      </c>
      <c r="J37" s="214">
        <f>SUM(J38)</f>
        <v>0</v>
      </c>
      <c r="K37" s="214">
        <f>SUM(K38)</f>
        <v>0</v>
      </c>
    </row>
    <row r="38" spans="1:11" s="229" customFormat="1" ht="115.5" customHeight="1">
      <c r="A38" s="191"/>
      <c r="B38" s="226" t="s">
        <v>815</v>
      </c>
      <c r="C38" s="58" t="s">
        <v>816</v>
      </c>
      <c r="D38" s="123">
        <v>23760</v>
      </c>
      <c r="E38" s="123">
        <v>0</v>
      </c>
      <c r="F38" s="123">
        <v>0</v>
      </c>
      <c r="G38" s="227" t="s">
        <v>817</v>
      </c>
      <c r="H38" s="228" t="s">
        <v>818</v>
      </c>
      <c r="I38" s="123">
        <v>-23760</v>
      </c>
      <c r="J38" s="123">
        <v>0</v>
      </c>
      <c r="K38" s="123">
        <v>0</v>
      </c>
    </row>
    <row r="39" spans="1:11" ht="31.5">
      <c r="A39" s="76">
        <v>6</v>
      </c>
      <c r="B39" s="138" t="s">
        <v>98</v>
      </c>
      <c r="C39" s="174"/>
      <c r="D39" s="77">
        <f>D40</f>
        <v>4.3</v>
      </c>
      <c r="E39" s="77">
        <f>E40</f>
        <v>0</v>
      </c>
      <c r="F39" s="77">
        <f>F40</f>
        <v>0</v>
      </c>
      <c r="G39" s="138" t="s">
        <v>98</v>
      </c>
      <c r="H39" s="174"/>
      <c r="I39" s="77">
        <f>I40</f>
        <v>-4.3</v>
      </c>
      <c r="J39" s="77">
        <f>J40</f>
        <v>0</v>
      </c>
      <c r="K39" s="77">
        <f>K40</f>
        <v>0</v>
      </c>
    </row>
    <row r="40" spans="1:11" ht="110.25">
      <c r="A40" s="50"/>
      <c r="B40" s="34" t="s">
        <v>568</v>
      </c>
      <c r="C40" s="35" t="s">
        <v>102</v>
      </c>
      <c r="D40" s="129">
        <v>4.3</v>
      </c>
      <c r="E40" s="129">
        <v>0</v>
      </c>
      <c r="F40" s="129">
        <v>0</v>
      </c>
      <c r="G40" s="34" t="s">
        <v>569</v>
      </c>
      <c r="H40" s="35" t="s">
        <v>103</v>
      </c>
      <c r="I40" s="129">
        <v>-4.3</v>
      </c>
      <c r="J40" s="129">
        <v>0</v>
      </c>
      <c r="K40" s="129">
        <v>0</v>
      </c>
    </row>
    <row r="41" spans="1:11" s="37" customFormat="1" ht="31.5">
      <c r="A41" s="36">
        <v>7</v>
      </c>
      <c r="B41" s="138" t="s">
        <v>18</v>
      </c>
      <c r="C41" s="174"/>
      <c r="D41" s="77">
        <f>D42+D43</f>
        <v>18345.33</v>
      </c>
      <c r="E41" s="77">
        <f>E42</f>
        <v>0</v>
      </c>
      <c r="F41" s="77">
        <f>F42</f>
        <v>0</v>
      </c>
      <c r="G41" s="138" t="s">
        <v>18</v>
      </c>
      <c r="H41" s="174"/>
      <c r="I41" s="77">
        <f>I42+I43</f>
        <v>-18345.33</v>
      </c>
      <c r="J41" s="77">
        <f>J42</f>
        <v>0</v>
      </c>
      <c r="K41" s="77">
        <f>K42</f>
        <v>0</v>
      </c>
    </row>
    <row r="42" spans="1:11" s="37" customFormat="1" ht="78.75">
      <c r="A42" s="50"/>
      <c r="B42" s="34" t="s">
        <v>461</v>
      </c>
      <c r="C42" s="35" t="s">
        <v>22</v>
      </c>
      <c r="D42" s="129">
        <v>18300</v>
      </c>
      <c r="E42" s="129">
        <v>0</v>
      </c>
      <c r="F42" s="129">
        <v>0</v>
      </c>
      <c r="G42" s="38" t="s">
        <v>19</v>
      </c>
      <c r="H42" s="35" t="s">
        <v>20</v>
      </c>
      <c r="I42" s="129">
        <v>-18300</v>
      </c>
      <c r="J42" s="129">
        <v>0</v>
      </c>
      <c r="K42" s="129">
        <v>0</v>
      </c>
    </row>
    <row r="43" spans="1:11" s="37" customFormat="1" ht="47.25">
      <c r="A43" s="50"/>
      <c r="B43" s="34" t="s">
        <v>23</v>
      </c>
      <c r="C43" s="35" t="s">
        <v>853</v>
      </c>
      <c r="D43" s="42">
        <v>45.33</v>
      </c>
      <c r="E43" s="129">
        <v>0</v>
      </c>
      <c r="F43" s="129">
        <v>0</v>
      </c>
      <c r="G43" s="38" t="s">
        <v>14</v>
      </c>
      <c r="H43" s="35" t="s">
        <v>24</v>
      </c>
      <c r="I43" s="42">
        <v>-45.33</v>
      </c>
      <c r="J43" s="129">
        <v>0</v>
      </c>
      <c r="K43" s="129">
        <v>0</v>
      </c>
    </row>
    <row r="44" spans="1:11" ht="31.5">
      <c r="A44" s="36">
        <v>8</v>
      </c>
      <c r="B44" s="158" t="s">
        <v>131</v>
      </c>
      <c r="C44" s="175"/>
      <c r="D44" s="77">
        <f>D45</f>
        <v>371.49</v>
      </c>
      <c r="E44" s="77">
        <f>E45</f>
        <v>386.4</v>
      </c>
      <c r="F44" s="77">
        <f>F45</f>
        <v>386.4</v>
      </c>
      <c r="G44" s="176" t="s">
        <v>132</v>
      </c>
      <c r="H44" s="175"/>
      <c r="I44" s="77">
        <f>I45</f>
        <v>-371.49</v>
      </c>
      <c r="J44" s="77">
        <f>J45</f>
        <v>-386.4</v>
      </c>
      <c r="K44" s="77">
        <f>K45</f>
        <v>-386.4</v>
      </c>
    </row>
    <row r="45" spans="1:11" ht="173.25">
      <c r="A45" s="50"/>
      <c r="B45" s="83" t="s">
        <v>757</v>
      </c>
      <c r="C45" s="73" t="s">
        <v>133</v>
      </c>
      <c r="D45" s="129">
        <v>371.49</v>
      </c>
      <c r="E45" s="129">
        <v>386.4</v>
      </c>
      <c r="F45" s="129">
        <v>386.4</v>
      </c>
      <c r="G45" s="83" t="s">
        <v>758</v>
      </c>
      <c r="H45" s="73" t="s">
        <v>134</v>
      </c>
      <c r="I45" s="129">
        <v>-371.49</v>
      </c>
      <c r="J45" s="129">
        <v>-386.4</v>
      </c>
      <c r="K45" s="129">
        <v>-386.4</v>
      </c>
    </row>
    <row r="46" spans="1:11" s="33" customFormat="1" ht="31.5">
      <c r="A46" s="36">
        <v>9</v>
      </c>
      <c r="B46" s="138" t="s">
        <v>182</v>
      </c>
      <c r="C46" s="174"/>
      <c r="D46" s="77">
        <f>D47+D48</f>
        <v>125</v>
      </c>
      <c r="E46" s="77">
        <f>E47+E48</f>
        <v>0</v>
      </c>
      <c r="F46" s="77">
        <f>F47+F48</f>
        <v>0</v>
      </c>
      <c r="G46" s="138" t="s">
        <v>182</v>
      </c>
      <c r="H46" s="174"/>
      <c r="I46" s="77">
        <f>I47+I48</f>
        <v>-125</v>
      </c>
      <c r="J46" s="77">
        <f>J47+J48</f>
        <v>0</v>
      </c>
      <c r="K46" s="77">
        <f>K47+K48</f>
        <v>0</v>
      </c>
    </row>
    <row r="47" spans="1:11" s="33" customFormat="1" ht="141.75">
      <c r="A47" s="50"/>
      <c r="B47" s="34" t="s">
        <v>570</v>
      </c>
      <c r="C47" s="35" t="s">
        <v>183</v>
      </c>
      <c r="D47" s="129">
        <v>35.3</v>
      </c>
      <c r="E47" s="129">
        <v>0</v>
      </c>
      <c r="F47" s="129">
        <v>0</v>
      </c>
      <c r="G47" s="38" t="s">
        <v>160</v>
      </c>
      <c r="H47" s="35" t="s">
        <v>177</v>
      </c>
      <c r="I47" s="129">
        <f>-35.3-89.7</f>
        <v>-125</v>
      </c>
      <c r="J47" s="129">
        <v>0</v>
      </c>
      <c r="K47" s="129">
        <v>0</v>
      </c>
    </row>
    <row r="48" spans="1:11" s="33" customFormat="1" ht="47.25">
      <c r="A48" s="50"/>
      <c r="B48" s="34" t="s">
        <v>571</v>
      </c>
      <c r="C48" s="35" t="s">
        <v>184</v>
      </c>
      <c r="D48" s="42">
        <v>89.7</v>
      </c>
      <c r="E48" s="129">
        <v>0</v>
      </c>
      <c r="F48" s="129">
        <v>0</v>
      </c>
      <c r="G48" s="194"/>
      <c r="H48" s="35"/>
      <c r="I48" s="42"/>
      <c r="J48" s="129">
        <v>0</v>
      </c>
      <c r="K48" s="129">
        <v>0</v>
      </c>
    </row>
    <row r="49" spans="1:11" s="33" customFormat="1" ht="31.5">
      <c r="A49" s="36">
        <v>10</v>
      </c>
      <c r="B49" s="138" t="s">
        <v>269</v>
      </c>
      <c r="C49" s="174"/>
      <c r="D49" s="77">
        <f>SUM(D50:D53)</f>
        <v>16311.699999999999</v>
      </c>
      <c r="E49" s="77">
        <f>SUM(E50:E53)</f>
        <v>0</v>
      </c>
      <c r="F49" s="77">
        <f>SUM(F50:F53)</f>
        <v>0</v>
      </c>
      <c r="G49" s="138" t="s">
        <v>269</v>
      </c>
      <c r="H49" s="174"/>
      <c r="I49" s="77">
        <f>SUM(I50:I53)</f>
        <v>-16311.699999999999</v>
      </c>
      <c r="J49" s="77">
        <f>SUM(J50:J53)</f>
        <v>0</v>
      </c>
      <c r="K49" s="77">
        <f>SUM(K50:K53)</f>
        <v>0</v>
      </c>
    </row>
    <row r="50" spans="1:11" s="33" customFormat="1" ht="157.5">
      <c r="A50" s="50"/>
      <c r="B50" s="87" t="s">
        <v>392</v>
      </c>
      <c r="C50" s="103" t="s">
        <v>389</v>
      </c>
      <c r="D50" s="189">
        <v>5577.9</v>
      </c>
      <c r="E50" s="129">
        <v>0</v>
      </c>
      <c r="F50" s="129">
        <v>0</v>
      </c>
      <c r="G50" s="130" t="s">
        <v>393</v>
      </c>
      <c r="H50" s="103" t="s">
        <v>394</v>
      </c>
      <c r="I50" s="189">
        <v>-5577.9</v>
      </c>
      <c r="J50" s="129">
        <v>0</v>
      </c>
      <c r="K50" s="129">
        <v>0</v>
      </c>
    </row>
    <row r="51" spans="1:11" s="33" customFormat="1" ht="157.5">
      <c r="A51" s="50"/>
      <c r="B51" s="86" t="s">
        <v>457</v>
      </c>
      <c r="C51" s="103" t="s">
        <v>458</v>
      </c>
      <c r="D51" s="189">
        <v>460</v>
      </c>
      <c r="E51" s="129">
        <v>0</v>
      </c>
      <c r="F51" s="129">
        <v>0</v>
      </c>
      <c r="G51" s="130" t="s">
        <v>459</v>
      </c>
      <c r="H51" s="103" t="s">
        <v>460</v>
      </c>
      <c r="I51" s="189">
        <v>-460</v>
      </c>
      <c r="J51" s="129">
        <v>0</v>
      </c>
      <c r="K51" s="129">
        <v>0</v>
      </c>
    </row>
    <row r="52" spans="1:11" s="33" customFormat="1" ht="204.75">
      <c r="A52" s="50"/>
      <c r="B52" s="86" t="s">
        <v>490</v>
      </c>
      <c r="C52" s="103" t="s">
        <v>389</v>
      </c>
      <c r="D52" s="189">
        <v>423</v>
      </c>
      <c r="E52" s="129">
        <v>0</v>
      </c>
      <c r="F52" s="129">
        <v>0</v>
      </c>
      <c r="G52" s="130" t="s">
        <v>493</v>
      </c>
      <c r="H52" s="103" t="s">
        <v>394</v>
      </c>
      <c r="I52" s="189">
        <v>-423</v>
      </c>
      <c r="J52" s="129">
        <v>0</v>
      </c>
      <c r="K52" s="129">
        <v>0</v>
      </c>
    </row>
    <row r="53" spans="1:11" s="33" customFormat="1" ht="189">
      <c r="A53" s="50"/>
      <c r="B53" s="86" t="s">
        <v>491</v>
      </c>
      <c r="C53" s="58" t="s">
        <v>492</v>
      </c>
      <c r="D53" s="189">
        <v>9850.8</v>
      </c>
      <c r="E53" s="129">
        <v>0</v>
      </c>
      <c r="F53" s="129">
        <v>0</v>
      </c>
      <c r="G53" s="130" t="s">
        <v>494</v>
      </c>
      <c r="H53" s="58" t="s">
        <v>394</v>
      </c>
      <c r="I53" s="189">
        <v>-9850.8</v>
      </c>
      <c r="J53" s="129">
        <v>0</v>
      </c>
      <c r="K53" s="129">
        <v>0</v>
      </c>
    </row>
    <row r="54" spans="1:11" s="33" customFormat="1" ht="31.5">
      <c r="A54" s="36">
        <v>11</v>
      </c>
      <c r="B54" s="138" t="s">
        <v>269</v>
      </c>
      <c r="C54" s="174"/>
      <c r="D54" s="77">
        <f>SUM(D55:D56)</f>
        <v>12032.5</v>
      </c>
      <c r="E54" s="77">
        <f>SUM(E55:E56)</f>
        <v>0</v>
      </c>
      <c r="F54" s="77">
        <f>SUM(F55:F56)</f>
        <v>0</v>
      </c>
      <c r="G54" s="138" t="s">
        <v>384</v>
      </c>
      <c r="H54" s="174"/>
      <c r="I54" s="77">
        <f>SUM(I55:I56)</f>
        <v>-12032.5</v>
      </c>
      <c r="J54" s="77">
        <f>SUM(J55:J56)</f>
        <v>0</v>
      </c>
      <c r="K54" s="77">
        <f>SUM(K55:K56)</f>
        <v>0</v>
      </c>
    </row>
    <row r="55" spans="1:11" s="33" customFormat="1" ht="126">
      <c r="A55" s="50"/>
      <c r="B55" s="126" t="s">
        <v>495</v>
      </c>
      <c r="C55" s="131" t="s">
        <v>394</v>
      </c>
      <c r="D55" s="189">
        <v>9850.8</v>
      </c>
      <c r="E55" s="129">
        <v>0</v>
      </c>
      <c r="F55" s="129">
        <v>0</v>
      </c>
      <c r="G55" s="132" t="s">
        <v>397</v>
      </c>
      <c r="H55" s="131" t="s">
        <v>398</v>
      </c>
      <c r="I55" s="189">
        <v>-9850.8</v>
      </c>
      <c r="J55" s="129">
        <v>0</v>
      </c>
      <c r="K55" s="129">
        <v>0</v>
      </c>
    </row>
    <row r="56" spans="1:11" s="33" customFormat="1" ht="299.25">
      <c r="A56" s="50"/>
      <c r="B56" s="126" t="s">
        <v>395</v>
      </c>
      <c r="C56" s="58" t="s">
        <v>396</v>
      </c>
      <c r="D56" s="189">
        <v>2181.7</v>
      </c>
      <c r="E56" s="129">
        <v>0</v>
      </c>
      <c r="F56" s="129">
        <v>0</v>
      </c>
      <c r="G56" s="132" t="s">
        <v>397</v>
      </c>
      <c r="H56" s="58" t="s">
        <v>398</v>
      </c>
      <c r="I56" s="189">
        <v>-2181.7</v>
      </c>
      <c r="J56" s="129">
        <v>0</v>
      </c>
      <c r="K56" s="129">
        <v>0</v>
      </c>
    </row>
    <row r="57" spans="1:11" s="33" customFormat="1" ht="31.5">
      <c r="A57" s="36">
        <v>12</v>
      </c>
      <c r="B57" s="138" t="s">
        <v>211</v>
      </c>
      <c r="C57" s="174"/>
      <c r="D57" s="77">
        <f>SUM(D58:D60)</f>
        <v>2900</v>
      </c>
      <c r="E57" s="77">
        <f>SUM(E58:E60)</f>
        <v>8148.6</v>
      </c>
      <c r="F57" s="77">
        <f>SUM(F58:F60)</f>
        <v>0</v>
      </c>
      <c r="G57" s="138" t="s">
        <v>211</v>
      </c>
      <c r="H57" s="174"/>
      <c r="I57" s="77">
        <f>SUM(I58:I60)</f>
        <v>-2900</v>
      </c>
      <c r="J57" s="77">
        <f>SUM(J58:J60)</f>
        <v>-8148.6</v>
      </c>
      <c r="K57" s="77">
        <f>SUM(K58:K60)</f>
        <v>0</v>
      </c>
    </row>
    <row r="58" spans="1:11" s="33" customFormat="1" ht="267.75">
      <c r="A58" s="50"/>
      <c r="B58" s="84" t="s">
        <v>219</v>
      </c>
      <c r="C58" s="55" t="s">
        <v>220</v>
      </c>
      <c r="D58" s="129">
        <v>900</v>
      </c>
      <c r="E58" s="129">
        <v>0</v>
      </c>
      <c r="F58" s="129">
        <v>0</v>
      </c>
      <c r="G58" s="84" t="s">
        <v>224</v>
      </c>
      <c r="H58" s="55" t="s">
        <v>225</v>
      </c>
      <c r="I58" s="129">
        <v>-900</v>
      </c>
      <c r="J58" s="129">
        <v>0</v>
      </c>
      <c r="K58" s="129">
        <v>0</v>
      </c>
    </row>
    <row r="59" spans="1:11" s="33" customFormat="1" ht="267.75">
      <c r="A59" s="50"/>
      <c r="B59" s="84" t="s">
        <v>219</v>
      </c>
      <c r="C59" s="55" t="s">
        <v>221</v>
      </c>
      <c r="D59" s="42">
        <v>2000</v>
      </c>
      <c r="E59" s="129">
        <v>0</v>
      </c>
      <c r="F59" s="129">
        <v>0</v>
      </c>
      <c r="G59" s="84" t="s">
        <v>224</v>
      </c>
      <c r="H59" s="55" t="s">
        <v>226</v>
      </c>
      <c r="I59" s="42">
        <v>-2000</v>
      </c>
      <c r="J59" s="129">
        <v>0</v>
      </c>
      <c r="K59" s="129">
        <v>0</v>
      </c>
    </row>
    <row r="60" spans="1:11" s="33" customFormat="1" ht="330.75">
      <c r="A60" s="50"/>
      <c r="B60" s="53" t="s">
        <v>222</v>
      </c>
      <c r="C60" s="55" t="s">
        <v>223</v>
      </c>
      <c r="D60" s="42">
        <v>0</v>
      </c>
      <c r="E60" s="42">
        <v>8148.6</v>
      </c>
      <c r="F60" s="42">
        <v>0</v>
      </c>
      <c r="G60" s="53" t="s">
        <v>828</v>
      </c>
      <c r="H60" s="55" t="s">
        <v>227</v>
      </c>
      <c r="I60" s="42">
        <v>0</v>
      </c>
      <c r="J60" s="42">
        <v>-8148.6</v>
      </c>
      <c r="K60" s="42">
        <v>0</v>
      </c>
    </row>
    <row r="61" spans="1:11" s="33" customFormat="1" ht="31.5" customHeight="1">
      <c r="A61" s="36">
        <v>13</v>
      </c>
      <c r="B61" s="138" t="s">
        <v>42</v>
      </c>
      <c r="C61" s="174"/>
      <c r="D61" s="77">
        <f>SUM(D62:D66)</f>
        <v>11815.295</v>
      </c>
      <c r="E61" s="77">
        <f>SUM(E62:E66)</f>
        <v>10000</v>
      </c>
      <c r="F61" s="77">
        <f>SUM(F62:F66)</f>
        <v>5500</v>
      </c>
      <c r="G61" s="138" t="s">
        <v>42</v>
      </c>
      <c r="H61" s="174"/>
      <c r="I61" s="77">
        <f>SUM(I62:I66)</f>
        <v>-11815.295</v>
      </c>
      <c r="J61" s="77">
        <f>SUM(J62:J66)</f>
        <v>-10000</v>
      </c>
      <c r="K61" s="77">
        <f>SUM(K62:K66)</f>
        <v>-5500</v>
      </c>
    </row>
    <row r="62" spans="1:11" s="33" customFormat="1" ht="94.5">
      <c r="A62" s="50"/>
      <c r="B62" s="34" t="s">
        <v>572</v>
      </c>
      <c r="C62" s="35" t="s">
        <v>52</v>
      </c>
      <c r="D62" s="129">
        <v>90</v>
      </c>
      <c r="E62" s="129">
        <v>0</v>
      </c>
      <c r="F62" s="129">
        <v>0</v>
      </c>
      <c r="G62" s="34" t="s">
        <v>573</v>
      </c>
      <c r="H62" s="35" t="s">
        <v>53</v>
      </c>
      <c r="I62" s="129">
        <v>-90</v>
      </c>
      <c r="J62" s="129">
        <v>0</v>
      </c>
      <c r="K62" s="129">
        <v>0</v>
      </c>
    </row>
    <row r="63" spans="1:11" s="33" customFormat="1" ht="236.25">
      <c r="A63" s="50"/>
      <c r="B63" s="38" t="s">
        <v>553</v>
      </c>
      <c r="C63" s="35" t="s">
        <v>54</v>
      </c>
      <c r="D63" s="42">
        <v>1366.1</v>
      </c>
      <c r="E63" s="129">
        <v>0</v>
      </c>
      <c r="F63" s="129">
        <v>0</v>
      </c>
      <c r="G63" s="51" t="s">
        <v>554</v>
      </c>
      <c r="H63" s="35" t="s">
        <v>51</v>
      </c>
      <c r="I63" s="42">
        <v>-1366.1</v>
      </c>
      <c r="J63" s="129">
        <v>0</v>
      </c>
      <c r="K63" s="129">
        <v>0</v>
      </c>
    </row>
    <row r="64" spans="1:11" s="33" customFormat="1" ht="173.25">
      <c r="A64" s="50"/>
      <c r="B64" s="38" t="s">
        <v>555</v>
      </c>
      <c r="C64" s="35" t="s">
        <v>55</v>
      </c>
      <c r="D64" s="42">
        <v>359.195</v>
      </c>
      <c r="E64" s="129">
        <v>0</v>
      </c>
      <c r="F64" s="129">
        <v>0</v>
      </c>
      <c r="G64" s="38" t="s">
        <v>556</v>
      </c>
      <c r="H64" s="35" t="s">
        <v>56</v>
      </c>
      <c r="I64" s="42">
        <v>-359.195</v>
      </c>
      <c r="J64" s="129">
        <v>0</v>
      </c>
      <c r="K64" s="129">
        <v>0</v>
      </c>
    </row>
    <row r="65" spans="1:11" ht="62.25" customHeight="1">
      <c r="A65" s="185"/>
      <c r="B65" s="184" t="s">
        <v>557</v>
      </c>
      <c r="C65" s="186" t="s">
        <v>57</v>
      </c>
      <c r="D65" s="187">
        <v>10000</v>
      </c>
      <c r="E65" s="187">
        <v>10000</v>
      </c>
      <c r="F65" s="187">
        <v>5500</v>
      </c>
      <c r="G65" s="257" t="s">
        <v>558</v>
      </c>
      <c r="H65" s="186" t="s">
        <v>58</v>
      </c>
      <c r="I65" s="187">
        <v>-8000</v>
      </c>
      <c r="J65" s="187">
        <v>-8000</v>
      </c>
      <c r="K65" s="187">
        <v>-3500</v>
      </c>
    </row>
    <row r="66" spans="1:11" ht="15.75" customHeight="1">
      <c r="A66" s="185"/>
      <c r="B66" s="184"/>
      <c r="C66" s="186"/>
      <c r="D66" s="187"/>
      <c r="E66" s="187"/>
      <c r="F66" s="187"/>
      <c r="G66" s="258"/>
      <c r="H66" s="186" t="s">
        <v>59</v>
      </c>
      <c r="I66" s="187">
        <v>-2000</v>
      </c>
      <c r="J66" s="187">
        <v>-2000</v>
      </c>
      <c r="K66" s="187">
        <v>-2000</v>
      </c>
    </row>
    <row r="67" spans="1:11" ht="31.5">
      <c r="A67" s="177">
        <v>14</v>
      </c>
      <c r="B67" s="140" t="s">
        <v>191</v>
      </c>
      <c r="C67" s="178"/>
      <c r="D67" s="77">
        <f>D68</f>
        <v>63.6</v>
      </c>
      <c r="E67" s="77">
        <f>E68</f>
        <v>0</v>
      </c>
      <c r="F67" s="77">
        <f>F68</f>
        <v>0</v>
      </c>
      <c r="G67" s="140" t="s">
        <v>191</v>
      </c>
      <c r="H67" s="178"/>
      <c r="I67" s="77">
        <f>I68</f>
        <v>-63.6</v>
      </c>
      <c r="J67" s="77">
        <f>J68</f>
        <v>0</v>
      </c>
      <c r="K67" s="77">
        <f>K68</f>
        <v>0</v>
      </c>
    </row>
    <row r="68" spans="1:11" ht="173.25">
      <c r="A68" s="50"/>
      <c r="B68" s="34" t="s">
        <v>759</v>
      </c>
      <c r="C68" s="47" t="s">
        <v>473</v>
      </c>
      <c r="D68" s="42">
        <v>63.6</v>
      </c>
      <c r="E68" s="42">
        <v>0</v>
      </c>
      <c r="F68" s="42">
        <v>0</v>
      </c>
      <c r="G68" s="34" t="s">
        <v>760</v>
      </c>
      <c r="H68" s="47" t="s">
        <v>474</v>
      </c>
      <c r="I68" s="42">
        <v>-63.6</v>
      </c>
      <c r="J68" s="42">
        <v>0</v>
      </c>
      <c r="K68" s="42">
        <v>0</v>
      </c>
    </row>
    <row r="69" spans="1:11" ht="15.75">
      <c r="A69" s="177">
        <v>15</v>
      </c>
      <c r="B69" s="140" t="s">
        <v>185</v>
      </c>
      <c r="C69" s="178"/>
      <c r="D69" s="77">
        <f>SUM(D70:D74)</f>
        <v>3381.4</v>
      </c>
      <c r="E69" s="77">
        <f>SUM(E70:E74)</f>
        <v>0</v>
      </c>
      <c r="F69" s="77">
        <f>SUM(F70:F74)</f>
        <v>0</v>
      </c>
      <c r="G69" s="140" t="s">
        <v>185</v>
      </c>
      <c r="H69" s="178"/>
      <c r="I69" s="77">
        <f>SUM(I70:I74)</f>
        <v>-3381.4</v>
      </c>
      <c r="J69" s="77">
        <f>SUM(J70:J74)</f>
        <v>0</v>
      </c>
      <c r="K69" s="77">
        <f>SUM(K70:K74)</f>
        <v>0</v>
      </c>
    </row>
    <row r="70" spans="1:11" ht="110.25">
      <c r="A70" s="50"/>
      <c r="B70" s="68" t="s">
        <v>717</v>
      </c>
      <c r="C70" s="47" t="s">
        <v>187</v>
      </c>
      <c r="D70" s="42">
        <v>1000</v>
      </c>
      <c r="E70" s="42">
        <v>0</v>
      </c>
      <c r="F70" s="42">
        <v>0</v>
      </c>
      <c r="G70" s="70" t="s">
        <v>717</v>
      </c>
      <c r="H70" s="47" t="s">
        <v>188</v>
      </c>
      <c r="I70" s="42">
        <v>-1000</v>
      </c>
      <c r="J70" s="42">
        <v>0</v>
      </c>
      <c r="K70" s="42">
        <v>0</v>
      </c>
    </row>
    <row r="71" spans="1:11" s="37" customFormat="1" ht="109.5" customHeight="1">
      <c r="A71" s="50"/>
      <c r="B71" s="38" t="s">
        <v>718</v>
      </c>
      <c r="C71" s="55" t="s">
        <v>719</v>
      </c>
      <c r="D71" s="129">
        <v>1000</v>
      </c>
      <c r="E71" s="129">
        <v>0</v>
      </c>
      <c r="F71" s="129">
        <v>0</v>
      </c>
      <c r="G71" s="38" t="s">
        <v>718</v>
      </c>
      <c r="H71" s="55" t="s">
        <v>720</v>
      </c>
      <c r="I71" s="129">
        <v>-1000</v>
      </c>
      <c r="J71" s="129">
        <v>0</v>
      </c>
      <c r="K71" s="129">
        <v>0</v>
      </c>
    </row>
    <row r="72" spans="1:11" s="37" customFormat="1" ht="99.75" customHeight="1">
      <c r="A72" s="50"/>
      <c r="B72" s="38" t="s">
        <v>721</v>
      </c>
      <c r="C72" s="55" t="s">
        <v>722</v>
      </c>
      <c r="D72" s="129">
        <v>128.5</v>
      </c>
      <c r="E72" s="129">
        <v>0</v>
      </c>
      <c r="F72" s="129">
        <v>0</v>
      </c>
      <c r="G72" s="38" t="s">
        <v>721</v>
      </c>
      <c r="H72" s="55" t="s">
        <v>723</v>
      </c>
      <c r="I72" s="129">
        <v>-128.5</v>
      </c>
      <c r="J72" s="129">
        <v>0</v>
      </c>
      <c r="K72" s="129">
        <v>0</v>
      </c>
    </row>
    <row r="73" spans="1:11" ht="94.5">
      <c r="A73" s="122"/>
      <c r="B73" s="38" t="s">
        <v>724</v>
      </c>
      <c r="C73" s="55" t="s">
        <v>725</v>
      </c>
      <c r="D73" s="129">
        <v>347.3</v>
      </c>
      <c r="E73" s="129">
        <v>0</v>
      </c>
      <c r="F73" s="129">
        <v>0</v>
      </c>
      <c r="G73" s="38" t="s">
        <v>724</v>
      </c>
      <c r="H73" s="55" t="s">
        <v>726</v>
      </c>
      <c r="I73" s="129">
        <v>-347.3</v>
      </c>
      <c r="J73" s="129">
        <v>0</v>
      </c>
      <c r="K73" s="129">
        <v>0</v>
      </c>
    </row>
    <row r="74" spans="1:11" ht="94.5">
      <c r="A74" s="122"/>
      <c r="B74" s="38" t="s">
        <v>727</v>
      </c>
      <c r="C74" s="55" t="s">
        <v>728</v>
      </c>
      <c r="D74" s="129">
        <v>905.6</v>
      </c>
      <c r="E74" s="129">
        <v>0</v>
      </c>
      <c r="F74" s="129">
        <v>0</v>
      </c>
      <c r="G74" s="38" t="s">
        <v>727</v>
      </c>
      <c r="H74" s="55" t="s">
        <v>729</v>
      </c>
      <c r="I74" s="129">
        <v>-905.6</v>
      </c>
      <c r="J74" s="129">
        <v>0</v>
      </c>
      <c r="K74" s="129">
        <v>0</v>
      </c>
    </row>
    <row r="75" spans="1:11" ht="31.5">
      <c r="A75" s="177">
        <v>16</v>
      </c>
      <c r="B75" s="140" t="s">
        <v>360</v>
      </c>
      <c r="C75" s="178"/>
      <c r="D75" s="77">
        <f>D76</f>
        <v>21150.3</v>
      </c>
      <c r="E75" s="77">
        <f>E76</f>
        <v>0</v>
      </c>
      <c r="F75" s="77">
        <f>F76</f>
        <v>0</v>
      </c>
      <c r="G75" s="140" t="s">
        <v>360</v>
      </c>
      <c r="H75" s="178"/>
      <c r="I75" s="77">
        <f>I76</f>
        <v>-21150.3</v>
      </c>
      <c r="J75" s="77">
        <f>J76</f>
        <v>0</v>
      </c>
      <c r="K75" s="77">
        <f>K76</f>
        <v>0</v>
      </c>
    </row>
    <row r="76" spans="1:11" ht="94.5">
      <c r="A76" s="50"/>
      <c r="B76" s="75" t="s">
        <v>111</v>
      </c>
      <c r="C76" s="47" t="s">
        <v>357</v>
      </c>
      <c r="D76" s="100">
        <v>21150.3</v>
      </c>
      <c r="E76" s="129">
        <v>0</v>
      </c>
      <c r="F76" s="129">
        <v>0</v>
      </c>
      <c r="G76" s="101" t="s">
        <v>358</v>
      </c>
      <c r="H76" s="47" t="s">
        <v>359</v>
      </c>
      <c r="I76" s="100">
        <v>-21150.3</v>
      </c>
      <c r="J76" s="98">
        <v>0</v>
      </c>
      <c r="K76" s="98">
        <v>0</v>
      </c>
    </row>
    <row r="77" spans="1:11" ht="47.25">
      <c r="A77" s="177">
        <v>17</v>
      </c>
      <c r="B77" s="140" t="s">
        <v>122</v>
      </c>
      <c r="C77" s="178"/>
      <c r="D77" s="77">
        <f>SUM(D78:D78)</f>
        <v>193442.6</v>
      </c>
      <c r="E77" s="77">
        <f>SUM(E78:E78)</f>
        <v>0</v>
      </c>
      <c r="F77" s="77">
        <f>SUM(F78:F78)</f>
        <v>0</v>
      </c>
      <c r="G77" s="140" t="s">
        <v>122</v>
      </c>
      <c r="H77" s="178"/>
      <c r="I77" s="77">
        <f>SUM(I78:I78)</f>
        <v>-193442.6</v>
      </c>
      <c r="J77" s="77">
        <f>SUM(J78:J78)</f>
        <v>0</v>
      </c>
      <c r="K77" s="77">
        <f>SUM(K78:K78)</f>
        <v>0</v>
      </c>
    </row>
    <row r="78" spans="1:11" ht="157.5">
      <c r="A78" s="50"/>
      <c r="B78" s="68" t="s">
        <v>574</v>
      </c>
      <c r="C78" s="47" t="s">
        <v>128</v>
      </c>
      <c r="D78" s="42">
        <v>193442.6</v>
      </c>
      <c r="E78" s="129">
        <v>0</v>
      </c>
      <c r="F78" s="129">
        <v>0</v>
      </c>
      <c r="G78" s="70" t="s">
        <v>129</v>
      </c>
      <c r="H78" s="47" t="s">
        <v>130</v>
      </c>
      <c r="I78" s="42">
        <v>-193442.6</v>
      </c>
      <c r="J78" s="129">
        <v>0</v>
      </c>
      <c r="K78" s="129">
        <v>0</v>
      </c>
    </row>
    <row r="79" spans="1:11" ht="31.5">
      <c r="A79" s="177">
        <v>18</v>
      </c>
      <c r="B79" s="140" t="s">
        <v>286</v>
      </c>
      <c r="C79" s="178"/>
      <c r="D79" s="77">
        <f>SUM(D80:D80)</f>
        <v>25046</v>
      </c>
      <c r="E79" s="77">
        <f>SUM(E80:E80)</f>
        <v>0</v>
      </c>
      <c r="F79" s="77">
        <f>SUM(F80:F80)</f>
        <v>0</v>
      </c>
      <c r="G79" s="140" t="s">
        <v>286</v>
      </c>
      <c r="H79" s="178"/>
      <c r="I79" s="77">
        <f>SUM(I80:I80)</f>
        <v>-25046</v>
      </c>
      <c r="J79" s="77">
        <f>SUM(J80:J80)</f>
        <v>0</v>
      </c>
      <c r="K79" s="77">
        <f>SUM(K80:K80)</f>
        <v>0</v>
      </c>
    </row>
    <row r="80" spans="1:11" ht="63">
      <c r="A80" s="50"/>
      <c r="B80" s="34" t="s">
        <v>324</v>
      </c>
      <c r="C80" s="47" t="s">
        <v>325</v>
      </c>
      <c r="D80" s="42">
        <v>25046</v>
      </c>
      <c r="E80" s="42">
        <v>0</v>
      </c>
      <c r="F80" s="42">
        <v>0</v>
      </c>
      <c r="G80" s="38" t="s">
        <v>326</v>
      </c>
      <c r="H80" s="47" t="s">
        <v>327</v>
      </c>
      <c r="I80" s="42">
        <v>-25046</v>
      </c>
      <c r="J80" s="42">
        <v>0</v>
      </c>
      <c r="K80" s="42">
        <v>0</v>
      </c>
    </row>
    <row r="81" spans="1:11" ht="31.5">
      <c r="A81" s="36">
        <v>19</v>
      </c>
      <c r="B81" s="140" t="s">
        <v>286</v>
      </c>
      <c r="C81" s="174"/>
      <c r="D81" s="77">
        <f>D82</f>
        <v>371877.5</v>
      </c>
      <c r="E81" s="77">
        <f>E82</f>
        <v>571877.5</v>
      </c>
      <c r="F81" s="77">
        <f>F82</f>
        <v>715877.5</v>
      </c>
      <c r="G81" s="140" t="s">
        <v>283</v>
      </c>
      <c r="H81" s="174"/>
      <c r="I81" s="77">
        <f>I82</f>
        <v>-371877.5</v>
      </c>
      <c r="J81" s="77">
        <f>J82</f>
        <v>-571877.5</v>
      </c>
      <c r="K81" s="77">
        <f>K82</f>
        <v>-715877.5</v>
      </c>
    </row>
    <row r="82" spans="1:11" s="78" customFormat="1" ht="157.5">
      <c r="A82" s="50"/>
      <c r="B82" s="53" t="s">
        <v>761</v>
      </c>
      <c r="C82" s="55" t="s">
        <v>289</v>
      </c>
      <c r="D82" s="123">
        <v>371877.5</v>
      </c>
      <c r="E82" s="123">
        <v>571877.5</v>
      </c>
      <c r="F82" s="123">
        <v>715877.5</v>
      </c>
      <c r="G82" s="53" t="s">
        <v>761</v>
      </c>
      <c r="H82" s="55" t="s">
        <v>381</v>
      </c>
      <c r="I82" s="123">
        <v>-371877.5</v>
      </c>
      <c r="J82" s="123">
        <v>-571877.5</v>
      </c>
      <c r="K82" s="123">
        <v>-715877.5</v>
      </c>
    </row>
    <row r="83" spans="1:11" ht="31.5">
      <c r="A83" s="177">
        <v>20</v>
      </c>
      <c r="B83" s="140" t="s">
        <v>472</v>
      </c>
      <c r="C83" s="178"/>
      <c r="D83" s="77">
        <f>SUM(D84:D87)</f>
        <v>897992.5</v>
      </c>
      <c r="E83" s="77">
        <f>SUM(E84:E87)</f>
        <v>963615.45</v>
      </c>
      <c r="F83" s="77">
        <f>SUM(F84:F87)</f>
        <v>975330.8</v>
      </c>
      <c r="G83" s="140" t="s">
        <v>472</v>
      </c>
      <c r="H83" s="178"/>
      <c r="I83" s="77">
        <f>SUM(I84:I87)</f>
        <v>-897992.54</v>
      </c>
      <c r="J83" s="77">
        <f>SUM(J84:J87)</f>
        <v>-963615.45</v>
      </c>
      <c r="K83" s="77">
        <f>SUM(K84:K87)</f>
        <v>-975330.8</v>
      </c>
    </row>
    <row r="84" spans="1:11" ht="63">
      <c r="A84" s="50"/>
      <c r="B84" s="49" t="s">
        <v>483</v>
      </c>
      <c r="C84" s="193" t="s">
        <v>281</v>
      </c>
      <c r="D84" s="42">
        <v>762992.5</v>
      </c>
      <c r="E84" s="42">
        <v>963615.45</v>
      </c>
      <c r="F84" s="172">
        <v>975330.8</v>
      </c>
      <c r="G84" s="49" t="s">
        <v>483</v>
      </c>
      <c r="H84" s="193" t="s">
        <v>282</v>
      </c>
      <c r="I84" s="42">
        <f>-762992.54</f>
        <v>-762992.54</v>
      </c>
      <c r="J84" s="42">
        <v>-963615.45</v>
      </c>
      <c r="K84" s="172">
        <v>-975330.8</v>
      </c>
    </row>
    <row r="85" spans="1:11" ht="94.5" customHeight="1">
      <c r="A85" s="234"/>
      <c r="B85" s="49" t="s">
        <v>843</v>
      </c>
      <c r="C85" s="193" t="s">
        <v>848</v>
      </c>
      <c r="D85" s="42">
        <v>99979.7</v>
      </c>
      <c r="E85" s="42">
        <v>0</v>
      </c>
      <c r="F85" s="172">
        <v>0</v>
      </c>
      <c r="G85" s="49" t="s">
        <v>844</v>
      </c>
      <c r="H85" s="193" t="s">
        <v>850</v>
      </c>
      <c r="I85" s="42">
        <v>-35000</v>
      </c>
      <c r="J85" s="42">
        <v>0</v>
      </c>
      <c r="K85" s="172">
        <v>0</v>
      </c>
    </row>
    <row r="86" spans="1:11" ht="101.25" customHeight="1">
      <c r="A86" s="234"/>
      <c r="B86" s="49" t="s">
        <v>845</v>
      </c>
      <c r="C86" s="193" t="s">
        <v>849</v>
      </c>
      <c r="D86" s="42">
        <v>35020.3</v>
      </c>
      <c r="E86" s="42">
        <v>0</v>
      </c>
      <c r="F86" s="172">
        <v>0</v>
      </c>
      <c r="G86" s="49" t="s">
        <v>846</v>
      </c>
      <c r="H86" s="193" t="s">
        <v>851</v>
      </c>
      <c r="I86" s="42">
        <v>-50000</v>
      </c>
      <c r="J86" s="42">
        <v>0</v>
      </c>
      <c r="K86" s="172">
        <v>0</v>
      </c>
    </row>
    <row r="87" spans="1:11" ht="94.5">
      <c r="A87" s="234"/>
      <c r="B87" s="101"/>
      <c r="C87" s="73"/>
      <c r="D87" s="235"/>
      <c r="E87" s="236"/>
      <c r="F87" s="236"/>
      <c r="G87" s="49" t="s">
        <v>847</v>
      </c>
      <c r="H87" s="193" t="s">
        <v>852</v>
      </c>
      <c r="I87" s="42">
        <v>-50000</v>
      </c>
      <c r="J87" s="42"/>
      <c r="K87" s="172"/>
    </row>
    <row r="88" spans="1:11" ht="31.5">
      <c r="A88" s="177">
        <v>21</v>
      </c>
      <c r="B88" s="140" t="s">
        <v>283</v>
      </c>
      <c r="C88" s="178"/>
      <c r="D88" s="77">
        <f>SUM(D89:D91)</f>
        <v>535684</v>
      </c>
      <c r="E88" s="77">
        <f>SUM(E89:E91)</f>
        <v>0</v>
      </c>
      <c r="F88" s="77">
        <f>SUM(F89:F91)</f>
        <v>0</v>
      </c>
      <c r="G88" s="140" t="s">
        <v>283</v>
      </c>
      <c r="H88" s="178"/>
      <c r="I88" s="77">
        <f>SUM(I89:I91)</f>
        <v>-535684</v>
      </c>
      <c r="J88" s="77">
        <f>SUM(J89:J91)</f>
        <v>0</v>
      </c>
      <c r="K88" s="77">
        <f>SUM(K89:K91)</f>
        <v>0</v>
      </c>
    </row>
    <row r="89" spans="1:11" ht="141.75">
      <c r="A89" s="50"/>
      <c r="B89" s="45" t="s">
        <v>762</v>
      </c>
      <c r="C89" s="47" t="s">
        <v>383</v>
      </c>
      <c r="D89" s="62">
        <v>208845</v>
      </c>
      <c r="E89" s="133">
        <v>0</v>
      </c>
      <c r="F89" s="133">
        <v>0</v>
      </c>
      <c r="G89" s="80" t="s">
        <v>763</v>
      </c>
      <c r="H89" s="47" t="s">
        <v>367</v>
      </c>
      <c r="I89" s="62">
        <v>-535684</v>
      </c>
      <c r="J89" s="133">
        <v>0</v>
      </c>
      <c r="K89" s="133">
        <v>0</v>
      </c>
    </row>
    <row r="90" spans="1:11" ht="236.25">
      <c r="A90" s="50"/>
      <c r="B90" s="45" t="s">
        <v>695</v>
      </c>
      <c r="C90" s="47" t="s">
        <v>365</v>
      </c>
      <c r="D90" s="62">
        <v>284636.2</v>
      </c>
      <c r="E90" s="134">
        <v>0</v>
      </c>
      <c r="F90" s="134">
        <v>0</v>
      </c>
      <c r="G90" s="80"/>
      <c r="H90" s="47"/>
      <c r="I90" s="62"/>
      <c r="J90" s="129">
        <v>0</v>
      </c>
      <c r="K90" s="129">
        <v>0</v>
      </c>
    </row>
    <row r="91" spans="1:11" ht="173.25">
      <c r="A91" s="50"/>
      <c r="B91" s="45" t="s">
        <v>764</v>
      </c>
      <c r="C91" s="47" t="s">
        <v>366</v>
      </c>
      <c r="D91" s="129">
        <v>42202.8</v>
      </c>
      <c r="E91" s="129">
        <v>0</v>
      </c>
      <c r="F91" s="129">
        <v>0</v>
      </c>
      <c r="G91" s="135"/>
      <c r="H91" s="47"/>
      <c r="I91" s="129"/>
      <c r="J91" s="129">
        <v>0</v>
      </c>
      <c r="K91" s="129">
        <v>0</v>
      </c>
    </row>
    <row r="92" spans="1:11" ht="31.5">
      <c r="A92" s="177">
        <v>22</v>
      </c>
      <c r="B92" s="179" t="s">
        <v>283</v>
      </c>
      <c r="C92" s="178"/>
      <c r="D92" s="77">
        <f>SUM(D93:D98)</f>
        <v>363076.2</v>
      </c>
      <c r="E92" s="77">
        <f>SUM(E93:E98)</f>
        <v>0</v>
      </c>
      <c r="F92" s="77">
        <f>SUM(F93:F98)</f>
        <v>0</v>
      </c>
      <c r="G92" s="179" t="s">
        <v>384</v>
      </c>
      <c r="H92" s="178"/>
      <c r="I92" s="77">
        <f>SUM(I93:I98)</f>
        <v>-363076.2</v>
      </c>
      <c r="J92" s="77">
        <f>SUM(J93:J98)</f>
        <v>0</v>
      </c>
      <c r="K92" s="77">
        <f>SUM(K93:K98)</f>
        <v>0</v>
      </c>
    </row>
    <row r="93" spans="1:11" ht="201" customHeight="1">
      <c r="A93" s="281"/>
      <c r="B93" s="257" t="s">
        <v>697</v>
      </c>
      <c r="C93" s="47" t="s">
        <v>369</v>
      </c>
      <c r="D93" s="62">
        <v>219839.6</v>
      </c>
      <c r="E93" s="99">
        <v>0</v>
      </c>
      <c r="F93" s="99">
        <v>0</v>
      </c>
      <c r="G93" s="64" t="s">
        <v>698</v>
      </c>
      <c r="H93" s="47" t="s">
        <v>385</v>
      </c>
      <c r="I93" s="62">
        <v>-200000</v>
      </c>
      <c r="J93" s="99">
        <v>0</v>
      </c>
      <c r="K93" s="99">
        <v>0</v>
      </c>
    </row>
    <row r="94" spans="1:11" ht="15.75" customHeight="1">
      <c r="A94" s="281"/>
      <c r="B94" s="285"/>
      <c r="C94" s="47" t="s">
        <v>368</v>
      </c>
      <c r="D94" s="62">
        <v>73396.3</v>
      </c>
      <c r="E94" s="99">
        <v>0</v>
      </c>
      <c r="F94" s="99">
        <v>0</v>
      </c>
      <c r="G94" s="257" t="s">
        <v>699</v>
      </c>
      <c r="H94" s="286" t="s">
        <v>386</v>
      </c>
      <c r="I94" s="272">
        <v>-163076.2</v>
      </c>
      <c r="J94" s="254">
        <v>0</v>
      </c>
      <c r="K94" s="254">
        <v>0</v>
      </c>
    </row>
    <row r="95" spans="1:11" ht="15.75">
      <c r="A95" s="281"/>
      <c r="B95" s="285"/>
      <c r="C95" s="47" t="s">
        <v>370</v>
      </c>
      <c r="D95" s="62">
        <v>61540.3</v>
      </c>
      <c r="E95" s="99">
        <v>0</v>
      </c>
      <c r="F95" s="99">
        <v>0</v>
      </c>
      <c r="G95" s="285"/>
      <c r="H95" s="287"/>
      <c r="I95" s="273"/>
      <c r="J95" s="255"/>
      <c r="K95" s="255"/>
    </row>
    <row r="96" spans="1:11" ht="15.75">
      <c r="A96" s="281"/>
      <c r="B96" s="285"/>
      <c r="C96" s="47" t="s">
        <v>371</v>
      </c>
      <c r="D96" s="62">
        <v>3500</v>
      </c>
      <c r="E96" s="99">
        <v>0</v>
      </c>
      <c r="F96" s="99">
        <v>0</v>
      </c>
      <c r="G96" s="285"/>
      <c r="H96" s="287"/>
      <c r="I96" s="273"/>
      <c r="J96" s="255"/>
      <c r="K96" s="255"/>
    </row>
    <row r="97" spans="1:11" ht="15.75">
      <c r="A97" s="281"/>
      <c r="B97" s="258"/>
      <c r="C97" s="47" t="s">
        <v>387</v>
      </c>
      <c r="D97" s="62">
        <v>2100</v>
      </c>
      <c r="E97" s="99">
        <v>0</v>
      </c>
      <c r="F97" s="99">
        <v>0</v>
      </c>
      <c r="G97" s="285"/>
      <c r="H97" s="287"/>
      <c r="I97" s="273"/>
      <c r="J97" s="255"/>
      <c r="K97" s="255"/>
    </row>
    <row r="98" spans="1:11" ht="252">
      <c r="A98" s="50"/>
      <c r="B98" s="64" t="s">
        <v>696</v>
      </c>
      <c r="C98" s="47" t="s">
        <v>372</v>
      </c>
      <c r="D98" s="62">
        <v>2700</v>
      </c>
      <c r="E98" s="99">
        <v>0</v>
      </c>
      <c r="F98" s="99">
        <v>0</v>
      </c>
      <c r="G98" s="258"/>
      <c r="H98" s="288"/>
      <c r="I98" s="274"/>
      <c r="J98" s="256"/>
      <c r="K98" s="256"/>
    </row>
    <row r="99" spans="1:11" ht="31.5">
      <c r="A99" s="36">
        <v>23</v>
      </c>
      <c r="B99" s="138" t="s">
        <v>60</v>
      </c>
      <c r="C99" s="174"/>
      <c r="D99" s="77">
        <f>SUM(D100:D107)</f>
        <v>847315.1</v>
      </c>
      <c r="E99" s="77">
        <f>SUM(E100:E107)</f>
        <v>930606</v>
      </c>
      <c r="F99" s="77">
        <f>SUM(F100:F107)</f>
        <v>936192.5</v>
      </c>
      <c r="G99" s="138" t="s">
        <v>60</v>
      </c>
      <c r="H99" s="174"/>
      <c r="I99" s="77">
        <f>SUM(I100:I107)</f>
        <v>-847315.1</v>
      </c>
      <c r="J99" s="77">
        <f>SUM(J100:J107)</f>
        <v>-930606</v>
      </c>
      <c r="K99" s="77">
        <f>SUM(K100:K107)</f>
        <v>-936192.5</v>
      </c>
    </row>
    <row r="100" spans="1:11" ht="204.75">
      <c r="A100" s="50"/>
      <c r="B100" s="61" t="s">
        <v>83</v>
      </c>
      <c r="C100" s="47" t="s">
        <v>84</v>
      </c>
      <c r="D100" s="62">
        <v>8000</v>
      </c>
      <c r="E100" s="129">
        <v>0</v>
      </c>
      <c r="F100" s="129">
        <v>0</v>
      </c>
      <c r="G100" s="182" t="s">
        <v>85</v>
      </c>
      <c r="H100" s="47" t="s">
        <v>86</v>
      </c>
      <c r="I100" s="62">
        <v>-8000</v>
      </c>
      <c r="J100" s="129">
        <v>0</v>
      </c>
      <c r="K100" s="129">
        <v>0</v>
      </c>
    </row>
    <row r="101" spans="1:11" ht="78.75">
      <c r="A101" s="50"/>
      <c r="B101" s="61" t="s">
        <v>87</v>
      </c>
      <c r="C101" s="47" t="s">
        <v>88</v>
      </c>
      <c r="D101" s="62">
        <v>13368.3</v>
      </c>
      <c r="E101" s="129">
        <v>0</v>
      </c>
      <c r="F101" s="129">
        <v>0</v>
      </c>
      <c r="G101" s="182" t="s">
        <v>89</v>
      </c>
      <c r="H101" s="47" t="s">
        <v>90</v>
      </c>
      <c r="I101" s="62">
        <v>-13368.3</v>
      </c>
      <c r="J101" s="129">
        <v>0</v>
      </c>
      <c r="K101" s="129">
        <v>0</v>
      </c>
    </row>
    <row r="102" spans="1:11" ht="189">
      <c r="A102" s="50"/>
      <c r="B102" s="83" t="s">
        <v>91</v>
      </c>
      <c r="C102" s="47" t="s">
        <v>92</v>
      </c>
      <c r="D102" s="129">
        <v>370.3</v>
      </c>
      <c r="E102" s="129">
        <v>370.3</v>
      </c>
      <c r="F102" s="129">
        <v>370.3</v>
      </c>
      <c r="G102" s="83" t="s">
        <v>93</v>
      </c>
      <c r="H102" s="47" t="s">
        <v>94</v>
      </c>
      <c r="I102" s="129">
        <v>-370.3</v>
      </c>
      <c r="J102" s="129">
        <v>-370.3</v>
      </c>
      <c r="K102" s="129">
        <v>-370.3</v>
      </c>
    </row>
    <row r="103" spans="1:11" ht="110.25">
      <c r="A103" s="50"/>
      <c r="B103" s="137" t="s">
        <v>497</v>
      </c>
      <c r="C103" s="55" t="s">
        <v>500</v>
      </c>
      <c r="D103" s="129">
        <v>260502</v>
      </c>
      <c r="E103" s="129">
        <v>293868.2</v>
      </c>
      <c r="F103" s="54">
        <v>295711.7</v>
      </c>
      <c r="G103" s="83" t="s">
        <v>70</v>
      </c>
      <c r="H103" s="55" t="s">
        <v>95</v>
      </c>
      <c r="I103" s="129">
        <v>-789400</v>
      </c>
      <c r="J103" s="129">
        <v>-890509.6</v>
      </c>
      <c r="K103" s="54">
        <v>-896096.1</v>
      </c>
    </row>
    <row r="104" spans="1:11" ht="110.25">
      <c r="A104" s="50"/>
      <c r="B104" s="137" t="s">
        <v>497</v>
      </c>
      <c r="C104" s="55" t="s">
        <v>501</v>
      </c>
      <c r="D104" s="129">
        <v>528898</v>
      </c>
      <c r="E104" s="129">
        <v>596641.4</v>
      </c>
      <c r="F104" s="129">
        <v>600384.4</v>
      </c>
      <c r="G104" s="63"/>
      <c r="H104" s="55"/>
      <c r="I104" s="129"/>
      <c r="J104" s="129"/>
      <c r="K104" s="129"/>
    </row>
    <row r="105" spans="1:11" ht="204.75">
      <c r="A105" s="50"/>
      <c r="B105" s="53" t="s">
        <v>498</v>
      </c>
      <c r="C105" s="55" t="s">
        <v>499</v>
      </c>
      <c r="D105" s="42">
        <v>25726.1</v>
      </c>
      <c r="E105" s="42">
        <v>39726.1</v>
      </c>
      <c r="F105" s="42">
        <v>39726.1</v>
      </c>
      <c r="G105" s="64" t="s">
        <v>96</v>
      </c>
      <c r="H105" s="55" t="s">
        <v>97</v>
      </c>
      <c r="I105" s="42">
        <v>-25726.1</v>
      </c>
      <c r="J105" s="42">
        <v>-39726.1</v>
      </c>
      <c r="K105" s="42">
        <v>-39726.1</v>
      </c>
    </row>
    <row r="106" spans="1:11" s="37" customFormat="1" ht="117.75" customHeight="1">
      <c r="A106" s="50"/>
      <c r="B106" s="34" t="s">
        <v>839</v>
      </c>
      <c r="C106" s="103" t="s">
        <v>841</v>
      </c>
      <c r="D106" s="231">
        <v>10296</v>
      </c>
      <c r="E106" s="129">
        <v>0</v>
      </c>
      <c r="F106" s="129">
        <v>0</v>
      </c>
      <c r="G106" s="34" t="s">
        <v>67</v>
      </c>
      <c r="H106" s="35" t="s">
        <v>68</v>
      </c>
      <c r="I106" s="129">
        <v>-10296</v>
      </c>
      <c r="J106" s="129">
        <v>0</v>
      </c>
      <c r="K106" s="129">
        <v>0</v>
      </c>
    </row>
    <row r="107" spans="1:11" ht="130.5" customHeight="1">
      <c r="A107" s="232"/>
      <c r="B107" s="34" t="s">
        <v>840</v>
      </c>
      <c r="C107" s="103" t="s">
        <v>842</v>
      </c>
      <c r="D107" s="231">
        <v>154.4</v>
      </c>
      <c r="E107" s="129">
        <v>0</v>
      </c>
      <c r="F107" s="129">
        <v>0</v>
      </c>
      <c r="G107" s="34" t="s">
        <v>67</v>
      </c>
      <c r="H107" s="35" t="s">
        <v>69</v>
      </c>
      <c r="I107" s="129">
        <v>-154.4</v>
      </c>
      <c r="J107" s="129">
        <v>0</v>
      </c>
      <c r="K107" s="129">
        <v>0</v>
      </c>
    </row>
    <row r="108" spans="1:11" ht="31.5">
      <c r="A108" s="36">
        <v>24</v>
      </c>
      <c r="B108" s="138" t="s">
        <v>448</v>
      </c>
      <c r="C108" s="174"/>
      <c r="D108" s="77">
        <f>SUM(D109:D109)</f>
        <v>3600</v>
      </c>
      <c r="E108" s="77">
        <f>SUM(E109:E109)</f>
        <v>0</v>
      </c>
      <c r="F108" s="77">
        <f>SUM(F109:F109)</f>
        <v>0</v>
      </c>
      <c r="G108" s="138" t="s">
        <v>448</v>
      </c>
      <c r="H108" s="174"/>
      <c r="I108" s="77">
        <f>SUM(I109:I109)</f>
        <v>-3600</v>
      </c>
      <c r="J108" s="77">
        <f>SUM(J109:J109)</f>
        <v>0</v>
      </c>
      <c r="K108" s="77">
        <f>SUM(K109:K109)</f>
        <v>0</v>
      </c>
    </row>
    <row r="109" spans="1:11" ht="94.5">
      <c r="A109" s="50"/>
      <c r="B109" s="86" t="s">
        <v>450</v>
      </c>
      <c r="C109" s="35" t="s">
        <v>449</v>
      </c>
      <c r="D109" s="54">
        <v>3600</v>
      </c>
      <c r="E109" s="129">
        <v>0</v>
      </c>
      <c r="F109" s="129">
        <v>0</v>
      </c>
      <c r="G109" s="38" t="s">
        <v>451</v>
      </c>
      <c r="H109" s="35" t="s">
        <v>452</v>
      </c>
      <c r="I109" s="54">
        <v>-3600</v>
      </c>
      <c r="J109" s="129">
        <v>0</v>
      </c>
      <c r="K109" s="129">
        <v>0</v>
      </c>
    </row>
  </sheetData>
  <sheetProtection/>
  <autoFilter ref="A7:K109"/>
  <mergeCells count="21">
    <mergeCell ref="G4:G5"/>
    <mergeCell ref="D4:F4"/>
    <mergeCell ref="B18:B21"/>
    <mergeCell ref="H4:H5"/>
    <mergeCell ref="A93:A97"/>
    <mergeCell ref="J94:J98"/>
    <mergeCell ref="A18:A21"/>
    <mergeCell ref="B93:B97"/>
    <mergeCell ref="G94:G98"/>
    <mergeCell ref="C4:C5"/>
    <mergeCell ref="H94:H98"/>
    <mergeCell ref="K94:K98"/>
    <mergeCell ref="G65:G66"/>
    <mergeCell ref="G18:G21"/>
    <mergeCell ref="A1:K1"/>
    <mergeCell ref="B3:F3"/>
    <mergeCell ref="G3:K3"/>
    <mergeCell ref="A3:A5"/>
    <mergeCell ref="B4:B5"/>
    <mergeCell ref="I94:I98"/>
    <mergeCell ref="I4:K4"/>
  </mergeCells>
  <printOptions horizontalCentered="1"/>
  <pageMargins left="0.7874015748031497" right="0.3937007874015748" top="0.5905511811023623" bottom="0.7874015748031497" header="0.2362204724409449" footer="0.15748031496062992"/>
  <pageSetup fitToHeight="0" fitToWidth="1" horizontalDpi="600" verticalDpi="600" orientation="landscape" paperSize="9" scale="53" r:id="rId2"/>
  <headerFooter>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Arseniy Gshyan</dc:creator>
  <cp:keywords/>
  <dc:description/>
  <cp:lastModifiedBy>Рыженкова Елена Николаевна</cp:lastModifiedBy>
  <cp:lastPrinted>2021-03-03T14:48:22Z</cp:lastPrinted>
  <dcterms:created xsi:type="dcterms:W3CDTF">2002-03-11T10:22:12Z</dcterms:created>
  <dcterms:modified xsi:type="dcterms:W3CDTF">2021-03-04T06:48:26Z</dcterms:modified>
  <cp:category/>
  <cp:version/>
  <cp:contentType/>
  <cp:contentStatus/>
</cp:coreProperties>
</file>