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770" windowWidth="17400" windowHeight="1044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7" i="2" l="1"/>
  <c r="D16" i="2"/>
  <c r="H8" i="2"/>
  <c r="H9" i="2"/>
  <c r="H7" i="2"/>
  <c r="H102" i="2"/>
  <c r="H103" i="2"/>
  <c r="H101" i="2"/>
  <c r="F17" i="2"/>
  <c r="H141" i="2"/>
  <c r="D132" i="2"/>
  <c r="F20" i="2"/>
  <c r="F19" i="2"/>
  <c r="F18" i="2"/>
  <c r="E20" i="2"/>
  <c r="E19" i="2"/>
  <c r="E18" i="2"/>
  <c r="E17" i="2"/>
  <c r="E68" i="2"/>
  <c r="F68" i="2"/>
  <c r="D68" i="2"/>
  <c r="F65" i="2" l="1"/>
  <c r="F66" i="2"/>
  <c r="F64" i="2"/>
  <c r="F76" i="2"/>
  <c r="E76" i="2"/>
  <c r="E72" i="2"/>
  <c r="F72" i="2"/>
  <c r="D70" i="2"/>
  <c r="D71" i="2"/>
  <c r="D69" i="2"/>
  <c r="D72" i="2" s="1"/>
  <c r="D38" i="2"/>
  <c r="F34" i="2"/>
  <c r="E34" i="2"/>
  <c r="E33" i="2"/>
  <c r="E32" i="2"/>
  <c r="G16" i="2" l="1"/>
  <c r="H16" i="2"/>
  <c r="E11" i="2"/>
  <c r="E13" i="2"/>
  <c r="E15" i="2"/>
  <c r="G110" i="2"/>
  <c r="H110" i="2"/>
  <c r="F101" i="2"/>
  <c r="D101" i="2" s="1"/>
  <c r="F102" i="2"/>
  <c r="F103" i="2"/>
  <c r="E101" i="2"/>
  <c r="E102" i="2"/>
  <c r="E103" i="2"/>
  <c r="E104" i="2"/>
  <c r="E105" i="2"/>
  <c r="E106" i="2"/>
  <c r="E12" i="2" s="1"/>
  <c r="E107" i="2"/>
  <c r="E108" i="2"/>
  <c r="E14" i="2" s="1"/>
  <c r="E109" i="2"/>
  <c r="E191" i="2"/>
  <c r="D183" i="2"/>
  <c r="D184" i="2"/>
  <c r="D185" i="2"/>
  <c r="D182" i="2"/>
  <c r="F185" i="2"/>
  <c r="E181" i="2"/>
  <c r="D173" i="2"/>
  <c r="D174" i="2"/>
  <c r="D175" i="2"/>
  <c r="D172" i="2"/>
  <c r="F175" i="2"/>
  <c r="F176" i="2" s="1"/>
  <c r="E171" i="2"/>
  <c r="F166" i="2"/>
  <c r="F167" i="2" s="1"/>
  <c r="F165" i="2"/>
  <c r="D165" i="2" s="1"/>
  <c r="D163" i="2"/>
  <c r="D164" i="2"/>
  <c r="D166" i="2"/>
  <c r="D162" i="2"/>
  <c r="E161" i="2"/>
  <c r="D153" i="2"/>
  <c r="D154" i="2"/>
  <c r="D155" i="2"/>
  <c r="D152" i="2"/>
  <c r="F156" i="2"/>
  <c r="F155" i="2"/>
  <c r="E151" i="2"/>
  <c r="D143" i="2"/>
  <c r="D144" i="2"/>
  <c r="D145" i="2"/>
  <c r="D142" i="2"/>
  <c r="F146" i="2"/>
  <c r="F145" i="2"/>
  <c r="E141" i="2"/>
  <c r="D133" i="2"/>
  <c r="D134" i="2"/>
  <c r="D135" i="2"/>
  <c r="F136" i="2"/>
  <c r="F135" i="2"/>
  <c r="E131" i="2"/>
  <c r="D123" i="2"/>
  <c r="D124" i="2"/>
  <c r="D125" i="2"/>
  <c r="D122" i="2"/>
  <c r="F126" i="2"/>
  <c r="F125" i="2"/>
  <c r="E121" i="2"/>
  <c r="D113" i="2"/>
  <c r="D114" i="2"/>
  <c r="D115" i="2"/>
  <c r="D112" i="2"/>
  <c r="F116" i="2"/>
  <c r="F115" i="2"/>
  <c r="E51" i="2"/>
  <c r="F51" i="2"/>
  <c r="D50" i="2"/>
  <c r="D49" i="2"/>
  <c r="D48" i="2"/>
  <c r="E100" i="2"/>
  <c r="D92" i="2"/>
  <c r="D93" i="2"/>
  <c r="D91" i="2"/>
  <c r="D103" i="2" l="1"/>
  <c r="D102" i="2"/>
  <c r="E110" i="2"/>
  <c r="D176" i="2"/>
  <c r="F177" i="2"/>
  <c r="D167" i="2"/>
  <c r="F168" i="2"/>
  <c r="F94" i="2"/>
  <c r="D94" i="2" s="1"/>
  <c r="F186" i="2"/>
  <c r="D116" i="2"/>
  <c r="D126" i="2"/>
  <c r="D146" i="2"/>
  <c r="D156" i="2"/>
  <c r="F117" i="2"/>
  <c r="F127" i="2"/>
  <c r="F137" i="2"/>
  <c r="D136" i="2"/>
  <c r="F147" i="2"/>
  <c r="F157" i="2"/>
  <c r="F104" i="2"/>
  <c r="D104" i="2" s="1"/>
  <c r="E10" i="2"/>
  <c r="D51" i="2"/>
  <c r="E8" i="2"/>
  <c r="E26" i="2"/>
  <c r="E7" i="2"/>
  <c r="E9" i="2"/>
  <c r="F9" i="2"/>
  <c r="F8" i="2"/>
  <c r="F7" i="2"/>
  <c r="D8" i="2" l="1"/>
  <c r="D17" i="2"/>
  <c r="D9" i="2"/>
  <c r="F158" i="2"/>
  <c r="D157" i="2"/>
  <c r="F128" i="2"/>
  <c r="D127" i="2"/>
  <c r="F169" i="2"/>
  <c r="D168" i="2"/>
  <c r="F178" i="2"/>
  <c r="D177" i="2"/>
  <c r="D19" i="2"/>
  <c r="F148" i="2"/>
  <c r="D147" i="2"/>
  <c r="F118" i="2"/>
  <c r="F106" i="2"/>
  <c r="D106" i="2" s="1"/>
  <c r="D117" i="2"/>
  <c r="D186" i="2"/>
  <c r="F187" i="2"/>
  <c r="F105" i="2"/>
  <c r="D18" i="2"/>
  <c r="F138" i="2"/>
  <c r="D137" i="2"/>
  <c r="E16" i="2"/>
  <c r="F95" i="2"/>
  <c r="E90" i="2"/>
  <c r="D82" i="2"/>
  <c r="D83" i="2"/>
  <c r="D81" i="2"/>
  <c r="F149" i="2" l="1"/>
  <c r="D148" i="2"/>
  <c r="F179" i="2"/>
  <c r="D178" i="2"/>
  <c r="D105" i="2"/>
  <c r="F129" i="2"/>
  <c r="D128" i="2"/>
  <c r="F139" i="2"/>
  <c r="D138" i="2"/>
  <c r="F188" i="2"/>
  <c r="D187" i="2"/>
  <c r="F119" i="2"/>
  <c r="D118" i="2"/>
  <c r="F107" i="2"/>
  <c r="D107" i="2" s="1"/>
  <c r="F96" i="2"/>
  <c r="D95" i="2"/>
  <c r="D169" i="2"/>
  <c r="F170" i="2"/>
  <c r="F159" i="2"/>
  <c r="D158" i="2"/>
  <c r="F84" i="2"/>
  <c r="D181" i="2" l="1"/>
  <c r="D170" i="2"/>
  <c r="D171" i="2" s="1"/>
  <c r="F171" i="2"/>
  <c r="F189" i="2"/>
  <c r="D188" i="2"/>
  <c r="D84" i="2"/>
  <c r="F85" i="2"/>
  <c r="F21" i="2" s="1"/>
  <c r="F130" i="2"/>
  <c r="D130" i="2" s="1"/>
  <c r="D129" i="2"/>
  <c r="F150" i="2"/>
  <c r="D150" i="2" s="1"/>
  <c r="D151" i="2" s="1"/>
  <c r="D149" i="2"/>
  <c r="D161" i="2"/>
  <c r="F120" i="2"/>
  <c r="F108" i="2"/>
  <c r="D108" i="2" s="1"/>
  <c r="D119" i="2"/>
  <c r="F180" i="2"/>
  <c r="D180" i="2" s="1"/>
  <c r="D179" i="2"/>
  <c r="F181" i="2"/>
  <c r="F160" i="2"/>
  <c r="D160" i="2" s="1"/>
  <c r="D159" i="2"/>
  <c r="F161" i="2"/>
  <c r="F97" i="2"/>
  <c r="D96" i="2"/>
  <c r="F140" i="2"/>
  <c r="D139" i="2"/>
  <c r="D74" i="2"/>
  <c r="D75" i="2"/>
  <c r="D73" i="2"/>
  <c r="D76" i="2" l="1"/>
  <c r="F98" i="2"/>
  <c r="D97" i="2"/>
  <c r="F11" i="2"/>
  <c r="D11" i="2" s="1"/>
  <c r="D21" i="2"/>
  <c r="D141" i="2"/>
  <c r="D131" i="2"/>
  <c r="F10" i="2"/>
  <c r="D20" i="2"/>
  <c r="D26" i="2" s="1"/>
  <c r="F26" i="2"/>
  <c r="F190" i="2"/>
  <c r="D190" i="2" s="1"/>
  <c r="D189" i="2"/>
  <c r="D191" i="2" s="1"/>
  <c r="D140" i="2"/>
  <c r="F141" i="2"/>
  <c r="F109" i="2"/>
  <c r="D109" i="2" s="1"/>
  <c r="D110" i="2" s="1"/>
  <c r="D120" i="2"/>
  <c r="D121" i="2" s="1"/>
  <c r="F121" i="2"/>
  <c r="F86" i="2"/>
  <c r="D85" i="2"/>
  <c r="F151" i="2"/>
  <c r="F131" i="2"/>
  <c r="F191" i="2" l="1"/>
  <c r="D10" i="2"/>
  <c r="F99" i="2"/>
  <c r="D99" i="2" s="1"/>
  <c r="D98" i="2"/>
  <c r="F87" i="2"/>
  <c r="F22" i="2"/>
  <c r="D86" i="2"/>
  <c r="F100" i="2"/>
  <c r="F110" i="2"/>
  <c r="E59" i="2"/>
  <c r="F59" i="2"/>
  <c r="D57" i="2"/>
  <c r="D58" i="2"/>
  <c r="D56" i="2"/>
  <c r="E39" i="2"/>
  <c r="F39" i="2"/>
  <c r="D37" i="2"/>
  <c r="D39" i="2" s="1"/>
  <c r="D36" i="2"/>
  <c r="E35" i="2"/>
  <c r="F35" i="2"/>
  <c r="D33" i="2"/>
  <c r="D34" i="2"/>
  <c r="D32" i="2"/>
  <c r="E31" i="2"/>
  <c r="F31" i="2"/>
  <c r="D29" i="2"/>
  <c r="D30" i="2"/>
  <c r="D28" i="2"/>
  <c r="D22" i="2" l="1"/>
  <c r="F12" i="2"/>
  <c r="F88" i="2"/>
  <c r="F23" i="2"/>
  <c r="D87" i="2"/>
  <c r="D59" i="2"/>
  <c r="D100" i="2"/>
  <c r="D35" i="2"/>
  <c r="D31" i="2"/>
  <c r="H188" i="2"/>
  <c r="G188" i="2"/>
  <c r="H178" i="2"/>
  <c r="G178" i="2"/>
  <c r="H168" i="2"/>
  <c r="G168" i="2"/>
  <c r="D12" i="2" l="1"/>
  <c r="F13" i="2"/>
  <c r="D13" i="2" s="1"/>
  <c r="D23" i="2"/>
  <c r="F89" i="2"/>
  <c r="F24" i="2"/>
  <c r="D88" i="2"/>
  <c r="F14" i="2" l="1"/>
  <c r="D14" i="2" s="1"/>
  <c r="D24" i="2"/>
  <c r="F25" i="2"/>
  <c r="D89" i="2"/>
  <c r="D90" i="2" s="1"/>
  <c r="F90" i="2"/>
  <c r="D25" i="2" l="1"/>
  <c r="F15" i="2"/>
  <c r="D15" i="2" s="1"/>
  <c r="F16" i="2" l="1"/>
</calcChain>
</file>

<file path=xl/sharedStrings.xml><?xml version="1.0" encoding="utf-8"?>
<sst xmlns="http://schemas.openxmlformats.org/spreadsheetml/2006/main" count="91" uniqueCount="48">
  <si>
    <t>Ответственный исполнитель, соисполнитель, участник</t>
  </si>
  <si>
    <t>Годы реализации</t>
  </si>
  <si>
    <t>Оценка расходов (в тыс. руб., в ценах соответствующих лет)</t>
  </si>
  <si>
    <t>Всего</t>
  </si>
  <si>
    <t>Местные бюджеты Ленинградской области</t>
  </si>
  <si>
    <t>Государственная программа Ленинградской области "Развитие здравоохранения в Ленинградской области"</t>
  </si>
  <si>
    <t>Комитет по здравоохранению Ленинградской области</t>
  </si>
  <si>
    <t>Итого</t>
  </si>
  <si>
    <t>План реализации государственной программы Ленинградской области "Развитие здравоохранения в Ленинградской области"</t>
  </si>
  <si>
    <t>Областной бюджет Ленинградской области</t>
  </si>
  <si>
    <t>Федеральный бюджет</t>
  </si>
  <si>
    <t xml:space="preserve">Прочие источники </t>
  </si>
  <si>
    <t>Подпрограмма "Совершенствование системы здравоохранения Ленинградской области"</t>
  </si>
  <si>
    <t>Проектная часть</t>
  </si>
  <si>
    <t>Федеральный проект 1 "Развитие системы оказания  первичной медико-санитарной помощи"</t>
  </si>
  <si>
    <t>Федеральный проект 3 "Борьба с онкологическими заболеваниями"</t>
  </si>
  <si>
    <t>Федеральный проект 2 "Борьба с сердечно-сосудистыми заболеваниями"</t>
  </si>
  <si>
    <t>Федеральный проект 5 "Обеспечение медицинских организаций системы здравоохранения квалифицированными кадрами"</t>
  </si>
  <si>
    <t>Федеральный проект 6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</si>
  <si>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4 "Развитие детского здравоохранения, включая создание современной инфраструктуры оказания медицинской помощи детям"</t>
  </si>
  <si>
    <t>Федеральный проект 7 "Развитие экспорта медицинских услуг"</t>
  </si>
  <si>
    <t>Федеральный проект 9 "Формирование системы мотивации граждан к здоровому образу жизни, включая здоровое питание и отказ от вредных привычек"</t>
  </si>
  <si>
    <t>Мероприятия, направленные на достижение цели федерального проекта "Первичная медико-санитарная помощь"</t>
  </si>
  <si>
    <t>Мероприятия, направленные на достижение цели федерального проекта "Борьба с сердечно-сосудистыми заболеваниями"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</si>
  <si>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</si>
  <si>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Мероприятия, направленные на достижение цели федерального проекта "Развитие инфраструктуры здравоохранения"</t>
  </si>
  <si>
    <t>Процессная часть</t>
  </si>
  <si>
    <t>Подпрограмма 2. "Обеспечение оказания медицинской помощи гражданам"</t>
  </si>
  <si>
    <t>Комплекс процессных мероприятий "Обеспечение организации оказания медицинской помощи"</t>
  </si>
  <si>
    <t>Комплекс процессных мероприятий "Предупреждение и борьба с социально значимыми инфекционными заболеваниями"</t>
  </si>
  <si>
    <t>Комплекс процессных мероприятий "Организация обязательного медицинского страхования жителей Ленинградской области"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</si>
  <si>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</si>
  <si>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</si>
  <si>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</si>
  <si>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оказания паллиативной медицинской помощи"</t>
  </si>
  <si>
    <t>Итого за 2022-2030</t>
  </si>
  <si>
    <t>Итого за 2022-2024</t>
  </si>
  <si>
    <t>Итого за 2022-2025</t>
  </si>
  <si>
    <t>Федеральный проект 10 "Модернизация первичного звена здравоохранения Российской Федерации"</t>
  </si>
  <si>
    <t>Приложение 3  к Программе</t>
  </si>
  <si>
    <t>Приоритетный проект 1 " Реконструкция Ленинградского областного центра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</si>
  <si>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</si>
  <si>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Комитет по здравоохранению Ленинградской области, Комитет цифрового развития Ленинградской области</t>
  </si>
  <si>
    <t>Комитет по здравоохранению Ленинградской области, Комитет по строительству Ленинградской области</t>
  </si>
  <si>
    <t>Комитет по здравоохранению Ленинградской области, Комитет по строительству Ленинградской области, Комитет цифрового развития Ленинградской области</t>
  </si>
  <si>
    <t>Комитет по здравоохранению Ленинградской области, Территориальный фонд обязательного медицинского страхования Ленинградской области</t>
  </si>
  <si>
    <t>Федеральный проект 8 "Старшее поколение"</t>
  </si>
  <si>
    <t>Наименование государственной программы,  подпрограммы государственной программы, структурного элемента государственной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</si>
</sst>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4" fontId="2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tabSelected="1" zoomScale="90" zoomScaleNormal="90" workbookViewId="0">
      <selection activeCell="A7" sqref="A7:A15"/>
    </sheetView>
  </sheetViews>
  <sheetFormatPr defaultRowHeight="15" x14ac:dyDescent="0.25"/>
  <cols>
    <col min="1" max="1" width="45.140625" customWidth="1"/>
    <col min="2" max="2" width="26.140625" customWidth="1"/>
    <col min="3" max="3" width="12.42578125" customWidth="1"/>
    <col min="4" max="4" width="18.42578125" customWidth="1"/>
    <col min="5" max="5" width="22.140625" customWidth="1"/>
    <col min="6" max="6" width="22" customWidth="1"/>
    <col min="7" max="7" width="14" customWidth="1"/>
    <col min="8" max="8" width="21.5703125" customWidth="1"/>
  </cols>
  <sheetData>
    <row r="1" spans="1:8" x14ac:dyDescent="0.25">
      <c r="A1" s="23" t="s">
        <v>39</v>
      </c>
      <c r="B1" s="23"/>
      <c r="C1" s="23"/>
      <c r="D1" s="23"/>
      <c r="E1" s="23"/>
      <c r="F1" s="23"/>
      <c r="G1" s="23"/>
      <c r="H1" s="23"/>
    </row>
    <row r="2" spans="1:8" x14ac:dyDescent="0.25">
      <c r="A2" s="24"/>
      <c r="B2" s="24"/>
      <c r="C2" s="24"/>
      <c r="D2" s="24"/>
      <c r="E2" s="24"/>
      <c r="F2" s="24"/>
      <c r="G2" s="24"/>
      <c r="H2" s="24"/>
    </row>
    <row r="3" spans="1:8" ht="18.75" x14ac:dyDescent="0.25">
      <c r="A3" s="25" t="s">
        <v>8</v>
      </c>
      <c r="B3" s="25"/>
      <c r="C3" s="25"/>
      <c r="D3" s="25"/>
      <c r="E3" s="25"/>
      <c r="F3" s="25"/>
      <c r="G3" s="25"/>
      <c r="H3" s="25"/>
    </row>
    <row r="4" spans="1:8" ht="15.75" x14ac:dyDescent="0.25">
      <c r="A4" s="26" t="s">
        <v>47</v>
      </c>
      <c r="B4" s="26" t="s">
        <v>0</v>
      </c>
      <c r="C4" s="27" t="s">
        <v>1</v>
      </c>
      <c r="D4" s="28" t="s">
        <v>2</v>
      </c>
      <c r="E4" s="28"/>
      <c r="F4" s="28"/>
      <c r="G4" s="28"/>
      <c r="H4" s="28"/>
    </row>
    <row r="5" spans="1:8" ht="51" x14ac:dyDescent="0.25">
      <c r="A5" s="26"/>
      <c r="B5" s="26"/>
      <c r="C5" s="27"/>
      <c r="D5" s="1" t="s">
        <v>3</v>
      </c>
      <c r="E5" s="12" t="s">
        <v>10</v>
      </c>
      <c r="F5" s="12" t="s">
        <v>9</v>
      </c>
      <c r="G5" s="2" t="s">
        <v>4</v>
      </c>
      <c r="H5" s="2" t="s">
        <v>11</v>
      </c>
    </row>
    <row r="6" spans="1:8" ht="15.75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15" customHeight="1" x14ac:dyDescent="0.25">
      <c r="A7" s="21" t="s">
        <v>5</v>
      </c>
      <c r="B7" s="20" t="s">
        <v>6</v>
      </c>
      <c r="C7" s="4">
        <v>2022</v>
      </c>
      <c r="D7" s="7">
        <f>E7+F7+H7</f>
        <v>42485247.950000003</v>
      </c>
      <c r="E7" s="7">
        <f t="shared" ref="E7:F15" si="0">E17+E101</f>
        <v>2049051.6</v>
      </c>
      <c r="F7" s="7">
        <f t="shared" si="0"/>
        <v>23574912.449999999</v>
      </c>
      <c r="G7" s="7">
        <v>0</v>
      </c>
      <c r="H7" s="8">
        <f>H101</f>
        <v>16861283.899999999</v>
      </c>
    </row>
    <row r="8" spans="1:8" ht="15" customHeight="1" x14ac:dyDescent="0.25">
      <c r="A8" s="22"/>
      <c r="B8" s="20"/>
      <c r="C8" s="4">
        <v>2023</v>
      </c>
      <c r="D8" s="7">
        <f t="shared" ref="D8:D15" si="1">E8+F8+H8</f>
        <v>43297124.530000001</v>
      </c>
      <c r="E8" s="7">
        <f t="shared" si="0"/>
        <v>1891116.6</v>
      </c>
      <c r="F8" s="7">
        <f t="shared" si="0"/>
        <v>23534930.73</v>
      </c>
      <c r="G8" s="7">
        <v>0</v>
      </c>
      <c r="H8" s="8">
        <f t="shared" ref="H8:H9" si="2">H102</f>
        <v>17871077.199999999</v>
      </c>
    </row>
    <row r="9" spans="1:8" ht="15" customHeight="1" x14ac:dyDescent="0.25">
      <c r="A9" s="22"/>
      <c r="B9" s="20"/>
      <c r="C9" s="4">
        <v>2024</v>
      </c>
      <c r="D9" s="7">
        <f t="shared" si="1"/>
        <v>44735942.389999993</v>
      </c>
      <c r="E9" s="7">
        <f t="shared" si="0"/>
        <v>1993491.3000000003</v>
      </c>
      <c r="F9" s="7">
        <f t="shared" si="0"/>
        <v>23688329.389999993</v>
      </c>
      <c r="G9" s="7">
        <v>0</v>
      </c>
      <c r="H9" s="8">
        <f t="shared" si="2"/>
        <v>19054121.699999999</v>
      </c>
    </row>
    <row r="10" spans="1:8" ht="15" customHeight="1" x14ac:dyDescent="0.25">
      <c r="A10" s="22"/>
      <c r="B10" s="20"/>
      <c r="C10" s="4">
        <v>2025</v>
      </c>
      <c r="D10" s="7">
        <f>E10+F10+H10</f>
        <v>25008171.424800005</v>
      </c>
      <c r="E10" s="7">
        <f t="shared" si="0"/>
        <v>1018133</v>
      </c>
      <c r="F10" s="7">
        <f t="shared" si="0"/>
        <v>23990038.424800005</v>
      </c>
      <c r="G10" s="7">
        <v>0</v>
      </c>
      <c r="H10" s="7">
        <v>0</v>
      </c>
    </row>
    <row r="11" spans="1:8" ht="15" customHeight="1" x14ac:dyDescent="0.25">
      <c r="A11" s="22"/>
      <c r="B11" s="20"/>
      <c r="C11" s="4">
        <v>2026</v>
      </c>
      <c r="D11" s="7">
        <f t="shared" si="1"/>
        <v>26363078.243792001</v>
      </c>
      <c r="E11" s="7">
        <f t="shared" si="0"/>
        <v>0</v>
      </c>
      <c r="F11" s="7">
        <f t="shared" si="0"/>
        <v>26363078.243792001</v>
      </c>
      <c r="G11" s="7">
        <v>0</v>
      </c>
      <c r="H11" s="7">
        <v>0</v>
      </c>
    </row>
    <row r="12" spans="1:8" ht="15" customHeight="1" x14ac:dyDescent="0.25">
      <c r="A12" s="22"/>
      <c r="B12" s="20"/>
      <c r="C12" s="4">
        <v>2027</v>
      </c>
      <c r="D12" s="7">
        <f t="shared" si="1"/>
        <v>25384174.476743679</v>
      </c>
      <c r="E12" s="7">
        <f t="shared" si="0"/>
        <v>0</v>
      </c>
      <c r="F12" s="7">
        <f t="shared" si="0"/>
        <v>25384174.476743679</v>
      </c>
      <c r="G12" s="7">
        <v>0</v>
      </c>
      <c r="H12" s="7">
        <v>0</v>
      </c>
    </row>
    <row r="13" spans="1:8" ht="15" customHeight="1" x14ac:dyDescent="0.25">
      <c r="A13" s="22"/>
      <c r="B13" s="20"/>
      <c r="C13" s="4">
        <v>2028</v>
      </c>
      <c r="D13" s="7">
        <f>E13+F13+H13</f>
        <v>26399541.455813427</v>
      </c>
      <c r="E13" s="7">
        <f t="shared" si="0"/>
        <v>0</v>
      </c>
      <c r="F13" s="7">
        <f t="shared" si="0"/>
        <v>26399541.455813427</v>
      </c>
      <c r="G13" s="7">
        <v>0</v>
      </c>
      <c r="H13" s="7">
        <v>0</v>
      </c>
    </row>
    <row r="14" spans="1:8" ht="15" customHeight="1" x14ac:dyDescent="0.25">
      <c r="A14" s="22"/>
      <c r="B14" s="20"/>
      <c r="C14" s="4">
        <v>2029</v>
      </c>
      <c r="D14" s="7">
        <f t="shared" si="1"/>
        <v>27455523.11404597</v>
      </c>
      <c r="E14" s="7">
        <f t="shared" si="0"/>
        <v>0</v>
      </c>
      <c r="F14" s="7">
        <f t="shared" si="0"/>
        <v>27455523.11404597</v>
      </c>
      <c r="G14" s="7">
        <v>0</v>
      </c>
      <c r="H14" s="7">
        <v>0</v>
      </c>
    </row>
    <row r="15" spans="1:8" ht="15" customHeight="1" x14ac:dyDescent="0.25">
      <c r="A15" s="22"/>
      <c r="B15" s="20"/>
      <c r="C15" s="4">
        <v>2030</v>
      </c>
      <c r="D15" s="7">
        <f t="shared" si="1"/>
        <v>28553744.038607813</v>
      </c>
      <c r="E15" s="7">
        <f t="shared" si="0"/>
        <v>0</v>
      </c>
      <c r="F15" s="7">
        <f t="shared" si="0"/>
        <v>28553744.038607813</v>
      </c>
      <c r="G15" s="7">
        <v>0</v>
      </c>
      <c r="H15" s="7">
        <v>0</v>
      </c>
    </row>
    <row r="16" spans="1:8" ht="15.75" x14ac:dyDescent="0.25">
      <c r="A16" s="6" t="s">
        <v>7</v>
      </c>
      <c r="B16" s="20"/>
      <c r="C16" s="4"/>
      <c r="D16" s="7">
        <f>SUM(D7:D15)</f>
        <v>289682547.6238029</v>
      </c>
      <c r="E16" s="7">
        <f t="shared" ref="E16:H16" si="3">SUM(E7:E15)</f>
        <v>6951792.5</v>
      </c>
      <c r="F16" s="7">
        <f t="shared" si="3"/>
        <v>228944272.32380289</v>
      </c>
      <c r="G16" s="7">
        <f t="shared" si="3"/>
        <v>0</v>
      </c>
      <c r="H16" s="7">
        <f t="shared" si="3"/>
        <v>53786482.799999997</v>
      </c>
    </row>
    <row r="17" spans="1:8" ht="15" customHeight="1" x14ac:dyDescent="0.25">
      <c r="A17" s="14" t="s">
        <v>12</v>
      </c>
      <c r="B17" s="16" t="s">
        <v>44</v>
      </c>
      <c r="C17" s="5">
        <v>2022</v>
      </c>
      <c r="D17" s="9">
        <f>E17+F17</f>
        <v>4891424.1899999995</v>
      </c>
      <c r="E17" s="9">
        <f>E28+E32+E36+E48+E56+E73+E81+E91+E64</f>
        <v>1279902.2000000002</v>
      </c>
      <c r="F17" s="9">
        <f>F28+F32+F36+F48+F56+F73+F81+F91+F64+F69</f>
        <v>3611521.9899999998</v>
      </c>
      <c r="G17" s="9"/>
      <c r="H17" s="9"/>
    </row>
    <row r="18" spans="1:8" ht="18" customHeight="1" x14ac:dyDescent="0.25">
      <c r="A18" s="15"/>
      <c r="B18" s="16"/>
      <c r="C18" s="5">
        <v>2023</v>
      </c>
      <c r="D18" s="9">
        <f t="shared" ref="D18:D25" si="4">E18+F18</f>
        <v>4198158.83</v>
      </c>
      <c r="E18" s="9">
        <f>E29+E33+E37+E49+E57+E74+E82+E92+E65</f>
        <v>1106383.9000000001</v>
      </c>
      <c r="F18" s="9">
        <f>F29+F33+F37+F49+F57+F74+F82+F92+F65</f>
        <v>3091774.9299999997</v>
      </c>
      <c r="G18" s="9"/>
      <c r="H18" s="9"/>
    </row>
    <row r="19" spans="1:8" x14ac:dyDescent="0.25">
      <c r="A19" s="15"/>
      <c r="B19" s="16"/>
      <c r="C19" s="5">
        <v>2024</v>
      </c>
      <c r="D19" s="9">
        <f t="shared" si="4"/>
        <v>3948507.47</v>
      </c>
      <c r="E19" s="9">
        <f>E30+E34+E38+E50+E58+E75+E83+E93+E66</f>
        <v>1198296.7000000002</v>
      </c>
      <c r="F19" s="9">
        <f>F30+F34+F38+F50+F58+F75+F83+F93+F66</f>
        <v>2750210.77</v>
      </c>
      <c r="G19" s="9"/>
      <c r="H19" s="9"/>
    </row>
    <row r="20" spans="1:8" x14ac:dyDescent="0.25">
      <c r="A20" s="15"/>
      <c r="B20" s="16"/>
      <c r="C20" s="5">
        <v>2025</v>
      </c>
      <c r="D20" s="9">
        <f t="shared" si="4"/>
        <v>3232528.06</v>
      </c>
      <c r="E20" s="9">
        <f>E67+E94</f>
        <v>1018133</v>
      </c>
      <c r="F20" s="9">
        <f>F67+F84+F94</f>
        <v>2214395.06</v>
      </c>
      <c r="G20" s="9"/>
      <c r="H20" s="9"/>
    </row>
    <row r="21" spans="1:8" x14ac:dyDescent="0.25">
      <c r="A21" s="15"/>
      <c r="B21" s="16"/>
      <c r="C21" s="5">
        <v>2026</v>
      </c>
      <c r="D21" s="9">
        <f t="shared" si="4"/>
        <v>3716409.1444000006</v>
      </c>
      <c r="E21" s="9">
        <v>0</v>
      </c>
      <c r="F21" s="9">
        <f t="shared" ref="F21:F25" si="5">F76+F85+F95</f>
        <v>3716409.1444000006</v>
      </c>
      <c r="G21" s="9"/>
      <c r="H21" s="9"/>
    </row>
    <row r="22" spans="1:8" x14ac:dyDescent="0.25">
      <c r="A22" s="15"/>
      <c r="B22" s="16"/>
      <c r="C22" s="5">
        <v>2027</v>
      </c>
      <c r="D22" s="9">
        <f t="shared" si="4"/>
        <v>1831638.613376</v>
      </c>
      <c r="E22" s="9">
        <v>0</v>
      </c>
      <c r="F22" s="9">
        <f t="shared" si="5"/>
        <v>1831638.613376</v>
      </c>
      <c r="G22" s="9"/>
      <c r="H22" s="9"/>
    </row>
    <row r="23" spans="1:8" x14ac:dyDescent="0.25">
      <c r="A23" s="15"/>
      <c r="B23" s="16"/>
      <c r="C23" s="5">
        <v>2028</v>
      </c>
      <c r="D23" s="9">
        <f t="shared" si="4"/>
        <v>1904904.1579110401</v>
      </c>
      <c r="E23" s="9">
        <v>0</v>
      </c>
      <c r="F23" s="9">
        <f t="shared" si="5"/>
        <v>1904904.1579110401</v>
      </c>
      <c r="G23" s="9"/>
      <c r="H23" s="9"/>
    </row>
    <row r="24" spans="1:8" x14ac:dyDescent="0.25">
      <c r="A24" s="15"/>
      <c r="B24" s="16"/>
      <c r="C24" s="5">
        <v>2029</v>
      </c>
      <c r="D24" s="9">
        <f t="shared" si="4"/>
        <v>1981100.3242274816</v>
      </c>
      <c r="E24" s="9">
        <v>0</v>
      </c>
      <c r="F24" s="9">
        <f t="shared" si="5"/>
        <v>1981100.3242274816</v>
      </c>
      <c r="G24" s="9"/>
      <c r="H24" s="9"/>
    </row>
    <row r="25" spans="1:8" x14ac:dyDescent="0.25">
      <c r="A25" s="15"/>
      <c r="B25" s="16"/>
      <c r="C25" s="5">
        <v>2030</v>
      </c>
      <c r="D25" s="9">
        <f t="shared" si="4"/>
        <v>2060344.3371965811</v>
      </c>
      <c r="E25" s="9">
        <v>0</v>
      </c>
      <c r="F25" s="9">
        <f t="shared" si="5"/>
        <v>2060344.3371965811</v>
      </c>
      <c r="G25" s="9"/>
      <c r="H25" s="9"/>
    </row>
    <row r="26" spans="1:8" x14ac:dyDescent="0.25">
      <c r="A26" s="11" t="s">
        <v>35</v>
      </c>
      <c r="B26" s="16"/>
      <c r="C26" s="5"/>
      <c r="D26" s="9">
        <f>SUM(D17:D25)</f>
        <v>27765015.127111103</v>
      </c>
      <c r="E26" s="9">
        <f t="shared" ref="E26:F26" si="6">SUM(E17:E25)</f>
        <v>4602715.8000000007</v>
      </c>
      <c r="F26" s="9">
        <f t="shared" si="6"/>
        <v>23162299.327111103</v>
      </c>
      <c r="G26" s="9"/>
      <c r="H26" s="9"/>
    </row>
    <row r="27" spans="1:8" ht="15.75" x14ac:dyDescent="0.25">
      <c r="A27" s="17" t="s">
        <v>13</v>
      </c>
      <c r="B27" s="17"/>
      <c r="C27" s="17"/>
      <c r="D27" s="17"/>
      <c r="E27" s="17"/>
      <c r="F27" s="17"/>
      <c r="G27" s="17"/>
      <c r="H27" s="17"/>
    </row>
    <row r="28" spans="1:8" ht="15" customHeight="1" x14ac:dyDescent="0.25">
      <c r="A28" s="16" t="s">
        <v>14</v>
      </c>
      <c r="B28" s="16" t="s">
        <v>6</v>
      </c>
      <c r="C28" s="5">
        <v>2022</v>
      </c>
      <c r="D28" s="9">
        <f>E28+F28</f>
        <v>140477.9</v>
      </c>
      <c r="E28" s="9">
        <v>49037.599999999999</v>
      </c>
      <c r="F28" s="9">
        <v>91440.3</v>
      </c>
      <c r="G28" s="9"/>
      <c r="H28" s="9"/>
    </row>
    <row r="29" spans="1:8" x14ac:dyDescent="0.25">
      <c r="A29" s="16"/>
      <c r="B29" s="16"/>
      <c r="C29" s="5">
        <v>2023</v>
      </c>
      <c r="D29" s="9">
        <f t="shared" ref="D29:D30" si="7">E29+F29</f>
        <v>140477.9</v>
      </c>
      <c r="E29" s="9">
        <v>42800.4</v>
      </c>
      <c r="F29" s="9">
        <v>97677.5</v>
      </c>
      <c r="G29" s="9"/>
      <c r="H29" s="9"/>
    </row>
    <row r="30" spans="1:8" x14ac:dyDescent="0.25">
      <c r="A30" s="16"/>
      <c r="B30" s="16"/>
      <c r="C30" s="5">
        <v>2024</v>
      </c>
      <c r="D30" s="9">
        <f t="shared" si="7"/>
        <v>140477.9</v>
      </c>
      <c r="E30" s="9">
        <v>51735.7</v>
      </c>
      <c r="F30" s="9">
        <v>88742.2</v>
      </c>
      <c r="G30" s="9"/>
      <c r="H30" s="9"/>
    </row>
    <row r="31" spans="1:8" x14ac:dyDescent="0.25">
      <c r="A31" s="11" t="s">
        <v>36</v>
      </c>
      <c r="B31" s="16"/>
      <c r="C31" s="5"/>
      <c r="D31" s="9">
        <f>D28+D29+D30</f>
        <v>421433.69999999995</v>
      </c>
      <c r="E31" s="9">
        <f t="shared" ref="E31:F31" si="8">E28+E29+E30</f>
        <v>143573.70000000001</v>
      </c>
      <c r="F31" s="9">
        <f t="shared" si="8"/>
        <v>277860</v>
      </c>
      <c r="G31" s="9">
        <v>0</v>
      </c>
      <c r="H31" s="9">
        <v>0</v>
      </c>
    </row>
    <row r="32" spans="1:8" ht="15" customHeight="1" x14ac:dyDescent="0.25">
      <c r="A32" s="16" t="s">
        <v>16</v>
      </c>
      <c r="B32" s="16" t="s">
        <v>6</v>
      </c>
      <c r="C32" s="5">
        <v>2022</v>
      </c>
      <c r="D32" s="9">
        <f>E32+F32</f>
        <v>280586</v>
      </c>
      <c r="E32" s="9">
        <f>103058.3+118943.5</f>
        <v>222001.8</v>
      </c>
      <c r="F32" s="9">
        <v>58584.2</v>
      </c>
      <c r="G32" s="9"/>
      <c r="H32" s="9"/>
    </row>
    <row r="33" spans="1:8" x14ac:dyDescent="0.25">
      <c r="A33" s="16"/>
      <c r="B33" s="16"/>
      <c r="C33" s="5">
        <v>2023</v>
      </c>
      <c r="D33" s="9">
        <f t="shared" ref="D33:D34" si="9">E33+F33</f>
        <v>233499.40000000002</v>
      </c>
      <c r="E33" s="9">
        <f>55971.7+118943.5</f>
        <v>174915.20000000001</v>
      </c>
      <c r="F33" s="9">
        <v>58584.2</v>
      </c>
      <c r="G33" s="9"/>
      <c r="H33" s="9"/>
    </row>
    <row r="34" spans="1:8" x14ac:dyDescent="0.25">
      <c r="A34" s="16"/>
      <c r="B34" s="16"/>
      <c r="C34" s="5">
        <v>2024</v>
      </c>
      <c r="D34" s="9">
        <f t="shared" si="9"/>
        <v>375651.9</v>
      </c>
      <c r="E34" s="9">
        <f>132743.2+118943.5</f>
        <v>251686.7</v>
      </c>
      <c r="F34" s="9">
        <f>65381+58584.2</f>
        <v>123965.2</v>
      </c>
      <c r="G34" s="9"/>
      <c r="H34" s="9"/>
    </row>
    <row r="35" spans="1:8" x14ac:dyDescent="0.25">
      <c r="A35" s="11" t="s">
        <v>36</v>
      </c>
      <c r="B35" s="16"/>
      <c r="C35" s="5"/>
      <c r="D35" s="9">
        <f>D32+D33+D34</f>
        <v>889737.3</v>
      </c>
      <c r="E35" s="9">
        <f t="shared" ref="E35:F35" si="10">E32+E33+E34</f>
        <v>648603.69999999995</v>
      </c>
      <c r="F35" s="9">
        <f t="shared" si="10"/>
        <v>241133.59999999998</v>
      </c>
      <c r="G35" s="9">
        <v>0</v>
      </c>
      <c r="H35" s="9">
        <v>0</v>
      </c>
    </row>
    <row r="36" spans="1:8" x14ac:dyDescent="0.25">
      <c r="A36" s="16" t="s">
        <v>15</v>
      </c>
      <c r="B36" s="16" t="s">
        <v>6</v>
      </c>
      <c r="C36" s="5">
        <v>2022</v>
      </c>
      <c r="D36" s="9">
        <f>E36</f>
        <v>131970.79999999999</v>
      </c>
      <c r="E36" s="9">
        <v>131970.79999999999</v>
      </c>
      <c r="F36" s="9">
        <v>0</v>
      </c>
      <c r="G36" s="9"/>
      <c r="H36" s="9"/>
    </row>
    <row r="37" spans="1:8" x14ac:dyDescent="0.25">
      <c r="A37" s="16"/>
      <c r="B37" s="16"/>
      <c r="C37" s="5">
        <v>2023</v>
      </c>
      <c r="D37" s="9">
        <f>E37</f>
        <v>34317.800000000003</v>
      </c>
      <c r="E37" s="9">
        <v>34317.800000000003</v>
      </c>
      <c r="F37" s="9">
        <v>0</v>
      </c>
      <c r="G37" s="9"/>
      <c r="H37" s="9"/>
    </row>
    <row r="38" spans="1:8" x14ac:dyDescent="0.25">
      <c r="A38" s="16"/>
      <c r="B38" s="16"/>
      <c r="C38" s="5">
        <v>2024</v>
      </c>
      <c r="D38" s="9">
        <f>E38+F38</f>
        <v>52875.7</v>
      </c>
      <c r="E38" s="9">
        <v>35426.699999999997</v>
      </c>
      <c r="F38" s="9">
        <v>17449</v>
      </c>
      <c r="G38" s="9"/>
      <c r="H38" s="9"/>
    </row>
    <row r="39" spans="1:8" x14ac:dyDescent="0.25">
      <c r="A39" s="11" t="s">
        <v>36</v>
      </c>
      <c r="B39" s="16"/>
      <c r="C39" s="5"/>
      <c r="D39" s="9">
        <f>D36+D37+D38</f>
        <v>219164.3</v>
      </c>
      <c r="E39" s="9">
        <f t="shared" ref="E39:F39" si="11">E36+E37+E38</f>
        <v>201715.3</v>
      </c>
      <c r="F39" s="9">
        <f t="shared" si="11"/>
        <v>17449</v>
      </c>
      <c r="G39" s="9">
        <v>0</v>
      </c>
      <c r="H39" s="9">
        <v>0</v>
      </c>
    </row>
    <row r="40" spans="1:8" x14ac:dyDescent="0.25">
      <c r="A40" s="16" t="s">
        <v>19</v>
      </c>
      <c r="B40" s="16" t="s">
        <v>6</v>
      </c>
      <c r="C40" s="5">
        <v>2022</v>
      </c>
      <c r="D40" s="9">
        <v>0</v>
      </c>
      <c r="E40" s="9">
        <v>0</v>
      </c>
      <c r="F40" s="9">
        <v>0</v>
      </c>
      <c r="G40" s="9"/>
      <c r="H40" s="9"/>
    </row>
    <row r="41" spans="1:8" x14ac:dyDescent="0.25">
      <c r="A41" s="16"/>
      <c r="B41" s="16"/>
      <c r="C41" s="5">
        <v>2023</v>
      </c>
      <c r="D41" s="9">
        <v>0</v>
      </c>
      <c r="E41" s="9">
        <v>0</v>
      </c>
      <c r="F41" s="9">
        <v>0</v>
      </c>
      <c r="G41" s="9"/>
      <c r="H41" s="9"/>
    </row>
    <row r="42" spans="1:8" x14ac:dyDescent="0.25">
      <c r="A42" s="16"/>
      <c r="B42" s="16"/>
      <c r="C42" s="5">
        <v>2024</v>
      </c>
      <c r="D42" s="9">
        <v>0</v>
      </c>
      <c r="E42" s="9">
        <v>0</v>
      </c>
      <c r="F42" s="9">
        <v>0</v>
      </c>
      <c r="G42" s="9"/>
      <c r="H42" s="9"/>
    </row>
    <row r="43" spans="1:8" x14ac:dyDescent="0.25">
      <c r="A43" s="11" t="s">
        <v>36</v>
      </c>
      <c r="B43" s="16"/>
      <c r="C43" s="5"/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x14ac:dyDescent="0.25">
      <c r="A44" s="18" t="s">
        <v>17</v>
      </c>
      <c r="B44" s="16" t="s">
        <v>6</v>
      </c>
      <c r="C44" s="5">
        <v>2022</v>
      </c>
      <c r="D44" s="9">
        <v>0</v>
      </c>
      <c r="E44" s="9">
        <v>0</v>
      </c>
      <c r="F44" s="9">
        <v>0</v>
      </c>
      <c r="G44" s="9"/>
      <c r="H44" s="9"/>
    </row>
    <row r="45" spans="1:8" x14ac:dyDescent="0.25">
      <c r="A45" s="18"/>
      <c r="B45" s="16"/>
      <c r="C45" s="5">
        <v>2023</v>
      </c>
      <c r="D45" s="9">
        <v>0</v>
      </c>
      <c r="E45" s="9">
        <v>0</v>
      </c>
      <c r="F45" s="9">
        <v>0</v>
      </c>
      <c r="G45" s="9"/>
      <c r="H45" s="9"/>
    </row>
    <row r="46" spans="1:8" x14ac:dyDescent="0.25">
      <c r="A46" s="18"/>
      <c r="B46" s="16"/>
      <c r="C46" s="5">
        <v>2024</v>
      </c>
      <c r="D46" s="9">
        <v>0</v>
      </c>
      <c r="E46" s="9">
        <v>0</v>
      </c>
      <c r="F46" s="9">
        <v>0</v>
      </c>
      <c r="G46" s="9"/>
      <c r="H46" s="9"/>
    </row>
    <row r="47" spans="1:8" x14ac:dyDescent="0.25">
      <c r="A47" s="11" t="s">
        <v>36</v>
      </c>
      <c r="B47" s="16"/>
      <c r="C47" s="5"/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20.25" customHeight="1" x14ac:dyDescent="0.25">
      <c r="A48" s="16" t="s">
        <v>18</v>
      </c>
      <c r="B48" s="16" t="s">
        <v>42</v>
      </c>
      <c r="C48" s="5">
        <v>2022</v>
      </c>
      <c r="D48" s="9">
        <f t="shared" ref="D48:D49" si="12">E48+F48</f>
        <v>153345.29999999999</v>
      </c>
      <c r="E48" s="10">
        <v>71196.899999999994</v>
      </c>
      <c r="F48" s="9">
        <v>82148.399999999994</v>
      </c>
      <c r="G48" s="9"/>
      <c r="H48" s="9"/>
    </row>
    <row r="49" spans="1:8" ht="17.25" customHeight="1" x14ac:dyDescent="0.25">
      <c r="A49" s="16"/>
      <c r="B49" s="16"/>
      <c r="C49" s="5">
        <v>2023</v>
      </c>
      <c r="D49" s="9">
        <f t="shared" si="12"/>
        <v>128525.88</v>
      </c>
      <c r="E49" s="10">
        <v>49930.400000000001</v>
      </c>
      <c r="F49" s="9">
        <v>78595.48</v>
      </c>
      <c r="G49" s="9"/>
      <c r="H49" s="9"/>
    </row>
    <row r="50" spans="1:8" ht="24" customHeight="1" x14ac:dyDescent="0.25">
      <c r="A50" s="16"/>
      <c r="B50" s="16"/>
      <c r="C50" s="5">
        <v>2024</v>
      </c>
      <c r="D50" s="9">
        <f>E50+F50</f>
        <v>136057.38</v>
      </c>
      <c r="E50" s="10">
        <v>54976.5</v>
      </c>
      <c r="F50" s="9">
        <v>81080.88</v>
      </c>
      <c r="G50" s="9"/>
      <c r="H50" s="9"/>
    </row>
    <row r="51" spans="1:8" ht="23.25" customHeight="1" x14ac:dyDescent="0.25">
      <c r="A51" s="11" t="s">
        <v>36</v>
      </c>
      <c r="B51" s="16"/>
      <c r="C51" s="5"/>
      <c r="D51" s="9">
        <f>SUM(D48:D50)</f>
        <v>417928.56</v>
      </c>
      <c r="E51" s="9">
        <f t="shared" ref="E51:F51" si="13">SUM(E48:E50)</f>
        <v>176103.8</v>
      </c>
      <c r="F51" s="9">
        <f t="shared" si="13"/>
        <v>241824.76</v>
      </c>
      <c r="G51" s="9">
        <v>0</v>
      </c>
      <c r="H51" s="9">
        <v>0</v>
      </c>
    </row>
    <row r="52" spans="1:8" x14ac:dyDescent="0.25">
      <c r="A52" s="16" t="s">
        <v>20</v>
      </c>
      <c r="B52" s="16" t="s">
        <v>6</v>
      </c>
      <c r="C52" s="5">
        <v>2022</v>
      </c>
      <c r="D52" s="9">
        <v>0</v>
      </c>
      <c r="E52" s="9">
        <v>0</v>
      </c>
      <c r="F52" s="9">
        <v>0</v>
      </c>
      <c r="G52" s="9">
        <v>0</v>
      </c>
      <c r="H52" s="9"/>
    </row>
    <row r="53" spans="1:8" x14ac:dyDescent="0.25">
      <c r="A53" s="16"/>
      <c r="B53" s="16"/>
      <c r="C53" s="5">
        <v>2023</v>
      </c>
      <c r="D53" s="9">
        <v>0</v>
      </c>
      <c r="E53" s="9">
        <v>0</v>
      </c>
      <c r="F53" s="9">
        <v>0</v>
      </c>
      <c r="G53" s="9">
        <v>0</v>
      </c>
      <c r="H53" s="9"/>
    </row>
    <row r="54" spans="1:8" x14ac:dyDescent="0.25">
      <c r="A54" s="16"/>
      <c r="B54" s="16"/>
      <c r="C54" s="5">
        <v>2024</v>
      </c>
      <c r="D54" s="9">
        <v>0</v>
      </c>
      <c r="E54" s="9">
        <v>0</v>
      </c>
      <c r="F54" s="9">
        <v>0</v>
      </c>
      <c r="G54" s="9">
        <v>0</v>
      </c>
      <c r="H54" s="9"/>
    </row>
    <row r="55" spans="1:8" x14ac:dyDescent="0.25">
      <c r="A55" s="11" t="s">
        <v>36</v>
      </c>
      <c r="B55" s="16"/>
      <c r="C55" s="5"/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x14ac:dyDescent="0.25">
      <c r="A56" s="16" t="s">
        <v>46</v>
      </c>
      <c r="B56" s="16" t="s">
        <v>6</v>
      </c>
      <c r="C56" s="5">
        <v>2022</v>
      </c>
      <c r="D56" s="9">
        <f>E56</f>
        <v>459.7</v>
      </c>
      <c r="E56" s="9">
        <v>459.7</v>
      </c>
      <c r="F56" s="9">
        <v>0</v>
      </c>
      <c r="G56" s="9"/>
      <c r="H56" s="9"/>
    </row>
    <row r="57" spans="1:8" x14ac:dyDescent="0.25">
      <c r="A57" s="16"/>
      <c r="B57" s="16"/>
      <c r="C57" s="5">
        <v>2023</v>
      </c>
      <c r="D57" s="9">
        <f t="shared" ref="D57:D58" si="14">E57</f>
        <v>459.7</v>
      </c>
      <c r="E57" s="9">
        <v>459.7</v>
      </c>
      <c r="F57" s="9">
        <v>0</v>
      </c>
      <c r="G57" s="9"/>
      <c r="H57" s="9"/>
    </row>
    <row r="58" spans="1:8" x14ac:dyDescent="0.25">
      <c r="A58" s="16"/>
      <c r="B58" s="16"/>
      <c r="C58" s="5">
        <v>2024</v>
      </c>
      <c r="D58" s="9">
        <f t="shared" si="14"/>
        <v>510.7</v>
      </c>
      <c r="E58" s="9">
        <v>510.7</v>
      </c>
      <c r="F58" s="9">
        <v>0</v>
      </c>
      <c r="G58" s="9"/>
      <c r="H58" s="9"/>
    </row>
    <row r="59" spans="1:8" x14ac:dyDescent="0.25">
      <c r="A59" s="11" t="s">
        <v>36</v>
      </c>
      <c r="B59" s="16"/>
      <c r="C59" s="5"/>
      <c r="D59" s="9">
        <f>D56+D57+D58</f>
        <v>1430.1</v>
      </c>
      <c r="E59" s="9">
        <f t="shared" ref="E59:F59" si="15">E56+E57+E58</f>
        <v>1430.1</v>
      </c>
      <c r="F59" s="9">
        <f t="shared" si="15"/>
        <v>0</v>
      </c>
      <c r="G59" s="9">
        <v>0</v>
      </c>
      <c r="H59" s="9">
        <v>0</v>
      </c>
    </row>
    <row r="60" spans="1:8" x14ac:dyDescent="0.25">
      <c r="A60" s="16" t="s">
        <v>21</v>
      </c>
      <c r="B60" s="16" t="s">
        <v>6</v>
      </c>
      <c r="C60" s="5">
        <v>2022</v>
      </c>
      <c r="D60" s="9">
        <v>0</v>
      </c>
      <c r="E60" s="9">
        <v>0</v>
      </c>
      <c r="F60" s="9">
        <v>0</v>
      </c>
      <c r="G60" s="9"/>
      <c r="H60" s="9"/>
    </row>
    <row r="61" spans="1:8" x14ac:dyDescent="0.25">
      <c r="A61" s="16"/>
      <c r="B61" s="16"/>
      <c r="C61" s="5">
        <v>2023</v>
      </c>
      <c r="D61" s="9">
        <v>0</v>
      </c>
      <c r="E61" s="9">
        <v>0</v>
      </c>
      <c r="F61" s="9">
        <v>0</v>
      </c>
      <c r="G61" s="9"/>
      <c r="H61" s="9"/>
    </row>
    <row r="62" spans="1:8" x14ac:dyDescent="0.25">
      <c r="A62" s="16"/>
      <c r="B62" s="16"/>
      <c r="C62" s="5">
        <v>2024</v>
      </c>
      <c r="D62" s="9">
        <v>0</v>
      </c>
      <c r="E62" s="9">
        <v>0</v>
      </c>
      <c r="F62" s="9">
        <v>0</v>
      </c>
      <c r="G62" s="9"/>
      <c r="H62" s="9"/>
    </row>
    <row r="63" spans="1:8" x14ac:dyDescent="0.25">
      <c r="A63" s="11" t="s">
        <v>36</v>
      </c>
      <c r="B63" s="16"/>
      <c r="C63" s="5"/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8.75" customHeight="1" x14ac:dyDescent="0.25">
      <c r="A64" s="18" t="s">
        <v>38</v>
      </c>
      <c r="B64" s="14" t="s">
        <v>43</v>
      </c>
      <c r="C64" s="5">
        <v>2022</v>
      </c>
      <c r="D64" s="9">
        <v>1043050.2</v>
      </c>
      <c r="E64" s="9">
        <v>678755.4</v>
      </c>
      <c r="F64" s="9">
        <f>D64-E64</f>
        <v>364294.79999999993</v>
      </c>
      <c r="G64" s="9"/>
      <c r="H64" s="9"/>
    </row>
    <row r="65" spans="1:17" x14ac:dyDescent="0.25">
      <c r="A65" s="18"/>
      <c r="B65" s="15"/>
      <c r="C65" s="5">
        <v>2023</v>
      </c>
      <c r="D65" s="9">
        <v>1026050.2</v>
      </c>
      <c r="E65" s="9">
        <v>678755.4</v>
      </c>
      <c r="F65" s="9">
        <f t="shared" ref="F65:F66" si="16">D65-E65</f>
        <v>347294.79999999993</v>
      </c>
      <c r="G65" s="9"/>
      <c r="H65" s="9"/>
    </row>
    <row r="66" spans="1:17" x14ac:dyDescent="0.25">
      <c r="A66" s="18"/>
      <c r="B66" s="15"/>
      <c r="C66" s="5">
        <v>2024</v>
      </c>
      <c r="D66" s="9">
        <v>1268366.5900000001</v>
      </c>
      <c r="E66" s="9">
        <v>678755.4</v>
      </c>
      <c r="F66" s="9">
        <f t="shared" si="16"/>
        <v>589611.19000000006</v>
      </c>
      <c r="G66" s="9"/>
      <c r="H66" s="9"/>
    </row>
    <row r="67" spans="1:17" x14ac:dyDescent="0.25">
      <c r="A67" s="18"/>
      <c r="B67" s="15"/>
      <c r="C67" s="5">
        <v>2025</v>
      </c>
      <c r="D67" s="9">
        <v>1539075.2</v>
      </c>
      <c r="E67" s="9">
        <v>1018133</v>
      </c>
      <c r="F67" s="9">
        <v>520942.2</v>
      </c>
      <c r="G67" s="9"/>
      <c r="H67" s="9"/>
    </row>
    <row r="68" spans="1:17" x14ac:dyDescent="0.25">
      <c r="A68" s="13" t="s">
        <v>37</v>
      </c>
      <c r="B68" s="19"/>
      <c r="C68" s="5"/>
      <c r="D68" s="9">
        <f>SUM(D64:D67)</f>
        <v>4876542.1900000004</v>
      </c>
      <c r="E68" s="9">
        <f t="shared" ref="E68:F68" si="17">SUM(E64:E67)</f>
        <v>3054399.2</v>
      </c>
      <c r="F68" s="9">
        <f t="shared" si="17"/>
        <v>1822142.99</v>
      </c>
      <c r="G68" s="9"/>
      <c r="H68" s="9"/>
    </row>
    <row r="69" spans="1:17" x14ac:dyDescent="0.25">
      <c r="A69" s="18" t="s">
        <v>40</v>
      </c>
      <c r="B69" s="16" t="s">
        <v>6</v>
      </c>
      <c r="C69" s="5">
        <v>2022</v>
      </c>
      <c r="D69" s="9">
        <f>F69</f>
        <v>348853.43</v>
      </c>
      <c r="E69" s="9">
        <v>0</v>
      </c>
      <c r="F69" s="9">
        <v>348853.43</v>
      </c>
      <c r="G69" s="9">
        <v>0</v>
      </c>
      <c r="H69" s="9">
        <v>0</v>
      </c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18"/>
      <c r="B70" s="16"/>
      <c r="C70" s="5">
        <v>2023</v>
      </c>
      <c r="D70" s="9">
        <f t="shared" ref="D70:D71" si="18">F70</f>
        <v>0</v>
      </c>
      <c r="E70" s="9">
        <v>0</v>
      </c>
      <c r="F70" s="9">
        <v>0</v>
      </c>
      <c r="G70" s="9">
        <v>0</v>
      </c>
      <c r="H70" s="9">
        <v>0</v>
      </c>
    </row>
    <row r="71" spans="1:17" x14ac:dyDescent="0.25">
      <c r="A71" s="18"/>
      <c r="B71" s="16"/>
      <c r="C71" s="5">
        <v>2024</v>
      </c>
      <c r="D71" s="9">
        <f t="shared" si="18"/>
        <v>0</v>
      </c>
      <c r="E71" s="9">
        <v>0</v>
      </c>
      <c r="F71" s="9">
        <v>0</v>
      </c>
      <c r="G71" s="9">
        <v>0</v>
      </c>
      <c r="H71" s="9">
        <v>0</v>
      </c>
    </row>
    <row r="72" spans="1:17" x14ac:dyDescent="0.25">
      <c r="A72" s="11" t="s">
        <v>36</v>
      </c>
      <c r="B72" s="16"/>
      <c r="C72" s="5"/>
      <c r="D72" s="9">
        <f>SUM(D69:D71)</f>
        <v>348853.43</v>
      </c>
      <c r="E72" s="9">
        <f t="shared" ref="E72:F72" si="19">SUM(E69:E71)</f>
        <v>0</v>
      </c>
      <c r="F72" s="9">
        <f t="shared" si="19"/>
        <v>348853.43</v>
      </c>
      <c r="G72" s="9">
        <v>0</v>
      </c>
      <c r="H72" s="9">
        <v>0</v>
      </c>
    </row>
    <row r="73" spans="1:17" ht="21.75" customHeight="1" x14ac:dyDescent="0.25">
      <c r="A73" s="16" t="s">
        <v>22</v>
      </c>
      <c r="B73" s="16" t="s">
        <v>43</v>
      </c>
      <c r="C73" s="5">
        <v>2022</v>
      </c>
      <c r="D73" s="9">
        <f>E73+F73</f>
        <v>913940.47</v>
      </c>
      <c r="E73" s="9">
        <v>0</v>
      </c>
      <c r="F73" s="9">
        <v>913940.47</v>
      </c>
      <c r="G73" s="9"/>
      <c r="H73" s="9"/>
    </row>
    <row r="74" spans="1:17" ht="19.5" customHeight="1" x14ac:dyDescent="0.25">
      <c r="A74" s="16"/>
      <c r="B74" s="16"/>
      <c r="C74" s="5">
        <v>2023</v>
      </c>
      <c r="D74" s="9">
        <f t="shared" ref="D74:D75" si="20">E74+F74</f>
        <v>719286.9</v>
      </c>
      <c r="E74" s="9">
        <v>0</v>
      </c>
      <c r="F74" s="9">
        <v>719286.9</v>
      </c>
      <c r="G74" s="9"/>
      <c r="H74" s="9"/>
    </row>
    <row r="75" spans="1:17" ht="18" customHeight="1" x14ac:dyDescent="0.25">
      <c r="A75" s="16"/>
      <c r="B75" s="16"/>
      <c r="C75" s="5">
        <v>2024</v>
      </c>
      <c r="D75" s="9">
        <f t="shared" si="20"/>
        <v>321990.8</v>
      </c>
      <c r="E75" s="9">
        <v>0</v>
      </c>
      <c r="F75" s="9">
        <v>321990.8</v>
      </c>
      <c r="G75" s="9"/>
      <c r="H75" s="9"/>
    </row>
    <row r="76" spans="1:17" x14ac:dyDescent="0.25">
      <c r="A76" s="11" t="s">
        <v>36</v>
      </c>
      <c r="B76" s="16"/>
      <c r="C76" s="5"/>
      <c r="D76" s="9">
        <f>D73+D74+D75</f>
        <v>1955218.1700000002</v>
      </c>
      <c r="E76" s="9">
        <f>E73+E74+E75</f>
        <v>0</v>
      </c>
      <c r="F76" s="9">
        <f>F73+F74+F75</f>
        <v>1955218.1700000002</v>
      </c>
      <c r="G76" s="9">
        <v>0</v>
      </c>
      <c r="H76" s="9">
        <v>0</v>
      </c>
    </row>
    <row r="77" spans="1:17" hidden="1" x14ac:dyDescent="0.25">
      <c r="A77" s="16" t="s">
        <v>23</v>
      </c>
      <c r="B77" s="16" t="s">
        <v>6</v>
      </c>
      <c r="C77" s="5">
        <v>2022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17" hidden="1" x14ac:dyDescent="0.25">
      <c r="A78" s="16"/>
      <c r="B78" s="16"/>
      <c r="C78" s="5">
        <v>2023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17" hidden="1" x14ac:dyDescent="0.25">
      <c r="A79" s="16"/>
      <c r="B79" s="16"/>
      <c r="C79" s="5">
        <v>2024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17" hidden="1" x14ac:dyDescent="0.25">
      <c r="A80" s="11" t="s">
        <v>36</v>
      </c>
      <c r="B80" s="16"/>
      <c r="C80" s="5"/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x14ac:dyDescent="0.25">
      <c r="A81" s="16" t="s">
        <v>24</v>
      </c>
      <c r="B81" s="16" t="s">
        <v>6</v>
      </c>
      <c r="C81" s="5">
        <v>2022</v>
      </c>
      <c r="D81" s="9">
        <f>E81+F81</f>
        <v>553025</v>
      </c>
      <c r="E81" s="9">
        <v>126480</v>
      </c>
      <c r="F81" s="9">
        <v>426545</v>
      </c>
      <c r="G81" s="9"/>
      <c r="H81" s="9"/>
    </row>
    <row r="82" spans="1:8" x14ac:dyDescent="0.25">
      <c r="A82" s="16"/>
      <c r="B82" s="16"/>
      <c r="C82" s="5">
        <v>2023</v>
      </c>
      <c r="D82" s="9">
        <f t="shared" ref="D82:D89" si="21">E82+F82</f>
        <v>550525</v>
      </c>
      <c r="E82" s="9">
        <v>125205</v>
      </c>
      <c r="F82" s="9">
        <v>425320</v>
      </c>
      <c r="G82" s="9"/>
      <c r="H82" s="9"/>
    </row>
    <row r="83" spans="1:8" x14ac:dyDescent="0.25">
      <c r="A83" s="16"/>
      <c r="B83" s="16"/>
      <c r="C83" s="5">
        <v>2024</v>
      </c>
      <c r="D83" s="9">
        <f t="shared" si="21"/>
        <v>550625</v>
      </c>
      <c r="E83" s="9">
        <v>125205</v>
      </c>
      <c r="F83" s="9">
        <v>425420</v>
      </c>
      <c r="G83" s="9"/>
      <c r="H83" s="9"/>
    </row>
    <row r="84" spans="1:8" x14ac:dyDescent="0.25">
      <c r="A84" s="16"/>
      <c r="B84" s="16"/>
      <c r="C84" s="5">
        <v>2025</v>
      </c>
      <c r="D84" s="9">
        <f t="shared" si="21"/>
        <v>442436.8</v>
      </c>
      <c r="E84" s="9">
        <v>0</v>
      </c>
      <c r="F84" s="9">
        <f>F83*1.04</f>
        <v>442436.8</v>
      </c>
      <c r="G84" s="9"/>
      <c r="H84" s="9"/>
    </row>
    <row r="85" spans="1:8" x14ac:dyDescent="0.25">
      <c r="A85" s="16"/>
      <c r="B85" s="16"/>
      <c r="C85" s="5">
        <v>2026</v>
      </c>
      <c r="D85" s="9">
        <f t="shared" si="21"/>
        <v>460134.272</v>
      </c>
      <c r="E85" s="9">
        <v>0</v>
      </c>
      <c r="F85" s="9">
        <f>F84*1.04</f>
        <v>460134.272</v>
      </c>
      <c r="G85" s="9"/>
      <c r="H85" s="9"/>
    </row>
    <row r="86" spans="1:8" x14ac:dyDescent="0.25">
      <c r="A86" s="16"/>
      <c r="B86" s="16"/>
      <c r="C86" s="5">
        <v>2027</v>
      </c>
      <c r="D86" s="9">
        <f t="shared" si="21"/>
        <v>478539.64288</v>
      </c>
      <c r="E86" s="9">
        <v>0</v>
      </c>
      <c r="F86" s="9">
        <f t="shared" ref="F86:F89" si="22">F85*1.04</f>
        <v>478539.64288</v>
      </c>
      <c r="G86" s="9"/>
      <c r="H86" s="9"/>
    </row>
    <row r="87" spans="1:8" x14ac:dyDescent="0.25">
      <c r="A87" s="16"/>
      <c r="B87" s="16"/>
      <c r="C87" s="5">
        <v>2028</v>
      </c>
      <c r="D87" s="9">
        <f t="shared" si="21"/>
        <v>497681.22859519999</v>
      </c>
      <c r="E87" s="9">
        <v>0</v>
      </c>
      <c r="F87" s="9">
        <f t="shared" si="22"/>
        <v>497681.22859519999</v>
      </c>
      <c r="G87" s="9"/>
      <c r="H87" s="9"/>
    </row>
    <row r="88" spans="1:8" x14ac:dyDescent="0.25">
      <c r="A88" s="16"/>
      <c r="B88" s="16"/>
      <c r="C88" s="5">
        <v>2029</v>
      </c>
      <c r="D88" s="9">
        <f t="shared" si="21"/>
        <v>517588.47773900803</v>
      </c>
      <c r="E88" s="9">
        <v>0</v>
      </c>
      <c r="F88" s="9">
        <f t="shared" si="22"/>
        <v>517588.47773900803</v>
      </c>
      <c r="G88" s="9"/>
      <c r="H88" s="9"/>
    </row>
    <row r="89" spans="1:8" x14ac:dyDescent="0.25">
      <c r="A89" s="16"/>
      <c r="B89" s="16"/>
      <c r="C89" s="5">
        <v>2030</v>
      </c>
      <c r="D89" s="9">
        <f t="shared" si="21"/>
        <v>538292.01684856834</v>
      </c>
      <c r="E89" s="9">
        <v>0</v>
      </c>
      <c r="F89" s="9">
        <f t="shared" si="22"/>
        <v>538292.01684856834</v>
      </c>
      <c r="G89" s="9"/>
      <c r="H89" s="9"/>
    </row>
    <row r="90" spans="1:8" ht="17.25" customHeight="1" x14ac:dyDescent="0.25">
      <c r="A90" s="11" t="s">
        <v>35</v>
      </c>
      <c r="B90" s="16"/>
      <c r="C90" s="5"/>
      <c r="D90" s="9">
        <f>SUM(D81:D89)</f>
        <v>4588847.4380627768</v>
      </c>
      <c r="E90" s="9">
        <f t="shared" ref="E90:F90" si="23">SUM(E81:E89)</f>
        <v>376890</v>
      </c>
      <c r="F90" s="9">
        <f t="shared" si="23"/>
        <v>4211957.4380627768</v>
      </c>
      <c r="G90" s="9">
        <v>0</v>
      </c>
      <c r="H90" s="9">
        <v>0</v>
      </c>
    </row>
    <row r="91" spans="1:8" x14ac:dyDescent="0.25">
      <c r="A91" s="16" t="s">
        <v>25</v>
      </c>
      <c r="B91" s="16" t="s">
        <v>43</v>
      </c>
      <c r="C91" s="5">
        <v>2022</v>
      </c>
      <c r="D91" s="9">
        <f>E91+F91</f>
        <v>1325715.3899999999</v>
      </c>
      <c r="E91" s="9">
        <v>0</v>
      </c>
      <c r="F91" s="9">
        <v>1325715.3899999999</v>
      </c>
      <c r="G91" s="9"/>
      <c r="H91" s="9"/>
    </row>
    <row r="92" spans="1:8" x14ac:dyDescent="0.25">
      <c r="A92" s="16"/>
      <c r="B92" s="16"/>
      <c r="C92" s="5">
        <v>2023</v>
      </c>
      <c r="D92" s="9">
        <f t="shared" ref="D92:D99" si="24">E92+F92</f>
        <v>1365016.05</v>
      </c>
      <c r="E92" s="9">
        <v>0</v>
      </c>
      <c r="F92" s="9">
        <v>1365016.05</v>
      </c>
      <c r="G92" s="9"/>
      <c r="H92" s="9"/>
    </row>
    <row r="93" spans="1:8" x14ac:dyDescent="0.25">
      <c r="A93" s="16"/>
      <c r="B93" s="16"/>
      <c r="C93" s="5">
        <v>2024</v>
      </c>
      <c r="D93" s="9">
        <f t="shared" si="24"/>
        <v>1101951.5</v>
      </c>
      <c r="E93" s="9">
        <v>0</v>
      </c>
      <c r="F93" s="9">
        <v>1101951.5</v>
      </c>
      <c r="G93" s="9"/>
      <c r="H93" s="9"/>
    </row>
    <row r="94" spans="1:8" x14ac:dyDescent="0.25">
      <c r="A94" s="16"/>
      <c r="B94" s="16"/>
      <c r="C94" s="5">
        <v>2025</v>
      </c>
      <c r="D94" s="9">
        <f t="shared" si="24"/>
        <v>1251016.06</v>
      </c>
      <c r="E94" s="9">
        <v>0</v>
      </c>
      <c r="F94" s="9">
        <f>F93*1.04+104986.5</f>
        <v>1251016.06</v>
      </c>
      <c r="G94" s="9"/>
      <c r="H94" s="9"/>
    </row>
    <row r="95" spans="1:8" x14ac:dyDescent="0.25">
      <c r="A95" s="16"/>
      <c r="B95" s="16"/>
      <c r="C95" s="5">
        <v>2026</v>
      </c>
      <c r="D95" s="9">
        <f t="shared" si="24"/>
        <v>1301056.7024000001</v>
      </c>
      <c r="E95" s="9">
        <v>0</v>
      </c>
      <c r="F95" s="9">
        <f t="shared" ref="F95:F99" si="25">F94*1.04</f>
        <v>1301056.7024000001</v>
      </c>
      <c r="G95" s="9"/>
      <c r="H95" s="9"/>
    </row>
    <row r="96" spans="1:8" x14ac:dyDescent="0.25">
      <c r="A96" s="16"/>
      <c r="B96" s="16"/>
      <c r="C96" s="5">
        <v>2027</v>
      </c>
      <c r="D96" s="9">
        <f t="shared" si="24"/>
        <v>1353098.970496</v>
      </c>
      <c r="E96" s="9">
        <v>0</v>
      </c>
      <c r="F96" s="9">
        <f t="shared" si="25"/>
        <v>1353098.970496</v>
      </c>
      <c r="G96" s="9"/>
      <c r="H96" s="9"/>
    </row>
    <row r="97" spans="1:8" x14ac:dyDescent="0.25">
      <c r="A97" s="16"/>
      <c r="B97" s="16"/>
      <c r="C97" s="5">
        <v>2028</v>
      </c>
      <c r="D97" s="9">
        <f t="shared" si="24"/>
        <v>1407222.9293158401</v>
      </c>
      <c r="E97" s="9">
        <v>0</v>
      </c>
      <c r="F97" s="9">
        <f t="shared" si="25"/>
        <v>1407222.9293158401</v>
      </c>
      <c r="G97" s="9"/>
      <c r="H97" s="9"/>
    </row>
    <row r="98" spans="1:8" x14ac:dyDescent="0.25">
      <c r="A98" s="16"/>
      <c r="B98" s="16"/>
      <c r="C98" s="5">
        <v>2029</v>
      </c>
      <c r="D98" s="9">
        <f t="shared" si="24"/>
        <v>1463511.8464884737</v>
      </c>
      <c r="E98" s="9">
        <v>0</v>
      </c>
      <c r="F98" s="9">
        <f t="shared" si="25"/>
        <v>1463511.8464884737</v>
      </c>
      <c r="G98" s="9"/>
      <c r="H98" s="9"/>
    </row>
    <row r="99" spans="1:8" x14ac:dyDescent="0.25">
      <c r="A99" s="16"/>
      <c r="B99" s="16"/>
      <c r="C99" s="5">
        <v>2030</v>
      </c>
      <c r="D99" s="9">
        <f t="shared" si="24"/>
        <v>1522052.3203480127</v>
      </c>
      <c r="E99" s="9">
        <v>0</v>
      </c>
      <c r="F99" s="9">
        <f t="shared" si="25"/>
        <v>1522052.3203480127</v>
      </c>
      <c r="G99" s="9"/>
      <c r="H99" s="9"/>
    </row>
    <row r="100" spans="1:8" ht="17.25" customHeight="1" x14ac:dyDescent="0.25">
      <c r="A100" s="11" t="s">
        <v>35</v>
      </c>
      <c r="B100" s="16"/>
      <c r="C100" s="5"/>
      <c r="D100" s="9">
        <f>SUM(D91:D99)</f>
        <v>12090641.769048328</v>
      </c>
      <c r="E100" s="9">
        <f t="shared" ref="E100:F100" si="26">SUM(E91:E99)</f>
        <v>0</v>
      </c>
      <c r="F100" s="9">
        <f t="shared" si="26"/>
        <v>12090641.769048328</v>
      </c>
      <c r="G100" s="9">
        <v>0</v>
      </c>
      <c r="H100" s="9">
        <v>0</v>
      </c>
    </row>
    <row r="101" spans="1:8" ht="15" customHeight="1" x14ac:dyDescent="0.25">
      <c r="A101" s="14" t="s">
        <v>27</v>
      </c>
      <c r="B101" s="16" t="s">
        <v>45</v>
      </c>
      <c r="C101" s="5">
        <v>2022</v>
      </c>
      <c r="D101" s="9">
        <f>E101+F101+H101</f>
        <v>37593823.759999998</v>
      </c>
      <c r="E101" s="9">
        <f>E122+E142+E152+E162+E182</f>
        <v>769149.4</v>
      </c>
      <c r="F101" s="9">
        <f>F112+F122+F132+F142+F152+F162+F172+F182</f>
        <v>19963390.460000001</v>
      </c>
      <c r="G101" s="9">
        <v>0</v>
      </c>
      <c r="H101" s="9">
        <f>H132</f>
        <v>16861283.899999999</v>
      </c>
    </row>
    <row r="102" spans="1:8" ht="18" customHeight="1" x14ac:dyDescent="0.25">
      <c r="A102" s="15"/>
      <c r="B102" s="16"/>
      <c r="C102" s="5">
        <v>2023</v>
      </c>
      <c r="D102" s="9">
        <f t="shared" ref="D102:D109" si="27">E102+F102+H102</f>
        <v>39098965.700000003</v>
      </c>
      <c r="E102" s="9">
        <f t="shared" ref="E102:E109" si="28">E123+E143+E153+E163+E183</f>
        <v>784732.70000000007</v>
      </c>
      <c r="F102" s="9">
        <f t="shared" ref="F102:F109" si="29">F113+F123+F133+F143+F153+F163+F173+F183</f>
        <v>20443155.800000001</v>
      </c>
      <c r="G102" s="9">
        <v>0</v>
      </c>
      <c r="H102" s="9">
        <f t="shared" ref="H102:H103" si="30">H133</f>
        <v>17871077.199999999</v>
      </c>
    </row>
    <row r="103" spans="1:8" x14ac:dyDescent="0.25">
      <c r="A103" s="15"/>
      <c r="B103" s="16"/>
      <c r="C103" s="5">
        <v>2024</v>
      </c>
      <c r="D103" s="9">
        <f t="shared" si="27"/>
        <v>40787434.919999994</v>
      </c>
      <c r="E103" s="9">
        <f t="shared" si="28"/>
        <v>795194.60000000009</v>
      </c>
      <c r="F103" s="9">
        <f t="shared" si="29"/>
        <v>20938118.619999994</v>
      </c>
      <c r="G103" s="9">
        <v>0</v>
      </c>
      <c r="H103" s="9">
        <f t="shared" si="30"/>
        <v>19054121.699999999</v>
      </c>
    </row>
    <row r="104" spans="1:8" x14ac:dyDescent="0.25">
      <c r="A104" s="15"/>
      <c r="B104" s="16"/>
      <c r="C104" s="5">
        <v>2025</v>
      </c>
      <c r="D104" s="9">
        <f t="shared" si="27"/>
        <v>21775643.364800006</v>
      </c>
      <c r="E104" s="9">
        <f t="shared" si="28"/>
        <v>0</v>
      </c>
      <c r="F104" s="9">
        <f t="shared" si="29"/>
        <v>21775643.364800006</v>
      </c>
      <c r="G104" s="9">
        <v>0</v>
      </c>
      <c r="H104" s="9">
        <v>0</v>
      </c>
    </row>
    <row r="105" spans="1:8" x14ac:dyDescent="0.25">
      <c r="A105" s="15"/>
      <c r="B105" s="16"/>
      <c r="C105" s="5">
        <v>2026</v>
      </c>
      <c r="D105" s="9">
        <f t="shared" si="27"/>
        <v>22646669.099392001</v>
      </c>
      <c r="E105" s="9">
        <f t="shared" si="28"/>
        <v>0</v>
      </c>
      <c r="F105" s="9">
        <f t="shared" si="29"/>
        <v>22646669.099392001</v>
      </c>
      <c r="G105" s="9">
        <v>0</v>
      </c>
      <c r="H105" s="9">
        <v>0</v>
      </c>
    </row>
    <row r="106" spans="1:8" x14ac:dyDescent="0.25">
      <c r="A106" s="15"/>
      <c r="B106" s="16"/>
      <c r="C106" s="5">
        <v>2027</v>
      </c>
      <c r="D106" s="9">
        <f t="shared" si="27"/>
        <v>23552535.86336768</v>
      </c>
      <c r="E106" s="9">
        <f t="shared" si="28"/>
        <v>0</v>
      </c>
      <c r="F106" s="9">
        <f t="shared" si="29"/>
        <v>23552535.86336768</v>
      </c>
      <c r="G106" s="9">
        <v>0</v>
      </c>
      <c r="H106" s="9">
        <v>0</v>
      </c>
    </row>
    <row r="107" spans="1:8" x14ac:dyDescent="0.25">
      <c r="A107" s="15"/>
      <c r="B107" s="16"/>
      <c r="C107" s="5">
        <v>2028</v>
      </c>
      <c r="D107" s="9">
        <f t="shared" si="27"/>
        <v>24494637.297902387</v>
      </c>
      <c r="E107" s="9">
        <f t="shared" si="28"/>
        <v>0</v>
      </c>
      <c r="F107" s="9">
        <f t="shared" si="29"/>
        <v>24494637.297902387</v>
      </c>
      <c r="G107" s="9">
        <v>0</v>
      </c>
      <c r="H107" s="9">
        <v>0</v>
      </c>
    </row>
    <row r="108" spans="1:8" x14ac:dyDescent="0.25">
      <c r="A108" s="15"/>
      <c r="B108" s="16"/>
      <c r="C108" s="5">
        <v>2029</v>
      </c>
      <c r="D108" s="9">
        <f t="shared" si="27"/>
        <v>25474422.789818488</v>
      </c>
      <c r="E108" s="9">
        <f t="shared" si="28"/>
        <v>0</v>
      </c>
      <c r="F108" s="9">
        <f t="shared" si="29"/>
        <v>25474422.789818488</v>
      </c>
      <c r="G108" s="9">
        <v>0</v>
      </c>
      <c r="H108" s="9">
        <v>0</v>
      </c>
    </row>
    <row r="109" spans="1:8" x14ac:dyDescent="0.25">
      <c r="A109" s="15"/>
      <c r="B109" s="16"/>
      <c r="C109" s="5">
        <v>2030</v>
      </c>
      <c r="D109" s="9">
        <f t="shared" si="27"/>
        <v>26493399.701411232</v>
      </c>
      <c r="E109" s="9">
        <f t="shared" si="28"/>
        <v>0</v>
      </c>
      <c r="F109" s="9">
        <f t="shared" si="29"/>
        <v>26493399.701411232</v>
      </c>
      <c r="G109" s="9">
        <v>0</v>
      </c>
      <c r="H109" s="9">
        <v>0</v>
      </c>
    </row>
    <row r="110" spans="1:8" x14ac:dyDescent="0.25">
      <c r="A110" s="11" t="s">
        <v>35</v>
      </c>
      <c r="B110" s="16"/>
      <c r="C110" s="5"/>
      <c r="D110" s="9">
        <f>SUM(D101:D109)</f>
        <v>261917532.49669176</v>
      </c>
      <c r="E110" s="9">
        <f t="shared" ref="E110:F110" si="31">SUM(E101:E109)</f>
        <v>2349076.7000000002</v>
      </c>
      <c r="F110" s="9">
        <f t="shared" si="31"/>
        <v>205781972.99669176</v>
      </c>
      <c r="G110" s="9">
        <f t="shared" ref="G110" si="32">SUM(G101:G109)</f>
        <v>0</v>
      </c>
      <c r="H110" s="9">
        <f t="shared" ref="H110" si="33">SUM(H101:H109)</f>
        <v>53786482.799999997</v>
      </c>
    </row>
    <row r="111" spans="1:8" ht="15.75" x14ac:dyDescent="0.25">
      <c r="A111" s="17" t="s">
        <v>26</v>
      </c>
      <c r="B111" s="17"/>
      <c r="C111" s="17"/>
      <c r="D111" s="17"/>
      <c r="E111" s="17"/>
      <c r="F111" s="17"/>
      <c r="G111" s="17"/>
      <c r="H111" s="17"/>
    </row>
    <row r="112" spans="1:8" ht="15" customHeight="1" x14ac:dyDescent="0.25">
      <c r="A112" s="14" t="s">
        <v>28</v>
      </c>
      <c r="B112" s="16" t="s">
        <v>6</v>
      </c>
      <c r="C112" s="5">
        <v>2022</v>
      </c>
      <c r="D112" s="9">
        <f>E112+F112</f>
        <v>5137760.46</v>
      </c>
      <c r="E112" s="9">
        <v>0</v>
      </c>
      <c r="F112" s="9">
        <v>5137760.46</v>
      </c>
      <c r="G112" s="9"/>
      <c r="H112" s="9"/>
    </row>
    <row r="113" spans="1:8" x14ac:dyDescent="0.25">
      <c r="A113" s="15"/>
      <c r="B113" s="16"/>
      <c r="C113" s="5">
        <v>2023</v>
      </c>
      <c r="D113" s="9">
        <f t="shared" ref="D113:D120" si="34">E113+F113</f>
        <v>5312194.96</v>
      </c>
      <c r="E113" s="9">
        <v>0</v>
      </c>
      <c r="F113" s="9">
        <v>5312194.96</v>
      </c>
      <c r="G113" s="9"/>
      <c r="H113" s="9"/>
    </row>
    <row r="114" spans="1:8" x14ac:dyDescent="0.25">
      <c r="A114" s="15"/>
      <c r="B114" s="16"/>
      <c r="C114" s="5">
        <v>2024</v>
      </c>
      <c r="D114" s="9">
        <f t="shared" si="34"/>
        <v>5498238.7400000002</v>
      </c>
      <c r="E114" s="9">
        <v>0</v>
      </c>
      <c r="F114" s="9">
        <v>5498238.7400000002</v>
      </c>
      <c r="G114" s="9"/>
      <c r="H114" s="9"/>
    </row>
    <row r="115" spans="1:8" x14ac:dyDescent="0.25">
      <c r="A115" s="15"/>
      <c r="B115" s="16"/>
      <c r="C115" s="5">
        <v>2025</v>
      </c>
      <c r="D115" s="9">
        <f t="shared" si="34"/>
        <v>5718168.2896000007</v>
      </c>
      <c r="E115" s="9">
        <v>0</v>
      </c>
      <c r="F115" s="9">
        <f>F114*1.04</f>
        <v>5718168.2896000007</v>
      </c>
      <c r="G115" s="9"/>
      <c r="H115" s="9"/>
    </row>
    <row r="116" spans="1:8" x14ac:dyDescent="0.25">
      <c r="A116" s="15"/>
      <c r="B116" s="16"/>
      <c r="C116" s="5">
        <v>2026</v>
      </c>
      <c r="D116" s="9">
        <f t="shared" si="34"/>
        <v>5946895.0211840011</v>
      </c>
      <c r="E116" s="9">
        <v>0</v>
      </c>
      <c r="F116" s="9">
        <f t="shared" ref="F116:F120" si="35">F115*1.04</f>
        <v>5946895.0211840011</v>
      </c>
      <c r="G116" s="9"/>
      <c r="H116" s="9"/>
    </row>
    <row r="117" spans="1:8" x14ac:dyDescent="0.25">
      <c r="A117" s="15"/>
      <c r="B117" s="16"/>
      <c r="C117" s="5">
        <v>2027</v>
      </c>
      <c r="D117" s="9">
        <f t="shared" si="34"/>
        <v>6184770.8220313611</v>
      </c>
      <c r="E117" s="9">
        <v>0</v>
      </c>
      <c r="F117" s="9">
        <f t="shared" si="35"/>
        <v>6184770.8220313611</v>
      </c>
      <c r="G117" s="9"/>
      <c r="H117" s="9"/>
    </row>
    <row r="118" spans="1:8" x14ac:dyDescent="0.25">
      <c r="A118" s="15"/>
      <c r="B118" s="16"/>
      <c r="C118" s="5">
        <v>2028</v>
      </c>
      <c r="D118" s="9">
        <f t="shared" si="34"/>
        <v>6432161.6549126161</v>
      </c>
      <c r="E118" s="9">
        <v>0</v>
      </c>
      <c r="F118" s="9">
        <f t="shared" si="35"/>
        <v>6432161.6549126161</v>
      </c>
      <c r="G118" s="9"/>
      <c r="H118" s="9"/>
    </row>
    <row r="119" spans="1:8" x14ac:dyDescent="0.25">
      <c r="A119" s="15"/>
      <c r="B119" s="16"/>
      <c r="C119" s="5">
        <v>2029</v>
      </c>
      <c r="D119" s="9">
        <f t="shared" si="34"/>
        <v>6689448.1211091205</v>
      </c>
      <c r="E119" s="9">
        <v>0</v>
      </c>
      <c r="F119" s="9">
        <f t="shared" si="35"/>
        <v>6689448.1211091205</v>
      </c>
      <c r="G119" s="9"/>
      <c r="H119" s="9"/>
    </row>
    <row r="120" spans="1:8" x14ac:dyDescent="0.25">
      <c r="A120" s="15"/>
      <c r="B120" s="16"/>
      <c r="C120" s="5">
        <v>2030</v>
      </c>
      <c r="D120" s="9">
        <f t="shared" si="34"/>
        <v>6957026.0459534852</v>
      </c>
      <c r="E120" s="9">
        <v>0</v>
      </c>
      <c r="F120" s="9">
        <f t="shared" si="35"/>
        <v>6957026.0459534852</v>
      </c>
      <c r="G120" s="9"/>
      <c r="H120" s="9"/>
    </row>
    <row r="121" spans="1:8" x14ac:dyDescent="0.25">
      <c r="A121" s="11" t="s">
        <v>35</v>
      </c>
      <c r="B121" s="16"/>
      <c r="C121" s="5"/>
      <c r="D121" s="9">
        <f>SUM(D112:D120)</f>
        <v>53876664.114790581</v>
      </c>
      <c r="E121" s="9">
        <f t="shared" ref="E121:F121" si="36">SUM(E112:E120)</f>
        <v>0</v>
      </c>
      <c r="F121" s="9">
        <f t="shared" si="36"/>
        <v>53876664.114790581</v>
      </c>
      <c r="G121" s="9"/>
      <c r="H121" s="9"/>
    </row>
    <row r="122" spans="1:8" ht="15" customHeight="1" x14ac:dyDescent="0.25">
      <c r="A122" s="14" t="s">
        <v>29</v>
      </c>
      <c r="B122" s="16" t="s">
        <v>6</v>
      </c>
      <c r="C122" s="5">
        <v>2022</v>
      </c>
      <c r="D122" s="9">
        <f>E122+F122</f>
        <v>274541.06</v>
      </c>
      <c r="E122" s="9">
        <v>27922.3</v>
      </c>
      <c r="F122" s="9">
        <v>246618.76</v>
      </c>
      <c r="G122" s="9"/>
      <c r="H122" s="9"/>
    </row>
    <row r="123" spans="1:8" x14ac:dyDescent="0.25">
      <c r="A123" s="15"/>
      <c r="B123" s="16"/>
      <c r="C123" s="5">
        <v>2023</v>
      </c>
      <c r="D123" s="9">
        <f t="shared" ref="D123:D130" si="37">E123+F123</f>
        <v>286724.3</v>
      </c>
      <c r="E123" s="9">
        <v>27922.3</v>
      </c>
      <c r="F123" s="9">
        <v>258802</v>
      </c>
      <c r="G123" s="9"/>
      <c r="H123" s="9"/>
    </row>
    <row r="124" spans="1:8" x14ac:dyDescent="0.25">
      <c r="A124" s="15"/>
      <c r="B124" s="16"/>
      <c r="C124" s="5">
        <v>2024</v>
      </c>
      <c r="D124" s="9">
        <f t="shared" si="37"/>
        <v>294182.5</v>
      </c>
      <c r="E124" s="9">
        <v>27922.3</v>
      </c>
      <c r="F124" s="9">
        <v>266260.2</v>
      </c>
      <c r="G124" s="9"/>
      <c r="H124" s="9"/>
    </row>
    <row r="125" spans="1:8" x14ac:dyDescent="0.25">
      <c r="A125" s="15"/>
      <c r="B125" s="16"/>
      <c r="C125" s="5">
        <v>2025</v>
      </c>
      <c r="D125" s="9">
        <f t="shared" si="37"/>
        <v>276910.60800000001</v>
      </c>
      <c r="E125" s="9">
        <v>0</v>
      </c>
      <c r="F125" s="9">
        <f>F124*1.04</f>
        <v>276910.60800000001</v>
      </c>
      <c r="G125" s="9"/>
      <c r="H125" s="9"/>
    </row>
    <row r="126" spans="1:8" x14ac:dyDescent="0.25">
      <c r="A126" s="15"/>
      <c r="B126" s="16"/>
      <c r="C126" s="5">
        <v>2026</v>
      </c>
      <c r="D126" s="9">
        <f t="shared" si="37"/>
        <v>287987.03232</v>
      </c>
      <c r="E126" s="9">
        <v>0</v>
      </c>
      <c r="F126" s="9">
        <f t="shared" ref="F126:F130" si="38">F125*1.04</f>
        <v>287987.03232</v>
      </c>
      <c r="G126" s="9"/>
      <c r="H126" s="9"/>
    </row>
    <row r="127" spans="1:8" x14ac:dyDescent="0.25">
      <c r="A127" s="15"/>
      <c r="B127" s="16"/>
      <c r="C127" s="5">
        <v>2027</v>
      </c>
      <c r="D127" s="9">
        <f t="shared" si="37"/>
        <v>299506.51361279999</v>
      </c>
      <c r="E127" s="9">
        <v>0</v>
      </c>
      <c r="F127" s="9">
        <f t="shared" si="38"/>
        <v>299506.51361279999</v>
      </c>
      <c r="G127" s="9"/>
      <c r="H127" s="9"/>
    </row>
    <row r="128" spans="1:8" x14ac:dyDescent="0.25">
      <c r="A128" s="15"/>
      <c r="B128" s="16"/>
      <c r="C128" s="5">
        <v>2028</v>
      </c>
      <c r="D128" s="9">
        <f t="shared" si="37"/>
        <v>311486.774157312</v>
      </c>
      <c r="E128" s="9">
        <v>0</v>
      </c>
      <c r="F128" s="9">
        <f t="shared" si="38"/>
        <v>311486.774157312</v>
      </c>
      <c r="G128" s="9"/>
      <c r="H128" s="9"/>
    </row>
    <row r="129" spans="1:14" x14ac:dyDescent="0.25">
      <c r="A129" s="15"/>
      <c r="B129" s="16"/>
      <c r="C129" s="5">
        <v>2029</v>
      </c>
      <c r="D129" s="9">
        <f t="shared" si="37"/>
        <v>323946.24512360449</v>
      </c>
      <c r="E129" s="9">
        <v>0</v>
      </c>
      <c r="F129" s="9">
        <f t="shared" si="38"/>
        <v>323946.24512360449</v>
      </c>
      <c r="G129" s="9"/>
      <c r="H129" s="9"/>
    </row>
    <row r="130" spans="1:14" x14ac:dyDescent="0.25">
      <c r="A130" s="15"/>
      <c r="B130" s="16"/>
      <c r="C130" s="5">
        <v>2030</v>
      </c>
      <c r="D130" s="9">
        <f t="shared" si="37"/>
        <v>336904.09492854867</v>
      </c>
      <c r="E130" s="9">
        <v>0</v>
      </c>
      <c r="F130" s="9">
        <f t="shared" si="38"/>
        <v>336904.09492854867</v>
      </c>
      <c r="G130" s="9"/>
      <c r="H130" s="9"/>
    </row>
    <row r="131" spans="1:14" x14ac:dyDescent="0.25">
      <c r="A131" s="11" t="s">
        <v>35</v>
      </c>
      <c r="B131" s="16"/>
      <c r="C131" s="5"/>
      <c r="D131" s="9">
        <f>SUM(D122:D130)</f>
        <v>2692189.1281422651</v>
      </c>
      <c r="E131" s="9">
        <f t="shared" ref="E131:F131" si="39">SUM(E122:E130)</f>
        <v>83766.899999999994</v>
      </c>
      <c r="F131" s="9">
        <f t="shared" si="39"/>
        <v>2608422.2281422652</v>
      </c>
      <c r="G131" s="9"/>
      <c r="H131" s="9"/>
    </row>
    <row r="132" spans="1:14" ht="15" customHeight="1" x14ac:dyDescent="0.25">
      <c r="A132" s="14" t="s">
        <v>30</v>
      </c>
      <c r="B132" s="16" t="s">
        <v>45</v>
      </c>
      <c r="C132" s="5">
        <v>2022</v>
      </c>
      <c r="D132" s="9">
        <f>F132+H132</f>
        <v>27763908</v>
      </c>
      <c r="E132" s="9">
        <v>0</v>
      </c>
      <c r="F132" s="9">
        <v>10902624.1</v>
      </c>
      <c r="G132" s="9"/>
      <c r="H132" s="9">
        <v>16861283.899999999</v>
      </c>
      <c r="I132" s="3"/>
      <c r="J132" s="3"/>
      <c r="K132" s="3"/>
      <c r="L132" s="3"/>
      <c r="M132" s="3"/>
      <c r="N132" s="3"/>
    </row>
    <row r="133" spans="1:14" x14ac:dyDescent="0.25">
      <c r="A133" s="15"/>
      <c r="B133" s="16"/>
      <c r="C133" s="5">
        <v>2023</v>
      </c>
      <c r="D133" s="9">
        <f t="shared" ref="D133:D140" si="40">F133+H133</f>
        <v>29005295.600000001</v>
      </c>
      <c r="E133" s="9">
        <v>0</v>
      </c>
      <c r="F133" s="9">
        <v>11134218.4</v>
      </c>
      <c r="G133" s="9"/>
      <c r="H133" s="9">
        <v>17871077.199999999</v>
      </c>
    </row>
    <row r="134" spans="1:14" x14ac:dyDescent="0.25">
      <c r="A134" s="15"/>
      <c r="B134" s="16"/>
      <c r="C134" s="5">
        <v>2024</v>
      </c>
      <c r="D134" s="9">
        <f t="shared" si="40"/>
        <v>30429215.799999997</v>
      </c>
      <c r="E134" s="9">
        <v>0</v>
      </c>
      <c r="F134" s="9">
        <v>11375094.1</v>
      </c>
      <c r="G134" s="9"/>
      <c r="H134" s="9">
        <v>19054121.699999999</v>
      </c>
    </row>
    <row r="135" spans="1:14" x14ac:dyDescent="0.25">
      <c r="A135" s="15"/>
      <c r="B135" s="16"/>
      <c r="C135" s="5">
        <v>2025</v>
      </c>
      <c r="D135" s="9">
        <f t="shared" si="40"/>
        <v>11830097.864</v>
      </c>
      <c r="E135" s="9">
        <v>0</v>
      </c>
      <c r="F135" s="9">
        <f>F134*1.04</f>
        <v>11830097.864</v>
      </c>
      <c r="G135" s="9"/>
      <c r="H135" s="9">
        <v>0</v>
      </c>
    </row>
    <row r="136" spans="1:14" x14ac:dyDescent="0.25">
      <c r="A136" s="15"/>
      <c r="B136" s="16"/>
      <c r="C136" s="5">
        <v>2026</v>
      </c>
      <c r="D136" s="9">
        <f t="shared" si="40"/>
        <v>12303301.778560001</v>
      </c>
      <c r="E136" s="9">
        <v>0</v>
      </c>
      <c r="F136" s="9">
        <f t="shared" ref="F136:F140" si="41">F135*1.04</f>
        <v>12303301.778560001</v>
      </c>
      <c r="G136" s="9"/>
      <c r="H136" s="9">
        <v>0</v>
      </c>
    </row>
    <row r="137" spans="1:14" x14ac:dyDescent="0.25">
      <c r="A137" s="15"/>
      <c r="B137" s="16"/>
      <c r="C137" s="5">
        <v>2027</v>
      </c>
      <c r="D137" s="9">
        <f t="shared" si="40"/>
        <v>12795433.849702401</v>
      </c>
      <c r="E137" s="9">
        <v>0</v>
      </c>
      <c r="F137" s="9">
        <f t="shared" si="41"/>
        <v>12795433.849702401</v>
      </c>
      <c r="G137" s="9"/>
      <c r="H137" s="9">
        <v>0</v>
      </c>
    </row>
    <row r="138" spans="1:14" x14ac:dyDescent="0.25">
      <c r="A138" s="15"/>
      <c r="B138" s="16"/>
      <c r="C138" s="5">
        <v>2028</v>
      </c>
      <c r="D138" s="9">
        <f t="shared" si="40"/>
        <v>13307251.203690497</v>
      </c>
      <c r="E138" s="9">
        <v>0</v>
      </c>
      <c r="F138" s="9">
        <f t="shared" si="41"/>
        <v>13307251.203690497</v>
      </c>
      <c r="G138" s="9"/>
      <c r="H138" s="9">
        <v>0</v>
      </c>
    </row>
    <row r="139" spans="1:14" x14ac:dyDescent="0.25">
      <c r="A139" s="15"/>
      <c r="B139" s="16"/>
      <c r="C139" s="5">
        <v>2029</v>
      </c>
      <c r="D139" s="9">
        <f t="shared" si="40"/>
        <v>13839541.251838118</v>
      </c>
      <c r="E139" s="9">
        <v>0</v>
      </c>
      <c r="F139" s="9">
        <f t="shared" si="41"/>
        <v>13839541.251838118</v>
      </c>
      <c r="G139" s="9"/>
      <c r="H139" s="9">
        <v>0</v>
      </c>
    </row>
    <row r="140" spans="1:14" x14ac:dyDescent="0.25">
      <c r="A140" s="15"/>
      <c r="B140" s="16"/>
      <c r="C140" s="5">
        <v>2030</v>
      </c>
      <c r="D140" s="9">
        <f t="shared" si="40"/>
        <v>14393122.901911642</v>
      </c>
      <c r="E140" s="9">
        <v>0</v>
      </c>
      <c r="F140" s="9">
        <f t="shared" si="41"/>
        <v>14393122.901911642</v>
      </c>
      <c r="G140" s="9"/>
      <c r="H140" s="9">
        <v>0</v>
      </c>
    </row>
    <row r="141" spans="1:14" x14ac:dyDescent="0.25">
      <c r="A141" s="11" t="s">
        <v>35</v>
      </c>
      <c r="B141" s="16"/>
      <c r="C141" s="5"/>
      <c r="D141" s="9">
        <f>SUM(D132:D140)</f>
        <v>165667168.24970266</v>
      </c>
      <c r="E141" s="9">
        <f t="shared" ref="E141:H141" si="42">SUM(E132:E140)</f>
        <v>0</v>
      </c>
      <c r="F141" s="9">
        <f t="shared" si="42"/>
        <v>111880685.44970267</v>
      </c>
      <c r="G141" s="9"/>
      <c r="H141" s="9">
        <f t="shared" si="42"/>
        <v>53786482.799999997</v>
      </c>
    </row>
    <row r="142" spans="1:14" ht="15" customHeight="1" x14ac:dyDescent="0.25">
      <c r="A142" s="14" t="s">
        <v>31</v>
      </c>
      <c r="B142" s="16" t="s">
        <v>6</v>
      </c>
      <c r="C142" s="5">
        <v>2022</v>
      </c>
      <c r="D142" s="9">
        <f>E142+F142</f>
        <v>2501850.23</v>
      </c>
      <c r="E142" s="9">
        <v>617258.6</v>
      </c>
      <c r="F142" s="9">
        <v>1884591.63</v>
      </c>
      <c r="G142" s="9"/>
      <c r="H142" s="9"/>
    </row>
    <row r="143" spans="1:14" x14ac:dyDescent="0.25">
      <c r="A143" s="15"/>
      <c r="B143" s="16"/>
      <c r="C143" s="5">
        <v>2023</v>
      </c>
      <c r="D143" s="9">
        <f t="shared" ref="D143:D150" si="43">E143+F143</f>
        <v>2519771.5299999998</v>
      </c>
      <c r="E143" s="9">
        <v>632841.9</v>
      </c>
      <c r="F143" s="9">
        <v>1886929.63</v>
      </c>
      <c r="G143" s="9"/>
      <c r="H143" s="9"/>
    </row>
    <row r="144" spans="1:14" x14ac:dyDescent="0.25">
      <c r="A144" s="15"/>
      <c r="B144" s="16"/>
      <c r="C144" s="5">
        <v>2024</v>
      </c>
      <c r="D144" s="9">
        <f t="shared" si="43"/>
        <v>2532092.4299999997</v>
      </c>
      <c r="E144" s="9">
        <v>643303.80000000005</v>
      </c>
      <c r="F144" s="9">
        <v>1888788.63</v>
      </c>
      <c r="G144" s="9"/>
      <c r="H144" s="9"/>
    </row>
    <row r="145" spans="1:8" x14ac:dyDescent="0.25">
      <c r="A145" s="15"/>
      <c r="B145" s="16"/>
      <c r="C145" s="5">
        <v>2025</v>
      </c>
      <c r="D145" s="9">
        <f t="shared" si="43"/>
        <v>1964340.1751999999</v>
      </c>
      <c r="E145" s="9">
        <v>0</v>
      </c>
      <c r="F145" s="9">
        <f>F144*1.04</f>
        <v>1964340.1751999999</v>
      </c>
      <c r="G145" s="9"/>
      <c r="H145" s="9"/>
    </row>
    <row r="146" spans="1:8" x14ac:dyDescent="0.25">
      <c r="A146" s="15"/>
      <c r="B146" s="16"/>
      <c r="C146" s="5">
        <v>2026</v>
      </c>
      <c r="D146" s="9">
        <f t="shared" si="43"/>
        <v>2042913.7822080001</v>
      </c>
      <c r="E146" s="9">
        <v>0</v>
      </c>
      <c r="F146" s="9">
        <f t="shared" ref="F146:F150" si="44">F145*1.04</f>
        <v>2042913.7822080001</v>
      </c>
      <c r="G146" s="9"/>
      <c r="H146" s="9"/>
    </row>
    <row r="147" spans="1:8" x14ac:dyDescent="0.25">
      <c r="A147" s="15"/>
      <c r="B147" s="16"/>
      <c r="C147" s="5">
        <v>2027</v>
      </c>
      <c r="D147" s="9">
        <f t="shared" si="43"/>
        <v>2124630.3334963201</v>
      </c>
      <c r="E147" s="9">
        <v>0</v>
      </c>
      <c r="F147" s="9">
        <f t="shared" si="44"/>
        <v>2124630.3334963201</v>
      </c>
      <c r="G147" s="9"/>
      <c r="H147" s="9"/>
    </row>
    <row r="148" spans="1:8" x14ac:dyDescent="0.25">
      <c r="A148" s="15"/>
      <c r="B148" s="16"/>
      <c r="C148" s="5">
        <v>2028</v>
      </c>
      <c r="D148" s="9">
        <f t="shared" si="43"/>
        <v>2209615.5468361732</v>
      </c>
      <c r="E148" s="9">
        <v>0</v>
      </c>
      <c r="F148" s="9">
        <f t="shared" si="44"/>
        <v>2209615.5468361732</v>
      </c>
      <c r="G148" s="9"/>
      <c r="H148" s="9"/>
    </row>
    <row r="149" spans="1:8" x14ac:dyDescent="0.25">
      <c r="A149" s="15"/>
      <c r="B149" s="16"/>
      <c r="C149" s="5">
        <v>2029</v>
      </c>
      <c r="D149" s="9">
        <f t="shared" si="43"/>
        <v>2298000.1687096204</v>
      </c>
      <c r="E149" s="9">
        <v>0</v>
      </c>
      <c r="F149" s="9">
        <f t="shared" si="44"/>
        <v>2298000.1687096204</v>
      </c>
      <c r="G149" s="9"/>
      <c r="H149" s="9"/>
    </row>
    <row r="150" spans="1:8" x14ac:dyDescent="0.25">
      <c r="A150" s="15"/>
      <c r="B150" s="16"/>
      <c r="C150" s="5">
        <v>2030</v>
      </c>
      <c r="D150" s="9">
        <f t="shared" si="43"/>
        <v>2389920.1754580052</v>
      </c>
      <c r="E150" s="9">
        <v>0</v>
      </c>
      <c r="F150" s="9">
        <f t="shared" si="44"/>
        <v>2389920.1754580052</v>
      </c>
      <c r="G150" s="9"/>
      <c r="H150" s="9"/>
    </row>
    <row r="151" spans="1:8" x14ac:dyDescent="0.25">
      <c r="A151" s="11" t="s">
        <v>35</v>
      </c>
      <c r="B151" s="16"/>
      <c r="C151" s="5"/>
      <c r="D151" s="9">
        <f>SUM(D142:D150)</f>
        <v>20583134.371908117</v>
      </c>
      <c r="E151" s="9">
        <f t="shared" ref="E151:F151" si="45">SUM(E142:E150)</f>
        <v>1893404.3</v>
      </c>
      <c r="F151" s="9">
        <f t="shared" si="45"/>
        <v>18689730.071908116</v>
      </c>
      <c r="G151" s="9"/>
      <c r="H151" s="9"/>
    </row>
    <row r="152" spans="1:8" x14ac:dyDescent="0.25">
      <c r="A152" s="14" t="s">
        <v>32</v>
      </c>
      <c r="B152" s="16" t="s">
        <v>6</v>
      </c>
      <c r="C152" s="5">
        <v>2022</v>
      </c>
      <c r="D152" s="9">
        <f>E152+F152</f>
        <v>845085.2</v>
      </c>
      <c r="E152" s="9">
        <v>96377.600000000006</v>
      </c>
      <c r="F152" s="9">
        <v>748707.6</v>
      </c>
      <c r="G152" s="9"/>
      <c r="H152" s="9"/>
    </row>
    <row r="153" spans="1:8" x14ac:dyDescent="0.25">
      <c r="A153" s="15"/>
      <c r="B153" s="16"/>
      <c r="C153" s="5">
        <v>2023</v>
      </c>
      <c r="D153" s="9">
        <f t="shared" ref="D153:D160" si="46">E153+F153</f>
        <v>874199.7</v>
      </c>
      <c r="E153" s="9">
        <v>96377.600000000006</v>
      </c>
      <c r="F153" s="9">
        <v>777822.1</v>
      </c>
      <c r="G153" s="9"/>
      <c r="H153" s="9"/>
    </row>
    <row r="154" spans="1:8" x14ac:dyDescent="0.25">
      <c r="A154" s="15"/>
      <c r="B154" s="16"/>
      <c r="C154" s="5">
        <v>2024</v>
      </c>
      <c r="D154" s="9">
        <f t="shared" si="46"/>
        <v>901620.79999999993</v>
      </c>
      <c r="E154" s="9">
        <v>96377.600000000006</v>
      </c>
      <c r="F154" s="9">
        <v>805243.2</v>
      </c>
      <c r="G154" s="9"/>
      <c r="H154" s="9"/>
    </row>
    <row r="155" spans="1:8" x14ac:dyDescent="0.25">
      <c r="A155" s="15"/>
      <c r="B155" s="16"/>
      <c r="C155" s="5">
        <v>2025</v>
      </c>
      <c r="D155" s="9">
        <f t="shared" si="46"/>
        <v>837452.92799999996</v>
      </c>
      <c r="E155" s="9">
        <v>0</v>
      </c>
      <c r="F155" s="9">
        <f>F154*1.04</f>
        <v>837452.92799999996</v>
      </c>
      <c r="G155" s="9"/>
      <c r="H155" s="9"/>
    </row>
    <row r="156" spans="1:8" x14ac:dyDescent="0.25">
      <c r="A156" s="15"/>
      <c r="B156" s="16"/>
      <c r="C156" s="5">
        <v>2026</v>
      </c>
      <c r="D156" s="9">
        <f t="shared" si="46"/>
        <v>870951.04512000002</v>
      </c>
      <c r="E156" s="9">
        <v>0</v>
      </c>
      <c r="F156" s="9">
        <f t="shared" ref="F156:F160" si="47">F155*1.04</f>
        <v>870951.04512000002</v>
      </c>
      <c r="G156" s="9"/>
      <c r="H156" s="9"/>
    </row>
    <row r="157" spans="1:8" x14ac:dyDescent="0.25">
      <c r="A157" s="15"/>
      <c r="B157" s="16"/>
      <c r="C157" s="5">
        <v>2027</v>
      </c>
      <c r="D157" s="9">
        <f t="shared" si="46"/>
        <v>905789.08692480007</v>
      </c>
      <c r="E157" s="9">
        <v>0</v>
      </c>
      <c r="F157" s="9">
        <f t="shared" si="47"/>
        <v>905789.08692480007</v>
      </c>
      <c r="G157" s="9"/>
      <c r="H157" s="9"/>
    </row>
    <row r="158" spans="1:8" x14ac:dyDescent="0.25">
      <c r="A158" s="15"/>
      <c r="B158" s="16"/>
      <c r="C158" s="5">
        <v>2028</v>
      </c>
      <c r="D158" s="9">
        <f t="shared" si="46"/>
        <v>942020.65040179214</v>
      </c>
      <c r="E158" s="9">
        <v>0</v>
      </c>
      <c r="F158" s="9">
        <f t="shared" si="47"/>
        <v>942020.65040179214</v>
      </c>
      <c r="G158" s="9"/>
      <c r="H158" s="9"/>
    </row>
    <row r="159" spans="1:8" x14ac:dyDescent="0.25">
      <c r="A159" s="15"/>
      <c r="B159" s="16"/>
      <c r="C159" s="5">
        <v>2029</v>
      </c>
      <c r="D159" s="9">
        <f t="shared" si="46"/>
        <v>979701.47641786386</v>
      </c>
      <c r="E159" s="9">
        <v>0</v>
      </c>
      <c r="F159" s="9">
        <f t="shared" si="47"/>
        <v>979701.47641786386</v>
      </c>
      <c r="G159" s="9"/>
      <c r="H159" s="9"/>
    </row>
    <row r="160" spans="1:8" x14ac:dyDescent="0.25">
      <c r="A160" s="15"/>
      <c r="B160" s="16"/>
      <c r="C160" s="5">
        <v>2030</v>
      </c>
      <c r="D160" s="9">
        <f t="shared" si="46"/>
        <v>1018889.5354745785</v>
      </c>
      <c r="E160" s="9">
        <v>0</v>
      </c>
      <c r="F160" s="9">
        <f t="shared" si="47"/>
        <v>1018889.5354745785</v>
      </c>
      <c r="G160" s="9"/>
      <c r="H160" s="9"/>
    </row>
    <row r="161" spans="1:8" x14ac:dyDescent="0.25">
      <c r="A161" s="11" t="s">
        <v>35</v>
      </c>
      <c r="B161" s="16"/>
      <c r="C161" s="5"/>
      <c r="D161" s="9">
        <f>SUM(D152:D160)</f>
        <v>8175710.4223390343</v>
      </c>
      <c r="E161" s="9">
        <f t="shared" ref="E161:F161" si="48">SUM(E152:E160)</f>
        <v>289132.80000000005</v>
      </c>
      <c r="F161" s="9">
        <f t="shared" si="48"/>
        <v>7886577.6223390345</v>
      </c>
      <c r="G161" s="9"/>
      <c r="H161" s="9"/>
    </row>
    <row r="162" spans="1:8" x14ac:dyDescent="0.25">
      <c r="A162" s="14" t="s">
        <v>41</v>
      </c>
      <c r="B162" s="16" t="s">
        <v>6</v>
      </c>
      <c r="C162" s="5">
        <v>2022</v>
      </c>
      <c r="D162" s="9">
        <f>E162+F162</f>
        <v>369124.01</v>
      </c>
      <c r="E162" s="9">
        <v>2444.8000000000002</v>
      </c>
      <c r="F162" s="9">
        <v>366679.21</v>
      </c>
      <c r="G162" s="9"/>
      <c r="H162" s="9"/>
    </row>
    <row r="163" spans="1:8" x14ac:dyDescent="0.25">
      <c r="A163" s="15"/>
      <c r="B163" s="16"/>
      <c r="C163" s="5">
        <v>2023</v>
      </c>
      <c r="D163" s="9">
        <f t="shared" ref="D163:D170" si="49">E163+F163</f>
        <v>375952.01</v>
      </c>
      <c r="E163" s="9">
        <v>2444.8000000000002</v>
      </c>
      <c r="F163" s="9">
        <v>373507.21</v>
      </c>
      <c r="G163" s="9"/>
      <c r="H163" s="9"/>
    </row>
    <row r="164" spans="1:8" x14ac:dyDescent="0.25">
      <c r="A164" s="15"/>
      <c r="B164" s="16"/>
      <c r="C164" s="5">
        <v>2024</v>
      </c>
      <c r="D164" s="9">
        <f t="shared" si="49"/>
        <v>383053.2</v>
      </c>
      <c r="E164" s="9">
        <v>2444.8000000000002</v>
      </c>
      <c r="F164" s="9">
        <v>380608.4</v>
      </c>
      <c r="G164" s="9"/>
      <c r="H164" s="9"/>
    </row>
    <row r="165" spans="1:8" x14ac:dyDescent="0.25">
      <c r="A165" s="15"/>
      <c r="B165" s="16"/>
      <c r="C165" s="5">
        <v>2025</v>
      </c>
      <c r="D165" s="9">
        <f t="shared" si="49"/>
        <v>395832.73600000003</v>
      </c>
      <c r="E165" s="9">
        <v>0</v>
      </c>
      <c r="F165" s="9">
        <f>F164*1.04</f>
        <v>395832.73600000003</v>
      </c>
      <c r="G165" s="9"/>
      <c r="H165" s="9"/>
    </row>
    <row r="166" spans="1:8" x14ac:dyDescent="0.25">
      <c r="A166" s="15"/>
      <c r="B166" s="16"/>
      <c r="C166" s="5">
        <v>2026</v>
      </c>
      <c r="D166" s="9">
        <f t="shared" si="49"/>
        <v>411666.04544000007</v>
      </c>
      <c r="E166" s="9">
        <v>0</v>
      </c>
      <c r="F166" s="9">
        <f t="shared" ref="F166:F170" si="50">F165*1.04</f>
        <v>411666.04544000007</v>
      </c>
      <c r="G166" s="9"/>
      <c r="H166" s="9"/>
    </row>
    <row r="167" spans="1:8" x14ac:dyDescent="0.25">
      <c r="A167" s="15"/>
      <c r="B167" s="16"/>
      <c r="C167" s="5">
        <v>2027</v>
      </c>
      <c r="D167" s="9">
        <f t="shared" si="49"/>
        <v>428132.68725760008</v>
      </c>
      <c r="E167" s="9">
        <v>0</v>
      </c>
      <c r="F167" s="9">
        <f t="shared" si="50"/>
        <v>428132.68725760008</v>
      </c>
      <c r="G167" s="9"/>
      <c r="H167" s="9"/>
    </row>
    <row r="168" spans="1:8" x14ac:dyDescent="0.25">
      <c r="A168" s="15"/>
      <c r="B168" s="16"/>
      <c r="C168" s="5">
        <v>2028</v>
      </c>
      <c r="D168" s="9">
        <f t="shared" si="49"/>
        <v>445257.99474790407</v>
      </c>
      <c r="E168" s="9">
        <v>0</v>
      </c>
      <c r="F168" s="9">
        <f t="shared" si="50"/>
        <v>445257.99474790407</v>
      </c>
      <c r="G168" s="9">
        <f>G175+G177+G184+G201+G214</f>
        <v>0</v>
      </c>
      <c r="H168" s="9">
        <f>H175+H177+H184+H201+H214</f>
        <v>0</v>
      </c>
    </row>
    <row r="169" spans="1:8" x14ac:dyDescent="0.25">
      <c r="A169" s="15"/>
      <c r="B169" s="16"/>
      <c r="C169" s="5">
        <v>2029</v>
      </c>
      <c r="D169" s="9">
        <f t="shared" si="49"/>
        <v>463068.31453782023</v>
      </c>
      <c r="E169" s="9">
        <v>0</v>
      </c>
      <c r="F169" s="9">
        <f t="shared" si="50"/>
        <v>463068.31453782023</v>
      </c>
      <c r="G169" s="9"/>
      <c r="H169" s="9"/>
    </row>
    <row r="170" spans="1:8" x14ac:dyDescent="0.25">
      <c r="A170" s="15"/>
      <c r="B170" s="16"/>
      <c r="C170" s="5">
        <v>2030</v>
      </c>
      <c r="D170" s="9">
        <f t="shared" si="49"/>
        <v>481591.04711933306</v>
      </c>
      <c r="E170" s="9">
        <v>0</v>
      </c>
      <c r="F170" s="9">
        <f t="shared" si="50"/>
        <v>481591.04711933306</v>
      </c>
      <c r="G170" s="9"/>
      <c r="H170" s="9"/>
    </row>
    <row r="171" spans="1:8" x14ac:dyDescent="0.25">
      <c r="A171" s="11" t="s">
        <v>35</v>
      </c>
      <c r="B171" s="16"/>
      <c r="C171" s="5"/>
      <c r="D171" s="9">
        <f>SUM(D162:D170)</f>
        <v>3753678.0451026578</v>
      </c>
      <c r="E171" s="9">
        <f t="shared" ref="E171:F171" si="51">SUM(E162:E170)</f>
        <v>7334.4000000000005</v>
      </c>
      <c r="F171" s="9">
        <f t="shared" si="51"/>
        <v>3746343.6451026578</v>
      </c>
      <c r="G171" s="9"/>
      <c r="H171" s="9"/>
    </row>
    <row r="172" spans="1:8" x14ac:dyDescent="0.25">
      <c r="A172" s="14" t="s">
        <v>33</v>
      </c>
      <c r="B172" s="16" t="s">
        <v>6</v>
      </c>
      <c r="C172" s="5">
        <v>2022</v>
      </c>
      <c r="D172" s="9">
        <f>E172+F172</f>
        <v>121284.4</v>
      </c>
      <c r="E172" s="9">
        <v>0</v>
      </c>
      <c r="F172" s="9">
        <v>121284.4</v>
      </c>
      <c r="G172" s="9"/>
      <c r="H172" s="9"/>
    </row>
    <row r="173" spans="1:8" x14ac:dyDescent="0.25">
      <c r="A173" s="15"/>
      <c r="B173" s="16"/>
      <c r="C173" s="5">
        <v>2023</v>
      </c>
      <c r="D173" s="9">
        <f t="shared" ref="D173:D180" si="52">E173+F173</f>
        <v>123318.7</v>
      </c>
      <c r="E173" s="9">
        <v>0</v>
      </c>
      <c r="F173" s="9">
        <v>123318.7</v>
      </c>
      <c r="G173" s="9"/>
      <c r="H173" s="9"/>
    </row>
    <row r="174" spans="1:8" x14ac:dyDescent="0.25">
      <c r="A174" s="15"/>
      <c r="B174" s="16"/>
      <c r="C174" s="5">
        <v>2024</v>
      </c>
      <c r="D174" s="9">
        <f t="shared" si="52"/>
        <v>125434.45</v>
      </c>
      <c r="E174" s="9">
        <v>0</v>
      </c>
      <c r="F174" s="9">
        <v>125434.45</v>
      </c>
      <c r="G174" s="9"/>
      <c r="H174" s="9"/>
    </row>
    <row r="175" spans="1:8" x14ac:dyDescent="0.25">
      <c r="A175" s="15"/>
      <c r="B175" s="16"/>
      <c r="C175" s="5">
        <v>2025</v>
      </c>
      <c r="D175" s="9">
        <f t="shared" si="52"/>
        <v>130451.82800000001</v>
      </c>
      <c r="E175" s="9">
        <v>0</v>
      </c>
      <c r="F175" s="9">
        <f>F174*1.04</f>
        <v>130451.82800000001</v>
      </c>
      <c r="G175" s="9"/>
      <c r="H175" s="9"/>
    </row>
    <row r="176" spans="1:8" x14ac:dyDescent="0.25">
      <c r="A176" s="15"/>
      <c r="B176" s="16"/>
      <c r="C176" s="5">
        <v>2026</v>
      </c>
      <c r="D176" s="9">
        <f t="shared" si="52"/>
        <v>135669.90112000002</v>
      </c>
      <c r="E176" s="9">
        <v>0</v>
      </c>
      <c r="F176" s="9">
        <f t="shared" ref="F176:F180" si="53">F175*1.04</f>
        <v>135669.90112000002</v>
      </c>
      <c r="G176" s="9"/>
      <c r="H176" s="9"/>
    </row>
    <row r="177" spans="1:8" x14ac:dyDescent="0.25">
      <c r="A177" s="15"/>
      <c r="B177" s="16"/>
      <c r="C177" s="5">
        <v>2027</v>
      </c>
      <c r="D177" s="9">
        <f t="shared" si="52"/>
        <v>141096.69716480002</v>
      </c>
      <c r="E177" s="9">
        <v>0</v>
      </c>
      <c r="F177" s="9">
        <f t="shared" si="53"/>
        <v>141096.69716480002</v>
      </c>
      <c r="G177" s="9"/>
      <c r="H177" s="9"/>
    </row>
    <row r="178" spans="1:8" x14ac:dyDescent="0.25">
      <c r="A178" s="15"/>
      <c r="B178" s="16"/>
      <c r="C178" s="5">
        <v>2028</v>
      </c>
      <c r="D178" s="9">
        <f t="shared" si="52"/>
        <v>146740.56505139201</v>
      </c>
      <c r="E178" s="9">
        <v>0</v>
      </c>
      <c r="F178" s="9">
        <f t="shared" si="53"/>
        <v>146740.56505139201</v>
      </c>
      <c r="G178" s="9">
        <f>G185+G187+G195+G212+G225</f>
        <v>0</v>
      </c>
      <c r="H178" s="9">
        <f>H185+H187+H195+H212+H225</f>
        <v>0</v>
      </c>
    </row>
    <row r="179" spans="1:8" x14ac:dyDescent="0.25">
      <c r="A179" s="15"/>
      <c r="B179" s="16"/>
      <c r="C179" s="5">
        <v>2029</v>
      </c>
      <c r="D179" s="9">
        <f t="shared" si="52"/>
        <v>152610.18765344771</v>
      </c>
      <c r="E179" s="9">
        <v>0</v>
      </c>
      <c r="F179" s="9">
        <f t="shared" si="53"/>
        <v>152610.18765344771</v>
      </c>
      <c r="G179" s="9"/>
      <c r="H179" s="9"/>
    </row>
    <row r="180" spans="1:8" x14ac:dyDescent="0.25">
      <c r="A180" s="15"/>
      <c r="B180" s="16"/>
      <c r="C180" s="5">
        <v>2030</v>
      </c>
      <c r="D180" s="9">
        <f t="shared" si="52"/>
        <v>158714.59515958562</v>
      </c>
      <c r="E180" s="9">
        <v>0</v>
      </c>
      <c r="F180" s="9">
        <f t="shared" si="53"/>
        <v>158714.59515958562</v>
      </c>
      <c r="G180" s="9"/>
      <c r="H180" s="9"/>
    </row>
    <row r="181" spans="1:8" x14ac:dyDescent="0.25">
      <c r="A181" s="11" t="s">
        <v>35</v>
      </c>
      <c r="B181" s="16"/>
      <c r="C181" s="5"/>
      <c r="D181" s="9">
        <f>SUM(D172:D180)</f>
        <v>1235321.3241492254</v>
      </c>
      <c r="E181" s="9">
        <f t="shared" ref="E181:F181" si="54">SUM(E172:E180)</f>
        <v>0</v>
      </c>
      <c r="F181" s="9">
        <f t="shared" si="54"/>
        <v>1235321.3241492254</v>
      </c>
      <c r="G181" s="9"/>
      <c r="H181" s="9"/>
    </row>
    <row r="182" spans="1:8" x14ac:dyDescent="0.25">
      <c r="A182" s="14" t="s">
        <v>34</v>
      </c>
      <c r="B182" s="16" t="s">
        <v>6</v>
      </c>
      <c r="C182" s="5">
        <v>2022</v>
      </c>
      <c r="D182" s="9">
        <f>E182+F182</f>
        <v>580270.4</v>
      </c>
      <c r="E182" s="9">
        <v>25146.1</v>
      </c>
      <c r="F182" s="9">
        <v>555124.30000000005</v>
      </c>
      <c r="G182" s="9"/>
      <c r="H182" s="9"/>
    </row>
    <row r="183" spans="1:8" x14ac:dyDescent="0.25">
      <c r="A183" s="15"/>
      <c r="B183" s="16"/>
      <c r="C183" s="5">
        <v>2023</v>
      </c>
      <c r="D183" s="9">
        <f t="shared" ref="D183:D190" si="55">E183+F183</f>
        <v>601508.9</v>
      </c>
      <c r="E183" s="9">
        <v>25146.1</v>
      </c>
      <c r="F183" s="9">
        <v>576362.80000000005</v>
      </c>
      <c r="G183" s="9"/>
      <c r="H183" s="9"/>
    </row>
    <row r="184" spans="1:8" x14ac:dyDescent="0.25">
      <c r="A184" s="15"/>
      <c r="B184" s="16"/>
      <c r="C184" s="5">
        <v>2024</v>
      </c>
      <c r="D184" s="9">
        <f t="shared" si="55"/>
        <v>623597</v>
      </c>
      <c r="E184" s="9">
        <v>25146.1</v>
      </c>
      <c r="F184" s="9">
        <v>598450.9</v>
      </c>
      <c r="G184" s="9"/>
      <c r="H184" s="9"/>
    </row>
    <row r="185" spans="1:8" x14ac:dyDescent="0.25">
      <c r="A185" s="15"/>
      <c r="B185" s="16"/>
      <c r="C185" s="5">
        <v>2025</v>
      </c>
      <c r="D185" s="9">
        <f t="shared" si="55"/>
        <v>622388.9360000001</v>
      </c>
      <c r="E185" s="9">
        <v>0</v>
      </c>
      <c r="F185" s="9">
        <f>F184*1.04</f>
        <v>622388.9360000001</v>
      </c>
      <c r="G185" s="9"/>
      <c r="H185" s="9"/>
    </row>
    <row r="186" spans="1:8" x14ac:dyDescent="0.25">
      <c r="A186" s="15"/>
      <c r="B186" s="16"/>
      <c r="C186" s="5">
        <v>2026</v>
      </c>
      <c r="D186" s="9">
        <f t="shared" si="55"/>
        <v>647284.49344000011</v>
      </c>
      <c r="E186" s="9">
        <v>0</v>
      </c>
      <c r="F186" s="9">
        <f t="shared" ref="F186:F190" si="56">F185*1.04</f>
        <v>647284.49344000011</v>
      </c>
      <c r="G186" s="9"/>
      <c r="H186" s="9"/>
    </row>
    <row r="187" spans="1:8" x14ac:dyDescent="0.25">
      <c r="A187" s="15"/>
      <c r="B187" s="16"/>
      <c r="C187" s="5">
        <v>2027</v>
      </c>
      <c r="D187" s="9">
        <f t="shared" si="55"/>
        <v>673175.87317760009</v>
      </c>
      <c r="E187" s="9">
        <v>0</v>
      </c>
      <c r="F187" s="9">
        <f t="shared" si="56"/>
        <v>673175.87317760009</v>
      </c>
      <c r="G187" s="9"/>
      <c r="H187" s="9"/>
    </row>
    <row r="188" spans="1:8" x14ac:dyDescent="0.25">
      <c r="A188" s="15"/>
      <c r="B188" s="16"/>
      <c r="C188" s="5">
        <v>2028</v>
      </c>
      <c r="D188" s="9">
        <f t="shared" si="55"/>
        <v>700102.90810470411</v>
      </c>
      <c r="E188" s="9">
        <v>0</v>
      </c>
      <c r="F188" s="9">
        <f t="shared" si="56"/>
        <v>700102.90810470411</v>
      </c>
      <c r="G188" s="9">
        <f>G196+G198+G206+G223+G236</f>
        <v>0</v>
      </c>
      <c r="H188" s="9">
        <f>H196+H198+H206+H223+H236</f>
        <v>0</v>
      </c>
    </row>
    <row r="189" spans="1:8" x14ac:dyDescent="0.25">
      <c r="A189" s="15"/>
      <c r="B189" s="16"/>
      <c r="C189" s="5">
        <v>2029</v>
      </c>
      <c r="D189" s="9">
        <f t="shared" si="55"/>
        <v>728107.0244288923</v>
      </c>
      <c r="E189" s="9">
        <v>0</v>
      </c>
      <c r="F189" s="9">
        <f t="shared" si="56"/>
        <v>728107.0244288923</v>
      </c>
      <c r="G189" s="9"/>
      <c r="H189" s="9"/>
    </row>
    <row r="190" spans="1:8" x14ac:dyDescent="0.25">
      <c r="A190" s="15"/>
      <c r="B190" s="16"/>
      <c r="C190" s="5">
        <v>2030</v>
      </c>
      <c r="D190" s="9">
        <f t="shared" si="55"/>
        <v>757231.30540604796</v>
      </c>
      <c r="E190" s="9">
        <v>0</v>
      </c>
      <c r="F190" s="9">
        <f t="shared" si="56"/>
        <v>757231.30540604796</v>
      </c>
      <c r="G190" s="9"/>
      <c r="H190" s="9"/>
    </row>
    <row r="191" spans="1:8" x14ac:dyDescent="0.25">
      <c r="A191" s="11" t="s">
        <v>35</v>
      </c>
      <c r="B191" s="16"/>
      <c r="C191" s="5"/>
      <c r="D191" s="9">
        <f>SUM(D182:D190)</f>
        <v>5933666.8405572437</v>
      </c>
      <c r="E191" s="9">
        <f t="shared" ref="E191:F191" si="57">SUM(E182:E190)</f>
        <v>75438.299999999988</v>
      </c>
      <c r="F191" s="9">
        <f t="shared" si="57"/>
        <v>5858228.5405572439</v>
      </c>
      <c r="G191" s="9"/>
      <c r="H191" s="9"/>
    </row>
  </sheetData>
  <mergeCells count="61">
    <mergeCell ref="A1:H1"/>
    <mergeCell ref="A2:H2"/>
    <mergeCell ref="A3:H3"/>
    <mergeCell ref="A4:A5"/>
    <mergeCell ref="B4:B5"/>
    <mergeCell ref="C4:C5"/>
    <mergeCell ref="D4:H4"/>
    <mergeCell ref="B7:B16"/>
    <mergeCell ref="B17:B26"/>
    <mergeCell ref="A7:A15"/>
    <mergeCell ref="A17:A25"/>
    <mergeCell ref="A27:H27"/>
    <mergeCell ref="A44:A46"/>
    <mergeCell ref="B44:B47"/>
    <mergeCell ref="A40:A42"/>
    <mergeCell ref="B40:B43"/>
    <mergeCell ref="A28:A30"/>
    <mergeCell ref="B28:B31"/>
    <mergeCell ref="A32:A34"/>
    <mergeCell ref="B32:B35"/>
    <mergeCell ref="A36:A38"/>
    <mergeCell ref="B36:B39"/>
    <mergeCell ref="A56:A58"/>
    <mergeCell ref="B56:B59"/>
    <mergeCell ref="A52:A54"/>
    <mergeCell ref="B52:B55"/>
    <mergeCell ref="A48:A50"/>
    <mergeCell ref="B48:B51"/>
    <mergeCell ref="A60:A62"/>
    <mergeCell ref="B60:B63"/>
    <mergeCell ref="A69:A71"/>
    <mergeCell ref="B69:B72"/>
    <mergeCell ref="A73:A75"/>
    <mergeCell ref="B73:B76"/>
    <mergeCell ref="A64:A67"/>
    <mergeCell ref="B64:B68"/>
    <mergeCell ref="A112:A120"/>
    <mergeCell ref="B112:B121"/>
    <mergeCell ref="A77:A79"/>
    <mergeCell ref="B77:B80"/>
    <mergeCell ref="A81:A89"/>
    <mergeCell ref="B81:B90"/>
    <mergeCell ref="A91:A99"/>
    <mergeCell ref="B91:B100"/>
    <mergeCell ref="A101:A109"/>
    <mergeCell ref="B101:B110"/>
    <mergeCell ref="A111:H111"/>
    <mergeCell ref="A122:A130"/>
    <mergeCell ref="B122:B131"/>
    <mergeCell ref="A132:A140"/>
    <mergeCell ref="B132:B141"/>
    <mergeCell ref="A142:A150"/>
    <mergeCell ref="B142:B151"/>
    <mergeCell ref="A182:A190"/>
    <mergeCell ref="B182:B191"/>
    <mergeCell ref="A152:A160"/>
    <mergeCell ref="B152:B161"/>
    <mergeCell ref="A162:A170"/>
    <mergeCell ref="B162:B171"/>
    <mergeCell ref="A172:A180"/>
    <mergeCell ref="B172:B1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plan3.lokz</dc:creator>
  <cp:lastModifiedBy>Мария Андреевна Кожевникова</cp:lastModifiedBy>
  <cp:lastPrinted>2020-10-28T11:33:31Z</cp:lastPrinted>
  <dcterms:created xsi:type="dcterms:W3CDTF">2015-11-13T07:13:31Z</dcterms:created>
  <dcterms:modified xsi:type="dcterms:W3CDTF">2022-01-20T05:37:49Z</dcterms:modified>
</cp:coreProperties>
</file>