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2020" sheetId="1" state="visible" r:id="rId1"/>
  </sheets>
  <definedNames>
    <definedName name="_xlnm.Print_Area" localSheetId="0">2020!$A$1:$P$247</definedName>
    <definedName name="BossProviderVariable?_4734b16a_f4df_41a6_99f8_bba26a0bdebf" hidden="1">"25_01_2006"</definedName>
  </definedNames>
  <calcPr/>
</workbook>
</file>

<file path=xl/sharedStrings.xml><?xml version="1.0" encoding="utf-8"?>
<sst xmlns="http://schemas.openxmlformats.org/spreadsheetml/2006/main" count="323" uniqueCount="323">
  <si>
    <t>УТВЕРЖДЕН</t>
  </si>
  <si>
    <t xml:space="preserve">постановлением Правительства</t>
  </si>
  <si>
    <t xml:space="preserve">Ленинградской области</t>
  </si>
  <si>
    <t xml:space="preserve">от 27.11.2015 № 444</t>
  </si>
  <si>
    <t xml:space="preserve">(в редакции постановления Правительства</t>
  </si>
  <si>
    <t xml:space="preserve">Ленинградской области от "__"_____ №_____)</t>
  </si>
  <si>
    <t xml:space="preserve">(приложение 1 )</t>
  </si>
  <si>
    <t>ПЕРЕЧЕНЬ</t>
  </si>
  <si>
    <t xml:space="preserve">объектов государственной программы Ленинградской области </t>
  </si>
  <si>
    <t xml:space="preserve">"Развитие физической культуры и спорта в Ленинградской области"</t>
  </si>
  <si>
    <t xml:space="preserve"> 
 </t>
  </si>
  <si>
    <t xml:space="preserve">№                п/п</t>
  </si>
  <si>
    <t xml:space="preserve">Наименование объекта и местонахождение объекта</t>
  </si>
  <si>
    <t xml:space="preserve"> Проектная мощность</t>
  </si>
  <si>
    <t xml:space="preserve">Сроки реализации</t>
  </si>
  <si>
    <t xml:space="preserve"> Информация                  о состоянии проектно-сметной документации</t>
  </si>
  <si>
    <t xml:space="preserve">Утвержденная и (или) прогнозируемая сметная стоимость объекта</t>
  </si>
  <si>
    <t>Бюджетополучатель</t>
  </si>
  <si>
    <t>Заказчик</t>
  </si>
  <si>
    <t xml:space="preserve">Финансовый год</t>
  </si>
  <si>
    <t xml:space="preserve">Плановый объем финансирования (тыс. рублей)</t>
  </si>
  <si>
    <t xml:space="preserve">Фактические расходы на создание объекта (нарастающим итогом) по состоянию на 01.01.2026</t>
  </si>
  <si>
    <t>всего</t>
  </si>
  <si>
    <t xml:space="preserve">федеральный бюджет</t>
  </si>
  <si>
    <t xml:space="preserve">областной бюджет</t>
  </si>
  <si>
    <t xml:space="preserve">местный бюджет</t>
  </si>
  <si>
    <t xml:space="preserve">прочие источники</t>
  </si>
  <si>
    <t xml:space="preserve">1. Отраслевой проект «Развитие объектов физической культуры и спорта», федеральный проект «Развитие физической культуры и массового спорта»</t>
  </si>
  <si>
    <t>1.1</t>
  </si>
  <si>
    <t xml:space="preserve">"Биатлонно- лыжный комплекс 
в пос. Шапки Тосненского района" (1 этап строительства)
по адресу: Ленинградская область, Тосненский район, 
пос. Шапки
</t>
  </si>
  <si>
    <t xml:space="preserve">2020-               2027</t>
  </si>
  <si>
    <t xml:space="preserve">№ 47-1-1-3-0091-18 
от 26 марта 
2018 года   (по проекту)                    № 47-1-0046-18 от 26 марта 
2018 года 
(по смете)                № 47-1-1-3-053854-2024
от 13 сентября 
2024 года 
(по проекту, инженерным изысканиям, смете)
</t>
  </si>
  <si>
    <t xml:space="preserve">199375,50 
(в ценах
2017, 2022, 2023 годов,
в том числе ПИР – 3381,36)
</t>
  </si>
  <si>
    <t xml:space="preserve">Тосненское городское поселение Тосненского 
муниципального
района
</t>
  </si>
  <si>
    <t xml:space="preserve">Администрация муниципального образования Тосненский 
район Ленинградской области
</t>
  </si>
  <si>
    <t>2022</t>
  </si>
  <si>
    <t>2023</t>
  </si>
  <si>
    <t>2024</t>
  </si>
  <si>
    <t>2025</t>
  </si>
  <si>
    <t>24465,17625-Ю</t>
  </si>
  <si>
    <t>2026</t>
  </si>
  <si>
    <t>2027</t>
  </si>
  <si>
    <t>1.1.1</t>
  </si>
  <si>
    <t>ПИР</t>
  </si>
  <si>
    <t>1.1.2</t>
  </si>
  <si>
    <t>СМР</t>
  </si>
  <si>
    <t>1.2</t>
  </si>
  <si>
    <t xml:space="preserve">Физкультурно-оздоровительный комплекс 
с 25-метровым плавательным бассейном 
и универсальным игровым залом 
в г.п. Виллози Ломоносовского муниципального района Ленинградской области
</t>
  </si>
  <si>
    <t xml:space="preserve">2019-              2026</t>
  </si>
  <si>
    <t xml:space="preserve">№ 47-1-1-2-038757-2024 от 17 июля
2024 года
(по смете),
№ 0043-2021 от 12 мая
2021 года (по проекту),
заключение экспертизы по результатам экспертного сопровождения от 25 января 2021 года
                                                            №47-1-1-2-077240-2024 от 18 декабря 2024 года                                                                №47-1-1-2-035419-2025  от 25 июня 2025 года</t>
  </si>
  <si>
    <t xml:space="preserve">756733,07 (в ценах 2018, 2020- 2021 и 2024-2025 годов, в том числе ПИР-6313,55)                                                           </t>
  </si>
  <si>
    <t xml:space="preserve">Виллозское городское поселение Ломоносовского муниципального района</t>
  </si>
  <si>
    <t xml:space="preserve">Администрация Виллозского городского поселения Ломоносовского муниципального района</t>
  </si>
  <si>
    <t>1.2.1</t>
  </si>
  <si>
    <t>1.2.2</t>
  </si>
  <si>
    <t>1.3</t>
  </si>
  <si>
    <t xml:space="preserve">Физкультурно-оздоровительный комплекс 
с плавательным бассейном 
в г. Шлиссельбург, 
ул. Леманский канал, уч. 6 (в том числе проектные работы)
</t>
  </si>
  <si>
    <t xml:space="preserve">2023-           2026</t>
  </si>
  <si>
    <t xml:space="preserve">№ 47-1-1-3-053993-2024                от 13 сентября 2024 года</t>
  </si>
  <si>
    <t xml:space="preserve">595815,38 (в ценах 2024 года, в том числе ПИР – 14209,26)
</t>
  </si>
  <si>
    <t xml:space="preserve"> Кировский муниципальный район, ГКУ "Управление строительства Ленинградской области"</t>
  </si>
  <si>
    <t xml:space="preserve">Муниципальное казенное учреждение "Управление капитального строительства" Кировского муниципального района  Ленинградской области, ГКУ "Управление строительства Ленинградской области"</t>
  </si>
  <si>
    <t>1.3.1</t>
  </si>
  <si>
    <t>1.3.2</t>
  </si>
  <si>
    <t>1.4</t>
  </si>
  <si>
    <t xml:space="preserve">Реконструкция стадиона «Нефтяник», расположенного по адресу: Ленинградская область, г. Кириши, ул. Строителей, д.5 </t>
  </si>
  <si>
    <t xml:space="preserve">2024-         2026</t>
  </si>
  <si>
    <t xml:space="preserve">№47-1-1-3-065147-2020 от 18 декабря 2020 года                             №47-11-2-029502-2025 от 29 мая 2025 года, №47-1-1-2-052403-2025 от 4 сентября 2025 года</t>
  </si>
  <si>
    <t xml:space="preserve">611 211, 12929 (в ценах 2025 года)</t>
  </si>
  <si>
    <t xml:space="preserve">Киришское городское поселение Киришского муниципального района </t>
  </si>
  <si>
    <t xml:space="preserve">Муниципальное казенное учреждение "Управление проектно- строительных работ муниципального образования Киришское городское поселение Киришского муниципального района Ленинградской области"</t>
  </si>
  <si>
    <t>1.4.1</t>
  </si>
  <si>
    <t>1.4.2</t>
  </si>
  <si>
    <t>1.5</t>
  </si>
  <si>
    <t xml:space="preserve">Физкультурно-оздоровительный комплекс с универсальным игровым залом по адресу: Ленинградская область,
Всеволожский муниципальный район, Дубровское городское поселение, городское поселение Дубровка, ул. Школьная
</t>
  </si>
  <si>
    <t xml:space="preserve">2024-                      2025</t>
  </si>
  <si>
    <t xml:space="preserve"> № 47-1-1-3-065059-2023 от 27 октября 2023 года</t>
  </si>
  <si>
    <t xml:space="preserve">264 116,97 (в ценах 2022года, в том числе ПИР- 3 174,41)</t>
  </si>
  <si>
    <t xml:space="preserve">Дубровское городское поселение Всеволожского муниципального района</t>
  </si>
  <si>
    <t>1.5.1</t>
  </si>
  <si>
    <t>1.5.2</t>
  </si>
  <si>
    <t>1.6</t>
  </si>
  <si>
    <t xml:space="preserve">Строительство стадиона с футбольным полем с искусственным покрытием
по адресу: Ленинградская область, Подпорожский муниципальный район, Подпорожское городское поселение,
г. Подпорожье, ул. Парковая, участок №15</t>
  </si>
  <si>
    <t xml:space="preserve">2024-                      2026</t>
  </si>
  <si>
    <t xml:space="preserve">№ 47-1-1-2-047784-2020 от 28 сентября 2020 года</t>
  </si>
  <si>
    <t xml:space="preserve">132720,12 (в ценах 2020года, в том числе ПИР- 1934,46)</t>
  </si>
  <si>
    <t xml:space="preserve">Подпорожский муниципальный район</t>
  </si>
  <si>
    <t>1.6.1</t>
  </si>
  <si>
    <t>1.6.2</t>
  </si>
  <si>
    <t>1.7</t>
  </si>
  <si>
    <t xml:space="preserve">Физкультурно-оздоровительный комплекс с универсальным игровым залом по адресу: Ленинградская область, г. Лодейное поле, ул. Гагарина, уч. 1а, в т.ч. оплата договоров на технологическое присоединение  </t>
  </si>
  <si>
    <t xml:space="preserve">2026-     2027</t>
  </si>
  <si>
    <t xml:space="preserve">№47-1-1-3-031610-2025 от 6 июня 2025 года</t>
  </si>
  <si>
    <t xml:space="preserve">269663,83 (в ценах 2024 года, в том числе ПИР-4792,29)</t>
  </si>
  <si>
    <t xml:space="preserve">Лодейнопольское городское поселение Лодейнопольского муниципального района </t>
  </si>
  <si>
    <t>1.7.1</t>
  </si>
  <si>
    <t>1.7.2</t>
  </si>
  <si>
    <t>1.8.</t>
  </si>
  <si>
    <t xml:space="preserve">Создание (строительство) и эксплуатация объекта спорта –плавательного бассейна 
в г. Сертолово    
в рамках концессионного соглашения
</t>
  </si>
  <si>
    <t xml:space="preserve">2019-     2026</t>
  </si>
  <si>
    <t xml:space="preserve">№ 47-1-1-3-031643-2019 
от 14 ноября 2019 года
(по проекту), 
№ 47-1-0211-19 
от 14 ноября 2019 года, 
№ 47-1-1-2-081729-2022 
от 22 ноября 2022 года
(по смете) 
</t>
  </si>
  <si>
    <t xml:space="preserve">1008204,95
(в ценах
2022 года)
</t>
  </si>
  <si>
    <t xml:space="preserve">ООО                           "Бассейны "Атлантика"</t>
  </si>
  <si>
    <t>1.9.</t>
  </si>
  <si>
    <t xml:space="preserve">Спортивный объект (футбольное поле). Адрес: Ленинградская область, Волховский муниципальный район, МО Новоладожское городское поселение, город Новая Ладога, улица Суворова, 12и, в т.ч. оплата договоров на технологическое присоединение  </t>
  </si>
  <si>
    <t>2026-2027</t>
  </si>
  <si>
    <t xml:space="preserve">№ 47-1-1-2-061602-2023 
от 12 октября 
2023 года
</t>
  </si>
  <si>
    <t xml:space="preserve">125192,04
(в ценах
2023 года)
</t>
  </si>
  <si>
    <t xml:space="preserve">Новоладожское городское поселение Волховского муниципального района</t>
  </si>
  <si>
    <t>1.9.1</t>
  </si>
  <si>
    <t>1.9.2</t>
  </si>
  <si>
    <t xml:space="preserve">Отраслевой проект «Развитие объектов физической культуры и спорта», Федеральный проект «Развитие физической культуры и массового спорта»</t>
  </si>
  <si>
    <t xml:space="preserve">Итого по отраслевому проекту «Развитие объектов физической культуры и спорта», федеральному проекту «Развитие физической культуры и массового спорта»</t>
  </si>
  <si>
    <t>2028</t>
  </si>
  <si>
    <t>2029</t>
  </si>
  <si>
    <t>2030</t>
  </si>
  <si>
    <t xml:space="preserve">Всего по отраслевому проекту «Развитие объектов физической культуры и спорта», федеральному проекту «Развитие физической культуры и массового спорта»</t>
  </si>
  <si>
    <t>2022-2030</t>
  </si>
  <si>
    <t xml:space="preserve">2. Федеральный (региональный) проект "Спорт - норма жизни"</t>
  </si>
  <si>
    <t>2.1</t>
  </si>
  <si>
    <t xml:space="preserve">Итого по региональному  проекту «Спорт – норма жизни» </t>
  </si>
  <si>
    <t xml:space="preserve">Всего по региональному проекту «Спорт – норма жизни» </t>
  </si>
  <si>
    <t>2023-2024</t>
  </si>
  <si>
    <t xml:space="preserve">3. Капитальный ремонт объектов физической культуры и спорта ( отраслевой проект «Развитие объектов физической культуры и спорта»)</t>
  </si>
  <si>
    <t>3.1</t>
  </si>
  <si>
    <t xml:space="preserve">Капитальный ремонт объекта "Стадион", г. Шлиссельбург, ул. Октябрьская, д.2, в том числе тех. присоединение к инженерным сетям</t>
  </si>
  <si>
    <t xml:space="preserve">2021-  2026</t>
  </si>
  <si>
    <t xml:space="preserve">№ 47-1-1-2-010118-2021 
от 9 марта 
2021 года, 
№ 47-1-1-2-009507-2023 
от 1 марта 
2023 года,          №47-1-1-1-063577-2025 от 24 октября 2025 года</t>
  </si>
  <si>
    <t xml:space="preserve">147986,14        (в ценах 2020, 2022 и 2025 годов, 
в том числе ПИР – 1188,08)
</t>
  </si>
  <si>
    <t xml:space="preserve">Шлиссельбургское городское поселение Кировского муниципального района  </t>
  </si>
  <si>
    <t xml:space="preserve"> Администрация муниципального образования Шлиссельбургское городское поселение Кировского муниципального района Ленинградской области                </t>
  </si>
  <si>
    <t>3.1.1</t>
  </si>
  <si>
    <t>3.1.2</t>
  </si>
  <si>
    <t>3.2</t>
  </si>
  <si>
    <t xml:space="preserve">Капитальный ремонт спортивного объекта: "Стадион", расположенного по адресу: Ленинградская область, г. Тосно, парковая зона</t>
  </si>
  <si>
    <t xml:space="preserve">2022-     2025</t>
  </si>
  <si>
    <t xml:space="preserve">№ 47-1-1-2-057339-2021 
от 5 октября 2021 года,                          №47-1-1-2-076287-2023 от 12 декабря 2023 года
</t>
  </si>
  <si>
    <t xml:space="preserve">273240,49 (в ценах 2023 года, в том числе ПИР-4041,67)</t>
  </si>
  <si>
    <t xml:space="preserve">Тосненское городское поселение Тосненского
муниципального района
</t>
  </si>
  <si>
    <t xml:space="preserve">Администрация муниципального образования Тосненский район Ленинградской области</t>
  </si>
  <si>
    <t>3.2.1</t>
  </si>
  <si>
    <t>3.2.2</t>
  </si>
  <si>
    <t>3.3</t>
  </si>
  <si>
    <t xml:space="preserve">Капитальный ремонт Дома спорта "Юность" по адресу: Ленинградская область, 
город Волхов, Волховский проспект, 26, 187402
</t>
  </si>
  <si>
    <t xml:space="preserve">№ 47-1-1-2-026372-2020
от 25 мая 
2021 года            №47-1-1-2-073583-2025 от 5 декабря 2025 года
</t>
  </si>
  <si>
    <t xml:space="preserve">141232,53
(в ценах
2020 года)
15710,96 в ценах 2025 года (в части спортивного зала)</t>
  </si>
  <si>
    <t xml:space="preserve">Город Волхов Волховского муниципального района</t>
  </si>
  <si>
    <t xml:space="preserve">Муниципальное бюджетное учреждение спорта Волховский физкультурно-спортивный центр "Волхов"</t>
  </si>
  <si>
    <t>3.3.1.</t>
  </si>
  <si>
    <t>3.3.2</t>
  </si>
  <si>
    <t>3.4.</t>
  </si>
  <si>
    <t xml:space="preserve">Капитальный ремонт  УМП "Плавательный бассейн" по адресу: Ленинградская область, Кировский район, г. Кировск, ул. Молодежная, д.15</t>
  </si>
  <si>
    <t xml:space="preserve">2024-                2026</t>
  </si>
  <si>
    <t xml:space="preserve">№47-1-1-2-026288-2023                                  от 18 мая               2023 года, №47-1-1-2-064364-2025 от 28 октября 2025 года</t>
  </si>
  <si>
    <t xml:space="preserve">230101,72                (в ценах 2019,2022 и 2025 годов)</t>
  </si>
  <si>
    <t xml:space="preserve">Кировский муниципальный район</t>
  </si>
  <si>
    <t xml:space="preserve"> Муниципальное казенное учреждение "Управление капитального строительства" Кировского муниципального района  Ленинградской области</t>
  </si>
  <si>
    <t>3.3.1</t>
  </si>
  <si>
    <t>3.4</t>
  </si>
  <si>
    <t xml:space="preserve">Капитальный ремонт стадиона "Сосновый", расположенного по адресу: Ленинградская область,  г. Приозерск, ул. Ленинградское шоссе, уч. 61</t>
  </si>
  <si>
    <t xml:space="preserve">№47-1-1-2-029523-2023             от 31 мая 2023 года </t>
  </si>
  <si>
    <t xml:space="preserve">52 755,24 (в ценах 2023 года, в т.ч. ПИР -657,0)</t>
  </si>
  <si>
    <t xml:space="preserve">Приозерский муниципальный район</t>
  </si>
  <si>
    <t xml:space="preserve">Администрация Приозерского муниципального района</t>
  </si>
  <si>
    <t>3.4.1</t>
  </si>
  <si>
    <t>3.4.2</t>
  </si>
  <si>
    <t>3.5</t>
  </si>
  <si>
    <t xml:space="preserve">Капитальный ремонт открытого плоскостного физкультурно-спортивного сооружения в д. Ретюнь Лужского района Ленинградской области</t>
  </si>
  <si>
    <t xml:space="preserve">№ 78-2-1-2-4541-23 от 30 мая 2023 года </t>
  </si>
  <si>
    <t xml:space="preserve">9 630, 60360 (в ценах 2023 года)</t>
  </si>
  <si>
    <t xml:space="preserve">Ретюнское сельское поселение Лужского муниципального района</t>
  </si>
  <si>
    <t xml:space="preserve">Администрация Ретюнского сельского поселения Лужского муници-пального района</t>
  </si>
  <si>
    <t>3.5.1</t>
  </si>
  <si>
    <t>3.5.2</t>
  </si>
  <si>
    <t>3.6</t>
  </si>
  <si>
    <t xml:space="preserve">Капитальный ремонт спортивной площадки по адресу: г.Коммунар, ул. Бумажников, д.2</t>
  </si>
  <si>
    <t xml:space="preserve">№ 0-2-1-0328-22 от 13 декабря 2022 года</t>
  </si>
  <si>
    <t xml:space="preserve">9 513,48878 (в ценах 2022года)</t>
  </si>
  <si>
    <t xml:space="preserve">Гатчинский муниципальный округ</t>
  </si>
  <si>
    <t xml:space="preserve">Территориальное управление город Коммунар администрации муниципального образования Гатчинский муници-пальный округ</t>
  </si>
  <si>
    <t>3.6.1</t>
  </si>
  <si>
    <t>3.6.2</t>
  </si>
  <si>
    <t>3.7</t>
  </si>
  <si>
    <t xml:space="preserve">Капитальный ремонт спортивной площадки по адресу: г.Коммунар, ул. Садовая,8/ул. Гатчинская д.8</t>
  </si>
  <si>
    <t xml:space="preserve"> № 0-2-1-0329-23 от 13 декабря 2022 года</t>
  </si>
  <si>
    <t xml:space="preserve">9 177,4122 (в ценах 2022 года)</t>
  </si>
  <si>
    <t>3.7.1</t>
  </si>
  <si>
    <t>3.7.2</t>
  </si>
  <si>
    <t>3.8</t>
  </si>
  <si>
    <t xml:space="preserve">Капитальный ремонт здания физкультурно-оздоровительного комплекса №1 (ФОК №1), расположенного по адресу: Ленинградская область, Тосненский район, г. Никольское, ул. Дачная, д. 6 </t>
  </si>
  <si>
    <r>
      <t>№</t>
    </r>
    <r>
      <rPr>
        <sz val="12"/>
        <rFont val="Times New Roman"/>
      </rPr>
      <t xml:space="preserve"> 47-1-1-2-020162-2023                         от 19 апреля 2023 года </t>
    </r>
  </si>
  <si>
    <t xml:space="preserve">24 694,68 (в ценах  2022года) </t>
  </si>
  <si>
    <t xml:space="preserve">Никольское городское поселение Тосненского муниципального района</t>
  </si>
  <si>
    <t xml:space="preserve">Админстрация Никольского городского поселения Тосненского муниципального района</t>
  </si>
  <si>
    <t>3.8.1</t>
  </si>
  <si>
    <t>3.8.2</t>
  </si>
  <si>
    <t>3.9</t>
  </si>
  <si>
    <t xml:space="preserve">Капитальный ремонт Стадиона пос. Романовка Всеволожского муниципального района Ленинградской области. Искусственное покрытие.</t>
  </si>
  <si>
    <t xml:space="preserve">№ 0-2-1-0133-23 от 29 мая 2023 года</t>
  </si>
  <si>
    <t xml:space="preserve">9 999,76434 (в ценах 2023года)</t>
  </si>
  <si>
    <t xml:space="preserve">Романовское сельское поселение Всеволожского муниципального района</t>
  </si>
  <si>
    <t xml:space="preserve">Администрация Романовского сельского поселения Всеволожского муниципального района</t>
  </si>
  <si>
    <t>3.9.1</t>
  </si>
  <si>
    <t>3.9.2</t>
  </si>
  <si>
    <t>3.10</t>
  </si>
  <si>
    <t xml:space="preserve">Капитальный ремонт площадки для альтернативных видов спорта (скейт парк)</t>
  </si>
  <si>
    <t xml:space="preserve">№ЭОСД- 01.023.05.29          от 29 мая 2023 года </t>
  </si>
  <si>
    <t xml:space="preserve">1095,61184 (в ценах 2023 года)</t>
  </si>
  <si>
    <t xml:space="preserve">Муниципальное казенное учреждение "Агентство по культуре и спорту Дубровского городского поселения"</t>
  </si>
  <si>
    <t>3.10.1</t>
  </si>
  <si>
    <t>3.10.2</t>
  </si>
  <si>
    <t>3.11</t>
  </si>
  <si>
    <t xml:space="preserve">Капитальный ремонт здания универсального спортивного комплекса в п. Дзержинского</t>
  </si>
  <si>
    <t xml:space="preserve">№ 25/4-05-23      от 25 мая 2023 года </t>
  </si>
  <si>
    <t xml:space="preserve">9 830,35714 (в ценах 2023года)</t>
  </si>
  <si>
    <t xml:space="preserve">Дзержинское сельское поселение Лужского муниципального района</t>
  </si>
  <si>
    <t xml:space="preserve">Администрация Дзержинского сельского поселения Лужского муници-
пального района
</t>
  </si>
  <si>
    <t>3.11.1</t>
  </si>
  <si>
    <t>3.11.2</t>
  </si>
  <si>
    <t>3.12</t>
  </si>
  <si>
    <t xml:space="preserve">Капитальный ремонт спортивной площадки (спортивное поле) – бывший «Стадион в г.Ивангороде на Кингисеппском шоссе»</t>
  </si>
  <si>
    <t xml:space="preserve">№47-1-1-2-000552-2023                                         от 11 января 2023 года </t>
  </si>
  <si>
    <t xml:space="preserve">111 213,54 (в ценах 2022 года)</t>
  </si>
  <si>
    <t xml:space="preserve">Ивангородское городское поселение Кингисеппского муниципального района </t>
  </si>
  <si>
    <t xml:space="preserve">Администрация муниципального образования «Ивангородское городское поселение»  Кингисеппского муниципального района 
</t>
  </si>
  <si>
    <t>3.12.1</t>
  </si>
  <si>
    <t>3.12.2</t>
  </si>
  <si>
    <t>3.13</t>
  </si>
  <si>
    <t xml:space="preserve">Капитальный ремонт универсальной спортивной площадки (волейбольная, баскетбольная), расположенной по адресу: Ленинградская область, Всеволожский муниципальный р-н, Заневское городское поселение, г.п. Янино-1, ул. Новая 12, кадастровый номер: 47:07:1039001:16954</t>
  </si>
  <si>
    <t xml:space="preserve">№26/6-05-23       от 26 мая 2023 года </t>
  </si>
  <si>
    <t xml:space="preserve">6648,82415 (в ценах 2023 года)</t>
  </si>
  <si>
    <t xml:space="preserve">Заневское городское поселение Всеволожского муниципального района</t>
  </si>
  <si>
    <t xml:space="preserve">Администрация Заневского городского поселения Всеволожского муниципального района
</t>
  </si>
  <si>
    <t>3.13.1</t>
  </si>
  <si>
    <t>3.13.2</t>
  </si>
  <si>
    <t>3.14</t>
  </si>
  <si>
    <t xml:space="preserve">Капитальный ремонт универсальной спортивной площадки (волейбольная), расположенной по адресу: Ленинградская область, Всеволожский муниципальный р-н, Заневское городское поселение, дер. Заневка, ул. Питерская, з/у 5а, кадастровый номер: 47:07:1001002:126</t>
  </si>
  <si>
    <t xml:space="preserve">№26/4-05-23        от 26 мая 2023 года </t>
  </si>
  <si>
    <t xml:space="preserve">3465,39061 (в ценах 2023 года)</t>
  </si>
  <si>
    <t>3.14.1</t>
  </si>
  <si>
    <t>3.14.2</t>
  </si>
  <si>
    <t>3.15</t>
  </si>
  <si>
    <t xml:space="preserve">Капитальный ремонт спортивной площадки по адресу: Ленинградская область, Выборгский район, МО «Светогорское городское поселение», д. Лосево, ул. Школьная</t>
  </si>
  <si>
    <t xml:space="preserve">№47-1-1-2-048311-2023                              от 17 августа 2023 года 
</t>
  </si>
  <si>
    <t xml:space="preserve">74818,62 (в ценах 2023 года)</t>
  </si>
  <si>
    <t xml:space="preserve">Светогорское городское поселение Выборгского района </t>
  </si>
  <si>
    <t>3.15.1</t>
  </si>
  <si>
    <t>3.15.2</t>
  </si>
  <si>
    <t>3.16</t>
  </si>
  <si>
    <t xml:space="preserve">Капитальный ремонт открытого плоскостного физкультурно-спортивного сооружения по адресу: Ленинградская область, Тосненский район, г. Любань, ул. Карла Маркса, д.3А</t>
  </si>
  <si>
    <t xml:space="preserve">№ 0-2-1-0152-24 от 21 июня 2024 года 
</t>
  </si>
  <si>
    <t xml:space="preserve">7909,67548 (в ценах 2024года)</t>
  </si>
  <si>
    <t xml:space="preserve"> Любанское городское поселение Тосненского муниципального района </t>
  </si>
  <si>
    <t>3.16.1</t>
  </si>
  <si>
    <t>3.16.2</t>
  </si>
  <si>
    <t>3.17</t>
  </si>
  <si>
    <t xml:space="preserve">Капитальный ремонт основания и покрытия СП (хоккей) юго-запад водоем д. Новое Девяткино Всеволожский район Ленинградская область</t>
  </si>
  <si>
    <t xml:space="preserve">№78-2-1-2-00462-24 от 19 июня 2024 года
</t>
  </si>
  <si>
    <t xml:space="preserve">9982,16177  (в ценах 2024 года) </t>
  </si>
  <si>
    <t xml:space="preserve">Новодевяткинское сельское поселение Всеволожского муниципального района </t>
  </si>
  <si>
    <t>3.17.1</t>
  </si>
  <si>
    <t>3.17.2</t>
  </si>
  <si>
    <t>3.18</t>
  </si>
  <si>
    <t xml:space="preserve">Капитальный ремонт лыжероллерной трассы МБУ ДО ДЮСШ «Богатырь»  по адресу: Ленинградская область, г. Тихвин, ул. Пещерка, д. 4</t>
  </si>
  <si>
    <t xml:space="preserve">№47-1-1-2-043466-2023 от 26 июля 2023 года 
</t>
  </si>
  <si>
    <t xml:space="preserve">50181,77 (в ценах 2023 года)</t>
  </si>
  <si>
    <t xml:space="preserve">Тихвинский муниципальный район</t>
  </si>
  <si>
    <t>3.18.1</t>
  </si>
  <si>
    <t>3.18.2</t>
  </si>
  <si>
    <t>3.19</t>
  </si>
  <si>
    <t xml:space="preserve">Обследование строительных конструкций, инженерных систем, обмерные работы и разработка проектно-сметной документации на капитальный ремонт объекта капитального строительства «Здание спортивного зала», расположенного по адресу: Ленинградская область, г. Гатчина, ул. Чехова д. 8А </t>
  </si>
  <si>
    <t xml:space="preserve"> №47-1-1-2-005490-2024               от 12 февраля 2024 года
</t>
  </si>
  <si>
    <t xml:space="preserve">74938,23 (в ценах 2023года, в том числе ПИР- 1980,0)</t>
  </si>
  <si>
    <t xml:space="preserve">МКУ «Управление строительства Гатчинского муниципального округа»</t>
  </si>
  <si>
    <t>3.19.1</t>
  </si>
  <si>
    <t>3.19.2</t>
  </si>
  <si>
    <t>3.20</t>
  </si>
  <si>
    <t xml:space="preserve">Капитальный ремонт здания общественно-бытового корпуса муниципального бюджетного учреждения «Спортивная школа олимпийского резерва «Фаворит» расположенного по адресу: Ленинградская область, г. Выборг, ул. Данилова, д. 1</t>
  </si>
  <si>
    <t>2028-2029</t>
  </si>
  <si>
    <t xml:space="preserve">№ 47-1-1-2-048554-2022 от 20 июля 2022 года</t>
  </si>
  <si>
    <t xml:space="preserve">143 205, 80 (в ценах 2022 года)
</t>
  </si>
  <si>
    <t xml:space="preserve">Выборгский муниципальный район</t>
  </si>
  <si>
    <t>3.20.1</t>
  </si>
  <si>
    <t>3.20.2</t>
  </si>
  <si>
    <t>3.21</t>
  </si>
  <si>
    <t xml:space="preserve">Капитальный ремонт стадиона поселка Романовка Всеволожского муниципального района Ленинградской области. Волейбольная и тренажёрная площадки</t>
  </si>
  <si>
    <t xml:space="preserve">№ 0-2-1-0145-25 от 4 июля 2025 года</t>
  </si>
  <si>
    <t xml:space="preserve">5952,20197 (в ценах 2025года)</t>
  </si>
  <si>
    <t>3.21.1</t>
  </si>
  <si>
    <t>3.21.2</t>
  </si>
  <si>
    <t>3.22</t>
  </si>
  <si>
    <t xml:space="preserve">Капитальный ремонт открытого плоскостного физкультурно-спортивного сооружения (стадиона) МБУ "Спортивный центр г. Приморск" по адресу: пос. Рябово </t>
  </si>
  <si>
    <t xml:space="preserve">№47-1-1-2-076964-2023 от 14 декабря 2023 года</t>
  </si>
  <si>
    <t xml:space="preserve">37457,86 (в ценах 2023 года)
</t>
  </si>
  <si>
    <t xml:space="preserve">Приморское городское поселение Выборгского муниципального района </t>
  </si>
  <si>
    <t>3.22.1</t>
  </si>
  <si>
    <t>3.22.2</t>
  </si>
  <si>
    <t>3.23</t>
  </si>
  <si>
    <t xml:space="preserve">Капитальный ремонт стадиона по адресу: Ленинградская область, Кировский район, г. п. Приладожский, участок 27 </t>
  </si>
  <si>
    <t xml:space="preserve"> № 47-1-1-2-079486-2022
от 14 ноября 2022 года</t>
  </si>
  <si>
    <t xml:space="preserve">203 305,17 (в ценах 2022 года)
</t>
  </si>
  <si>
    <t>3.23.1</t>
  </si>
  <si>
    <t>3.23.2</t>
  </si>
  <si>
    <t>3.24</t>
  </si>
  <si>
    <t xml:space="preserve">Капитальный ремонт городошной площадки, расположенной по адресу: Ленинградская область, г. Тихвин, ул. Пещерка, д. 1</t>
  </si>
  <si>
    <t xml:space="preserve">№78-2-1-2-5103-24 от 30 октября 2024 года</t>
  </si>
  <si>
    <t xml:space="preserve">6199,65 ( в ценах 2024года)
</t>
  </si>
  <si>
    <t xml:space="preserve">Тихвинское городское поселение Тихвинского муниципального района</t>
  </si>
  <si>
    <t>3.24.1</t>
  </si>
  <si>
    <t>3.24.2</t>
  </si>
  <si>
    <t>3.25</t>
  </si>
  <si>
    <t xml:space="preserve">Капитальный ремонт фасада, кровли и части помещений 1-го этажа здания бассейна МАУ "ФОК "СВИРЬ" по адресу: 187780, Ленинградская область, р-н Подпорожский, г. Подпорожье, пр-кт Ленина, д.32А</t>
  </si>
  <si>
    <t xml:space="preserve">№ 47-1-1-2-008685-2025 от 20 февраля 2025 года</t>
  </si>
  <si>
    <t xml:space="preserve">62 662,68 в ценах 2024 года</t>
  </si>
  <si>
    <t xml:space="preserve">Подпоржский муниципальный район </t>
  </si>
  <si>
    <t>3.25.1</t>
  </si>
  <si>
    <t>3.25.2</t>
  </si>
  <si>
    <t xml:space="preserve">Итого на капитальный ремонт объектов физической культуры и спорта</t>
  </si>
  <si>
    <t xml:space="preserve">Всего на капитальный ремонт объектов физической культуры и спорта</t>
  </si>
  <si>
    <t xml:space="preserve">2022-              2030</t>
  </si>
  <si>
    <t xml:space="preserve">Итого по государственной программе Ленинградской области "Развитие физической культуры и спорта 
в Ленинградской области"
</t>
  </si>
  <si>
    <t xml:space="preserve">Всего по государственной программе Ленинградской области "Развитие физической культуры и спорта 
в Ленинградской области"
</t>
  </si>
  <si>
    <t xml:space="preserve">2022-                      2030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</si>
</sst>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2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_р_."/>
    <numFmt numFmtId="165" formatCode="#,##0.0_р_."/>
    <numFmt numFmtId="166" formatCode="_-* #,##0.0_р_._-;\-* #,##0.0_р_._-;_-* &quot;-&quot;??_р_._-;_-@_-"/>
    <numFmt numFmtId="167" formatCode="0.0"/>
    <numFmt numFmtId="168" formatCode="#,##0_р_."/>
    <numFmt numFmtId="169" formatCode="#,##0.000_р_."/>
    <numFmt numFmtId="170" formatCode="#,##0.000"/>
    <numFmt numFmtId="171" formatCode="0.00000000000"/>
  </numFmts>
  <fonts count="35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Calibri"/>
      <scheme val="minor"/>
    </font>
    <font>
      <sz val="12.000000"/>
      <name val="Calibri"/>
      <scheme val="minor"/>
    </font>
    <font>
      <sz val="14.000000"/>
      <name val="Times New Roman"/>
    </font>
    <font>
      <sz val="12.000000"/>
      <name val="Times New Roman"/>
    </font>
    <font>
      <sz val="18.000000"/>
      <name val="Calibri"/>
      <scheme val="minor"/>
    </font>
    <font>
      <sz val="13.000000"/>
      <name val="Times New Roman"/>
    </font>
    <font>
      <strike/>
      <sz val="11.000000"/>
      <name val="Calibri"/>
      <scheme val="minor"/>
    </font>
    <font>
      <strike/>
      <sz val="14.000000"/>
      <name val="Times New Roman"/>
    </font>
    <font>
      <b/>
      <sz val="11.000000"/>
      <name val="Calibri"/>
      <scheme val="minor"/>
    </font>
    <font>
      <b/>
      <sz val="14.000000"/>
      <name val="Times New Roman"/>
    </font>
    <font>
      <sz val="16.000000"/>
      <name val="Calibri"/>
      <scheme val="minor"/>
    </font>
    <font>
      <b/>
      <sz val="18.000000"/>
      <color indexed="2"/>
      <name val="Calibri"/>
      <scheme val="minor"/>
    </font>
    <font>
      <i/>
      <sz val="11.000000"/>
      <name val="Times New Roman"/>
    </font>
    <font>
      <sz val="14.000000"/>
      <color indexed="2"/>
      <name val="Times New Roman"/>
    </font>
    <font>
      <b/>
      <i/>
      <sz val="14.000000"/>
      <color indexed="2"/>
      <name val="Times New Roman"/>
    </font>
    <font>
      <sz val="11.000000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0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8" fillId="32" borderId="0" numFmtId="0" applyNumberFormat="1" applyFont="1" applyFill="1" applyBorder="1"/>
  </cellStyleXfs>
  <cellXfs count="264">
    <xf fontId="0" fillId="0" borderId="0" numFmtId="0" xfId="0"/>
    <xf fontId="0" fillId="33" borderId="0" numFmtId="0" xfId="0" applyFill="1"/>
    <xf fontId="19" fillId="33" borderId="0" numFmtId="0" xfId="0" applyFont="1" applyFill="1" applyAlignment="1">
      <alignment horizontal="center" vertical="center"/>
    </xf>
    <xf fontId="19" fillId="33" borderId="0" numFmtId="0" xfId="0" applyFont="1" applyFill="1"/>
    <xf fontId="19" fillId="33" borderId="0" numFmtId="0" xfId="0" applyFont="1" applyFill="1" applyAlignment="1">
      <alignment horizontal="center"/>
    </xf>
    <xf fontId="20" fillId="33" borderId="0" numFmtId="0" xfId="0" applyFont="1" applyFill="1"/>
    <xf fontId="21" fillId="33" borderId="0" numFmtId="0" xfId="0" applyFont="1" applyFill="1" applyAlignment="1">
      <alignment horizontal="right" vertical="center"/>
    </xf>
    <xf fontId="21" fillId="33" borderId="0" numFmtId="0" xfId="0" applyFont="1" applyFill="1" applyAlignment="1">
      <alignment horizontal="center" vertical="center"/>
    </xf>
    <xf fontId="21" fillId="33" borderId="0" numFmtId="0" xfId="0" applyFont="1" applyFill="1" applyAlignment="1">
      <alignment vertical="center"/>
    </xf>
    <xf fontId="22" fillId="33" borderId="0" numFmtId="0" xfId="0" applyFont="1" applyFill="1" applyAlignment="1">
      <alignment horizontal="right" vertical="center"/>
    </xf>
    <xf fontId="21" fillId="33" borderId="0" numFmtId="0" xfId="0" applyFont="1" applyFill="1" applyAlignment="1">
      <alignment horizontal="left" vertical="center"/>
    </xf>
    <xf fontId="21" fillId="33" borderId="0" numFmtId="0" xfId="0" applyFont="1" applyFill="1"/>
    <xf fontId="19" fillId="33" borderId="0" numFmtId="0" xfId="0" applyFont="1" applyFill="1" applyAlignment="1">
      <alignment horizontal="right" vertical="center"/>
    </xf>
    <xf fontId="21" fillId="33" borderId="10" numFmtId="0" xfId="0" applyFont="1" applyFill="1" applyBorder="1" applyAlignment="1">
      <alignment vertical="center" wrapText="1"/>
    </xf>
    <xf fontId="21" fillId="33" borderId="11" numFmtId="0" xfId="0" applyFont="1" applyFill="1" applyBorder="1" applyAlignment="1">
      <alignment horizontal="center" vertical="top" wrapText="1"/>
    </xf>
    <xf fontId="22" fillId="33" borderId="11" numFmtId="0" xfId="0" applyFont="1" applyFill="1" applyBorder="1" applyAlignment="1">
      <alignment horizontal="center" vertical="top" wrapText="1"/>
    </xf>
    <xf fontId="21" fillId="33" borderId="12" numFmtId="0" xfId="0" applyFont="1" applyFill="1" applyBorder="1" applyAlignment="1">
      <alignment horizontal="center" vertical="top" wrapText="1"/>
    </xf>
    <xf fontId="21" fillId="33" borderId="13" numFmtId="0" xfId="0" applyFont="1" applyFill="1" applyBorder="1" applyAlignment="1">
      <alignment horizontal="center" vertical="top" wrapText="1"/>
    </xf>
    <xf fontId="21" fillId="33" borderId="14" numFmtId="0" xfId="0" applyFont="1" applyFill="1" applyBorder="1" applyAlignment="1">
      <alignment horizontal="center" vertical="top" wrapText="1"/>
    </xf>
    <xf fontId="19" fillId="33" borderId="0" numFmtId="4" xfId="0" applyNumberFormat="1" applyFont="1" applyFill="1"/>
    <xf fontId="21" fillId="33" borderId="15" numFmtId="0" xfId="0" applyFont="1" applyFill="1" applyBorder="1" applyAlignment="1">
      <alignment horizontal="center" vertical="top" wrapText="1"/>
    </xf>
    <xf fontId="22" fillId="33" borderId="15" numFmtId="0" xfId="0" applyFont="1" applyFill="1" applyBorder="1" applyAlignment="1">
      <alignment horizontal="center" vertical="top" wrapText="1"/>
    </xf>
    <xf fontId="19" fillId="33" borderId="16" numFmtId="0" xfId="0" applyFont="1" applyFill="1" applyBorder="1"/>
    <xf fontId="21" fillId="33" borderId="16" numFmtId="0" xfId="0" applyFont="1" applyFill="1" applyBorder="1" applyAlignment="1">
      <alignment horizontal="center" vertical="top" wrapText="1"/>
    </xf>
    <xf fontId="21" fillId="33" borderId="16" numFmtId="0" xfId="0" applyFont="1" applyFill="1" applyBorder="1"/>
    <xf fontId="21" fillId="33" borderId="17" numFmtId="0" xfId="0" applyFont="1" applyFill="1" applyBorder="1" applyAlignment="1">
      <alignment horizontal="center" vertical="top" wrapText="1"/>
    </xf>
    <xf fontId="21" fillId="33" borderId="18" numFmtId="0" xfId="0" applyFont="1" applyFill="1" applyBorder="1" applyAlignment="1">
      <alignment horizontal="center" vertical="top" wrapText="1"/>
    </xf>
    <xf fontId="21" fillId="33" borderId="19" numFmtId="49" xfId="0" applyNumberFormat="1" applyFont="1" applyFill="1" applyBorder="1" applyAlignment="1">
      <alignment horizontal="center" vertical="top"/>
    </xf>
    <xf fontId="21" fillId="33" borderId="19" numFmtId="0" xfId="0" applyFont="1" applyFill="1" applyBorder="1" applyAlignment="1">
      <alignment horizontal="left" vertical="top" wrapText="1"/>
    </xf>
    <xf fontId="21" fillId="33" borderId="19" numFmtId="0" xfId="0" applyFont="1" applyFill="1" applyBorder="1" applyAlignment="1">
      <alignment horizontal="center" vertical="top" wrapText="1"/>
    </xf>
    <xf fontId="21" fillId="33" borderId="14" numFmtId="49" xfId="0" applyNumberFormat="1" applyFont="1" applyFill="1" applyBorder="1" applyAlignment="1">
      <alignment horizontal="center" vertical="top" wrapText="1"/>
    </xf>
    <xf fontId="21" fillId="33" borderId="16" numFmtId="164" xfId="0" applyNumberFormat="1" applyFont="1" applyFill="1" applyBorder="1" applyAlignment="1">
      <alignment horizontal="center" vertical="top" wrapText="1"/>
    </xf>
    <xf fontId="21" fillId="33" borderId="16" numFmtId="165" xfId="0" applyNumberFormat="1" applyFont="1" applyFill="1" applyBorder="1" applyAlignment="1">
      <alignment horizontal="center" vertical="top" wrapText="1"/>
    </xf>
    <xf fontId="21" fillId="33" borderId="20" numFmtId="2" xfId="0" applyNumberFormat="1" applyFont="1" applyFill="1" applyBorder="1" applyAlignment="1">
      <alignment horizontal="center" vertical="top" wrapText="1"/>
    </xf>
    <xf fontId="23" fillId="33" borderId="0" numFmtId="0" xfId="0" applyFont="1" applyFill="1"/>
    <xf fontId="21" fillId="33" borderId="21" numFmtId="49" xfId="0" applyNumberFormat="1" applyFont="1" applyFill="1" applyBorder="1" applyAlignment="1">
      <alignment horizontal="center" vertical="top" wrapText="1"/>
    </xf>
    <xf fontId="21" fillId="33" borderId="15" numFmtId="164" xfId="0" applyNumberFormat="1" applyFont="1" applyFill="1" applyBorder="1" applyAlignment="1">
      <alignment horizontal="center" vertical="top" wrapText="1"/>
    </xf>
    <xf fontId="21" fillId="33" borderId="15" numFmtId="165" xfId="0" applyNumberFormat="1" applyFont="1" applyFill="1" applyBorder="1" applyAlignment="1">
      <alignment horizontal="center" vertical="top" wrapText="1"/>
    </xf>
    <xf fontId="21" fillId="33" borderId="22" numFmtId="2" xfId="0" applyNumberFormat="1" applyFont="1" applyFill="1" applyBorder="1" applyAlignment="1">
      <alignment horizontal="center" vertical="top" wrapText="1"/>
    </xf>
    <xf fontId="21" fillId="33" borderId="23" numFmtId="49" xfId="0" applyNumberFormat="1" applyFont="1" applyFill="1" applyBorder="1" applyAlignment="1">
      <alignment horizontal="center" vertical="top"/>
    </xf>
    <xf fontId="21" fillId="33" borderId="24" numFmtId="0" xfId="0" applyFont="1" applyFill="1" applyBorder="1" applyAlignment="1">
      <alignment horizontal="left" vertical="top" wrapText="1"/>
    </xf>
    <xf fontId="21" fillId="33" borderId="10" numFmtId="0" xfId="0" applyFont="1" applyFill="1" applyBorder="1" applyAlignment="1">
      <alignment horizontal="left" vertical="top" wrapText="1"/>
    </xf>
    <xf fontId="21" fillId="33" borderId="21" numFmtId="0" xfId="0" applyFont="1" applyFill="1" applyBorder="1" applyAlignment="1">
      <alignment horizontal="left" vertical="top" wrapText="1"/>
    </xf>
    <xf fontId="21" fillId="33" borderId="15" numFmtId="49" xfId="0" applyNumberFormat="1" applyFont="1" applyFill="1" applyBorder="1" applyAlignment="1">
      <alignment horizontal="center" vertical="top" wrapText="1"/>
    </xf>
    <xf fontId="21" fillId="33" borderId="11" numFmtId="49" xfId="0" applyNumberFormat="1" applyFont="1" applyFill="1" applyBorder="1" applyAlignment="1">
      <alignment horizontal="center" vertical="top"/>
    </xf>
    <xf fontId="21" fillId="33" borderId="17" numFmtId="0" xfId="0" applyFont="1" applyFill="1" applyBorder="1" applyAlignment="1">
      <alignment horizontal="left" vertical="top" wrapText="1"/>
    </xf>
    <xf fontId="21" fillId="33" borderId="18" numFmtId="0" xfId="0" applyFont="1" applyFill="1" applyBorder="1" applyAlignment="1">
      <alignment horizontal="left" vertical="top" wrapText="1"/>
    </xf>
    <xf fontId="21" fillId="33" borderId="16" numFmtId="49" xfId="0" applyNumberFormat="1" applyFont="1" applyFill="1" applyBorder="1" applyAlignment="1">
      <alignment horizontal="center" vertical="top" wrapText="1"/>
    </xf>
    <xf fontId="21" fillId="33" borderId="25" numFmtId="0" xfId="0" applyFont="1" applyFill="1" applyBorder="1" applyAlignment="1">
      <alignment horizontal="left" vertical="top" wrapText="1"/>
    </xf>
    <xf fontId="21" fillId="33" borderId="0" numFmtId="0" xfId="0" applyFont="1" applyFill="1" applyAlignment="1">
      <alignment horizontal="left" vertical="top" wrapText="1"/>
    </xf>
    <xf fontId="21" fillId="33" borderId="11" numFmtId="49" xfId="0" applyNumberFormat="1" applyFont="1" applyFill="1" applyBorder="1" applyAlignment="1">
      <alignment horizontal="center" vertical="top" wrapText="1"/>
    </xf>
    <xf fontId="21" fillId="33" borderId="11" numFmtId="164" xfId="0" applyNumberFormat="1" applyFont="1" applyFill="1" applyBorder="1" applyAlignment="1">
      <alignment horizontal="center" vertical="top" wrapText="1"/>
    </xf>
    <xf fontId="21" fillId="33" borderId="23" numFmtId="164" xfId="0" applyNumberFormat="1" applyFont="1" applyFill="1" applyBorder="1" applyAlignment="1">
      <alignment horizontal="center" vertical="top" wrapText="1"/>
    </xf>
    <xf fontId="21" fillId="33" borderId="11" numFmtId="165" xfId="0" applyNumberFormat="1" applyFont="1" applyFill="1" applyBorder="1" applyAlignment="1">
      <alignment horizontal="center" vertical="top" wrapText="1"/>
    </xf>
    <xf fontId="21" fillId="33" borderId="26" numFmtId="49" xfId="0" applyNumberFormat="1" applyFont="1" applyFill="1" applyBorder="1" applyAlignment="1">
      <alignment horizontal="center" vertical="top" wrapText="1"/>
    </xf>
    <xf fontId="21" fillId="33" borderId="17" numFmtId="164" xfId="0" applyNumberFormat="1" applyFont="1" applyFill="1" applyBorder="1" applyAlignment="1">
      <alignment horizontal="center" vertical="top" wrapText="1"/>
    </xf>
    <xf fontId="21" fillId="33" borderId="19" numFmtId="164" xfId="0" applyNumberFormat="1" applyFont="1" applyFill="1" applyBorder="1" applyAlignment="1">
      <alignment horizontal="center" vertical="top" wrapText="1"/>
    </xf>
    <xf fontId="21" fillId="33" borderId="19" numFmtId="165" xfId="0" applyNumberFormat="1" applyFont="1" applyFill="1" applyBorder="1" applyAlignment="1">
      <alignment horizontal="center" vertical="top" wrapText="1"/>
    </xf>
    <xf fontId="21" fillId="33" borderId="19" numFmtId="49" xfId="0" applyNumberFormat="1" applyFont="1" applyFill="1" applyBorder="1" applyAlignment="1">
      <alignment horizontal="center" vertical="top" wrapText="1"/>
    </xf>
    <xf fontId="21" fillId="33" borderId="26" numFmtId="164" xfId="0" applyNumberFormat="1" applyFont="1" applyFill="1" applyBorder="1" applyAlignment="1">
      <alignment horizontal="center" vertical="top" wrapText="1"/>
    </xf>
    <xf fontId="21" fillId="33" borderId="27" numFmtId="165" xfId="0" applyNumberFormat="1" applyFont="1" applyFill="1" applyBorder="1" applyAlignment="1">
      <alignment horizontal="center" vertical="top" wrapText="1"/>
    </xf>
    <xf fontId="21" fillId="33" borderId="21" numFmtId="2" xfId="0" applyNumberFormat="1" applyFont="1" applyFill="1" applyBorder="1" applyAlignment="1">
      <alignment horizontal="center" vertical="top" wrapText="1"/>
    </xf>
    <xf fontId="21" fillId="33" borderId="28" numFmtId="0" xfId="0" applyFont="1" applyFill="1" applyBorder="1" applyAlignment="1">
      <alignment horizontal="center" vertical="top" wrapText="1"/>
    </xf>
    <xf fontId="21" fillId="33" borderId="28" numFmtId="0" xfId="0" applyFont="1" applyFill="1" applyBorder="1" applyAlignment="1">
      <alignment horizontal="left" vertical="top" wrapText="1"/>
    </xf>
    <xf fontId="21" fillId="33" borderId="19" numFmtId="165" xfId="47" applyNumberFormat="1" applyFont="1" applyFill="1" applyBorder="1" applyAlignment="1">
      <alignment horizontal="center" shrinkToFit="1" vertical="top"/>
    </xf>
    <xf fontId="21" fillId="33" borderId="29" numFmtId="164" xfId="47" applyNumberFormat="1" applyFont="1" applyFill="1" applyBorder="1" applyAlignment="1">
      <alignment horizontal="center" shrinkToFit="1" vertical="top"/>
    </xf>
    <xf fontId="21" fillId="33" borderId="19" numFmtId="166" xfId="47" applyNumberFormat="1" applyFont="1" applyFill="1" applyBorder="1" applyAlignment="1">
      <alignment horizontal="center" vertical="top"/>
    </xf>
    <xf fontId="21" fillId="33" borderId="20" numFmtId="167" xfId="0" applyNumberFormat="1" applyFont="1" applyFill="1" applyBorder="1" applyAlignment="1">
      <alignment horizontal="center" vertical="top" wrapText="1"/>
    </xf>
    <xf fontId="21" fillId="33" borderId="30" numFmtId="0" xfId="0" applyFont="1" applyFill="1" applyBorder="1" applyAlignment="1">
      <alignment horizontal="center" vertical="top" wrapText="1"/>
    </xf>
    <xf fontId="21" fillId="33" borderId="30" numFmtId="0" xfId="0" applyFont="1" applyFill="1" applyBorder="1" applyAlignment="1">
      <alignment horizontal="left" vertical="top" wrapText="1"/>
    </xf>
    <xf fontId="21" fillId="33" borderId="19" numFmtId="164" xfId="47" applyNumberFormat="1" applyFont="1" applyFill="1" applyBorder="1" applyAlignment="1">
      <alignment horizontal="center" shrinkToFit="1" vertical="top"/>
    </xf>
    <xf fontId="21" fillId="33" borderId="22" numFmtId="167" xfId="0" applyNumberFormat="1" applyFont="1" applyFill="1" applyBorder="1" applyAlignment="1">
      <alignment horizontal="center" vertical="top" wrapText="1"/>
    </xf>
    <xf fontId="21" fillId="33" borderId="29" numFmtId="0" xfId="0" applyFont="1" applyFill="1" applyBorder="1" applyAlignment="1">
      <alignment horizontal="center" vertical="top" wrapText="1"/>
    </xf>
    <xf fontId="21" fillId="33" borderId="29" numFmtId="0" xfId="0" applyFont="1" applyFill="1" applyBorder="1" applyAlignment="1">
      <alignment horizontal="left" vertical="top" wrapText="1"/>
    </xf>
    <xf fontId="21" fillId="33" borderId="19" numFmtId="168" xfId="47" applyNumberFormat="1" applyFont="1" applyFill="1" applyBorder="1" applyAlignment="1">
      <alignment horizontal="center" shrinkToFit="1" vertical="top"/>
    </xf>
    <xf fontId="21" fillId="33" borderId="15" numFmtId="165" xfId="47" applyNumberFormat="1" applyFont="1" applyFill="1" applyBorder="1" applyAlignment="1">
      <alignment horizontal="center" shrinkToFit="1" vertical="top"/>
    </xf>
    <xf fontId="21" fillId="33" borderId="15" numFmtId="166" xfId="47" applyNumberFormat="1" applyFont="1" applyFill="1" applyBorder="1" applyAlignment="1">
      <alignment horizontal="center" vertical="top"/>
    </xf>
    <xf fontId="21" fillId="33" borderId="20" numFmtId="0" xfId="0" applyFont="1" applyFill="1" applyBorder="1" applyAlignment="1">
      <alignment horizontal="left" vertical="top" wrapText="1"/>
    </xf>
    <xf fontId="21" fillId="33" borderId="16" numFmtId="165" xfId="47" applyNumberFormat="1" applyFont="1" applyFill="1" applyBorder="1" applyAlignment="1">
      <alignment horizontal="center" shrinkToFit="1" vertical="top"/>
    </xf>
    <xf fontId="21" fillId="33" borderId="16" numFmtId="164" xfId="47" applyNumberFormat="1" applyFont="1" applyFill="1" applyBorder="1" applyAlignment="1">
      <alignment horizontal="center" shrinkToFit="1" vertical="top"/>
    </xf>
    <xf fontId="21" fillId="33" borderId="16" numFmtId="166" xfId="47" applyNumberFormat="1" applyFont="1" applyFill="1" applyBorder="1" applyAlignment="1">
      <alignment horizontal="center" vertical="top"/>
    </xf>
    <xf fontId="21" fillId="33" borderId="22" numFmtId="0" xfId="0" applyFont="1" applyFill="1" applyBorder="1" applyAlignment="1">
      <alignment horizontal="left" vertical="top" wrapText="1"/>
    </xf>
    <xf fontId="21" fillId="33" borderId="15" numFmtId="164" xfId="47" applyNumberFormat="1" applyFont="1" applyFill="1" applyBorder="1" applyAlignment="1">
      <alignment horizontal="center" shrinkToFit="1" vertical="top"/>
    </xf>
    <xf fontId="21" fillId="33" borderId="23" numFmtId="164" xfId="47" applyNumberFormat="1" applyFont="1" applyFill="1" applyBorder="1" applyAlignment="1">
      <alignment horizontal="center" shrinkToFit="1" vertical="top"/>
    </xf>
    <xf fontId="21" fillId="33" borderId="16" numFmtId="169" xfId="0" applyNumberFormat="1" applyFont="1" applyFill="1" applyBorder="1" applyAlignment="1">
      <alignment horizontal="center" vertical="top" wrapText="1"/>
    </xf>
    <xf fontId="21" fillId="33" borderId="24" numFmtId="165" xfId="47" applyNumberFormat="1" applyFont="1" applyFill="1" applyBorder="1" applyAlignment="1">
      <alignment horizontal="center" shrinkToFit="1" vertical="top"/>
    </xf>
    <xf fontId="21" fillId="33" borderId="21" numFmtId="166" xfId="47" applyNumberFormat="1" applyFont="1" applyFill="1" applyBorder="1" applyAlignment="1">
      <alignment horizontal="center" vertical="top"/>
    </xf>
    <xf fontId="21" fillId="33" borderId="11" numFmtId="0" xfId="0" applyFont="1" applyFill="1" applyBorder="1" applyAlignment="1">
      <alignment horizontal="left" vertical="top" wrapText="1"/>
    </xf>
    <xf fontId="21" fillId="33" borderId="16" numFmtId="0" xfId="0" applyFont="1" applyFill="1" applyBorder="1" applyAlignment="1">
      <alignment horizontal="left" vertical="top" wrapText="1"/>
    </xf>
    <xf fontId="24" fillId="33" borderId="16" numFmtId="0" xfId="0" applyFont="1" applyFill="1" applyBorder="1" applyAlignment="1">
      <alignment horizontal="center" vertical="top" wrapText="1"/>
    </xf>
    <xf fontId="19" fillId="33" borderId="15" numFmtId="0" xfId="0" applyFont="1" applyFill="1" applyBorder="1"/>
    <xf fontId="21" fillId="33" borderId="11" numFmtId="2" xfId="0" applyNumberFormat="1" applyFont="1" applyFill="1" applyBorder="1" applyAlignment="1">
      <alignment horizontal="center" vertical="top" wrapText="1"/>
    </xf>
    <xf fontId="21" fillId="33" borderId="23" numFmtId="0" xfId="0" applyFont="1" applyFill="1" applyBorder="1" applyAlignment="1">
      <alignment horizontal="left" vertical="top" wrapText="1"/>
    </xf>
    <xf fontId="21" fillId="33" borderId="23" numFmtId="2" xfId="0" applyNumberFormat="1" applyFont="1" applyFill="1" applyBorder="1" applyAlignment="1">
      <alignment horizontal="center" vertical="top" wrapText="1"/>
    </xf>
    <xf fontId="21" fillId="33" borderId="15" numFmtId="49" xfId="0" applyNumberFormat="1" applyFont="1" applyFill="1" applyBorder="1" applyAlignment="1">
      <alignment horizontal="center" vertical="top"/>
    </xf>
    <xf fontId="21" fillId="33" borderId="15" numFmtId="0" xfId="0" applyFont="1" applyFill="1" applyBorder="1" applyAlignment="1">
      <alignment horizontal="left" vertical="top" wrapText="1"/>
    </xf>
    <xf fontId="21" fillId="33" borderId="15" numFmtId="2" xfId="0" applyNumberFormat="1" applyFont="1" applyFill="1" applyBorder="1" applyAlignment="1">
      <alignment horizontal="center" vertical="top" wrapText="1"/>
    </xf>
    <xf fontId="19" fillId="33" borderId="0" numFmtId="2" xfId="0" applyNumberFormat="1" applyFont="1" applyFill="1"/>
    <xf fontId="21" fillId="33" borderId="17" numFmtId="0" xfId="0" applyFont="1" applyFill="1" applyBorder="1" applyAlignment="1">
      <alignment vertical="top" wrapText="1"/>
    </xf>
    <xf fontId="21" fillId="33" borderId="18" numFmtId="0" xfId="0" applyFont="1" applyFill="1" applyBorder="1" applyAlignment="1">
      <alignment vertical="top" wrapText="1"/>
    </xf>
    <xf fontId="21" fillId="33" borderId="20" numFmtId="0" xfId="0" applyFont="1" applyFill="1" applyBorder="1" applyAlignment="1">
      <alignment vertical="top" wrapText="1"/>
    </xf>
    <xf fontId="21" fillId="33" borderId="25" numFmtId="0" xfId="0" applyFont="1" applyFill="1" applyBorder="1" applyAlignment="1">
      <alignment vertical="top" wrapText="1"/>
    </xf>
    <xf fontId="21" fillId="33" borderId="0" numFmtId="0" xfId="0" applyFont="1" applyFill="1" applyAlignment="1">
      <alignment vertical="top" wrapText="1"/>
    </xf>
    <xf fontId="21" fillId="33" borderId="22" numFmtId="0" xfId="0" applyFont="1" applyFill="1" applyBorder="1" applyAlignment="1">
      <alignment vertical="top" wrapText="1"/>
    </xf>
    <xf fontId="21" fillId="33" borderId="16" numFmtId="4" xfId="0" applyNumberFormat="1" applyFont="1" applyFill="1" applyBorder="1" applyAlignment="1">
      <alignment horizontal="center" vertical="center" wrapText="1"/>
    </xf>
    <xf fontId="21" fillId="33" borderId="12" numFmtId="0" xfId="0" applyFont="1" applyFill="1" applyBorder="1" applyAlignment="1">
      <alignment horizontal="left" vertical="top" wrapText="1"/>
    </xf>
    <xf fontId="21" fillId="33" borderId="13" numFmtId="0" xfId="0" applyFont="1" applyFill="1" applyBorder="1" applyAlignment="1">
      <alignment horizontal="left" vertical="top" wrapText="1"/>
    </xf>
    <xf fontId="21" fillId="33" borderId="14" numFmtId="0" xfId="0" applyFont="1" applyFill="1" applyBorder="1" applyAlignment="1">
      <alignment horizontal="left" vertical="top" wrapText="1"/>
    </xf>
    <xf fontId="21" fillId="33" borderId="11" numFmtId="4" xfId="0" applyNumberFormat="1" applyFont="1" applyFill="1" applyBorder="1" applyAlignment="1">
      <alignment horizontal="center" vertical="center" wrapText="1"/>
    </xf>
    <xf fontId="19" fillId="33" borderId="12" numFmtId="0" xfId="0" applyFont="1" applyFill="1" applyBorder="1"/>
    <xf fontId="21" fillId="33" borderId="14" numFmtId="164" xfId="0" applyNumberFormat="1" applyFont="1" applyFill="1" applyBorder="1" applyAlignment="1">
      <alignment horizontal="center" vertical="top" wrapText="1"/>
    </xf>
    <xf fontId="21" fillId="33" borderId="15" numFmtId="170" xfId="0" applyNumberFormat="1" applyFont="1" applyFill="1" applyBorder="1" applyAlignment="1">
      <alignment horizontal="center" vertical="center" wrapText="1"/>
    </xf>
    <xf fontId="21" fillId="33" borderId="16" numFmtId="170" xfId="0" applyNumberFormat="1" applyFont="1" applyFill="1" applyBorder="1" applyAlignment="1">
      <alignment horizontal="center" vertical="center" wrapText="1"/>
    </xf>
    <xf fontId="21" fillId="33" borderId="0" numFmtId="170" xfId="0" applyNumberFormat="1" applyFont="1" applyFill="1" applyAlignment="1">
      <alignment horizontal="center" vertical="center" wrapText="1"/>
    </xf>
    <xf fontId="21" fillId="33" borderId="23" numFmtId="49" xfId="0" applyNumberFormat="1" applyFont="1" applyFill="1" applyBorder="1" applyAlignment="1">
      <alignment horizontal="center" vertical="top" wrapText="1"/>
    </xf>
    <xf fontId="21" fillId="33" borderId="23" numFmtId="0" xfId="0" applyFont="1" applyFill="1" applyBorder="1" applyAlignment="1">
      <alignment horizontal="center" vertical="top" wrapText="1"/>
    </xf>
    <xf fontId="21" fillId="33" borderId="23" numFmtId="165" xfId="0" applyNumberFormat="1" applyFont="1" applyFill="1" applyBorder="1" applyAlignment="1">
      <alignment horizontal="center" vertical="top" wrapText="1"/>
    </xf>
    <xf fontId="25" fillId="33" borderId="0" numFmtId="0" xfId="0" applyFont="1" applyFill="1"/>
    <xf fontId="21" fillId="33" borderId="11" numFmtId="0" xfId="0" applyFont="1" applyFill="1" applyBorder="1" applyAlignment="1">
      <alignment vertical="top" wrapText="1"/>
    </xf>
    <xf fontId="21" fillId="33" borderId="11" numFmtId="1" xfId="0" applyNumberFormat="1" applyFont="1" applyFill="1" applyBorder="1" applyAlignment="1">
      <alignment horizontal="center" vertical="top" wrapText="1"/>
    </xf>
    <xf fontId="21" fillId="33" borderId="11" numFmtId="1" xfId="0" applyNumberFormat="1" applyFont="1" applyFill="1" applyBorder="1" applyAlignment="1">
      <alignment horizontal="left" vertical="top" wrapText="1"/>
    </xf>
    <xf fontId="21" fillId="33" borderId="11" numFmtId="167" xfId="0" applyNumberFormat="1" applyFont="1" applyFill="1" applyBorder="1" applyAlignment="1">
      <alignment vertical="top" wrapText="1"/>
    </xf>
    <xf fontId="26" fillId="33" borderId="16" numFmtId="0" xfId="0" applyFont="1" applyFill="1" applyBorder="1" applyAlignment="1">
      <alignment horizontal="center" vertical="center" wrapText="1"/>
    </xf>
    <xf fontId="21" fillId="33" borderId="11" numFmtId="167" xfId="0" applyNumberFormat="1" applyFont="1" applyFill="1" applyBorder="1" applyAlignment="1">
      <alignment horizontal="center" vertical="top" wrapText="1"/>
    </xf>
    <xf fontId="21" fillId="33" borderId="15" numFmtId="164" xfId="0" applyNumberFormat="1" applyFont="1" applyFill="1" applyBorder="1" applyAlignment="1">
      <alignment horizontal="right" vertical="center" wrapText="1"/>
    </xf>
    <xf fontId="21" fillId="33" borderId="16" numFmtId="0" xfId="0" applyFont="1" applyFill="1" applyBorder="1" applyAlignment="1">
      <alignment horizontal="center" vertical="center" wrapText="1"/>
    </xf>
    <xf fontId="21" fillId="33" borderId="23" numFmtId="167" xfId="0" applyNumberFormat="1" applyFont="1" applyFill="1" applyBorder="1" applyAlignment="1">
      <alignment horizontal="center" vertical="top" wrapText="1"/>
    </xf>
    <xf fontId="21" fillId="33" borderId="11" numFmtId="49" xfId="0" applyNumberFormat="1" applyFont="1" applyFill="1" applyBorder="1" applyAlignment="1">
      <alignment horizontal="center" vertical="center" wrapText="1"/>
    </xf>
    <xf fontId="21" fillId="33" borderId="15" numFmtId="167" xfId="0" applyNumberFormat="1" applyFont="1" applyFill="1" applyBorder="1" applyAlignment="1">
      <alignment horizontal="center" vertical="top" wrapText="1"/>
    </xf>
    <xf fontId="21" fillId="33" borderId="0" numFmtId="0" xfId="0" applyFont="1" applyFill="1" applyAlignment="1">
      <alignment horizontal="center" vertical="top" wrapText="1"/>
    </xf>
    <xf fontId="21" fillId="33" borderId="0" numFmtId="164" xfId="0" applyNumberFormat="1" applyFont="1" applyFill="1" applyAlignment="1">
      <alignment horizontal="center" vertical="top" wrapText="1"/>
    </xf>
    <xf fontId="21" fillId="33" borderId="0" numFmtId="169" xfId="0" applyNumberFormat="1" applyFont="1" applyFill="1" applyAlignment="1">
      <alignment horizontal="center" vertical="top" wrapText="1"/>
    </xf>
    <xf fontId="27" fillId="33" borderId="0" numFmtId="0" xfId="0" applyFont="1" applyFill="1"/>
    <xf fontId="21" fillId="33" borderId="11" numFmtId="0" xfId="0" applyFont="1" applyFill="1" applyBorder="1" applyAlignment="1">
      <alignment horizontal="center" vertical="center"/>
    </xf>
    <xf fontId="21" fillId="33" borderId="16" numFmtId="49" xfId="0" applyNumberFormat="1" applyFont="1" applyFill="1" applyBorder="1" applyAlignment="1">
      <alignment horizontal="center" vertical="center" wrapText="1"/>
    </xf>
    <xf fontId="28" fillId="33" borderId="16" numFmtId="0" xfId="0" applyFont="1" applyFill="1" applyBorder="1" applyAlignment="1">
      <alignment horizontal="center" vertical="center" wrapText="1"/>
    </xf>
    <xf fontId="27" fillId="33" borderId="0" numFmtId="4" xfId="0" applyNumberFormat="1" applyFont="1" applyFill="1"/>
    <xf fontId="21" fillId="33" borderId="23" numFmtId="0" xfId="0" applyFont="1" applyFill="1" applyBorder="1" applyAlignment="1">
      <alignment horizontal="center" vertical="center"/>
    </xf>
    <xf fontId="29" fillId="33" borderId="0" numFmtId="4" xfId="0" applyNumberFormat="1" applyFont="1" applyFill="1"/>
    <xf fontId="21" fillId="33" borderId="15" numFmtId="0" xfId="0" applyFont="1" applyFill="1" applyBorder="1" applyAlignment="1">
      <alignment horizontal="center" vertical="center"/>
    </xf>
    <xf fontId="21" fillId="33" borderId="16" numFmtId="0" xfId="0" applyFont="1" applyFill="1" applyBorder="1" applyAlignment="1">
      <alignment horizontal="center" vertical="center"/>
    </xf>
    <xf fontId="21" fillId="33" borderId="16" numFmtId="164" xfId="47" applyNumberFormat="1" applyFont="1" applyFill="1" applyBorder="1" applyAlignment="1">
      <alignment horizontal="center" vertical="center"/>
    </xf>
    <xf fontId="21" fillId="33" borderId="16" numFmtId="165" xfId="47" applyNumberFormat="1" applyFont="1" applyFill="1" applyBorder="1" applyAlignment="1">
      <alignment horizontal="center" vertical="center"/>
    </xf>
    <xf fontId="21" fillId="33" borderId="12" numFmtId="0" xfId="0" applyFont="1" applyFill="1" applyBorder="1" applyAlignment="1">
      <alignment horizontal="center" vertical="center" wrapText="1"/>
    </xf>
    <xf fontId="21" fillId="33" borderId="13" numFmtId="0" xfId="0" applyFont="1" applyFill="1" applyBorder="1" applyAlignment="1">
      <alignment horizontal="center" vertical="center" wrapText="1"/>
    </xf>
    <xf fontId="21" fillId="33" borderId="14" numFmtId="0" xfId="0" applyFont="1" applyFill="1" applyBorder="1" applyAlignment="1">
      <alignment horizontal="center" vertical="center" wrapText="1"/>
    </xf>
    <xf fontId="21" fillId="33" borderId="11" numFmtId="0" xfId="0" applyFont="1" applyFill="1" applyBorder="1" applyAlignment="1">
      <alignment horizontal="center" vertical="center" wrapText="1"/>
    </xf>
    <xf fontId="21" fillId="33" borderId="15" numFmtId="1" xfId="0" applyNumberFormat="1" applyFont="1" applyFill="1" applyBorder="1" applyAlignment="1">
      <alignment horizontal="center" vertical="top" wrapText="1"/>
    </xf>
    <xf fontId="21" fillId="33" borderId="15" numFmtId="0" xfId="0" applyFont="1" applyFill="1" applyBorder="1" applyAlignment="1">
      <alignment horizontal="center" vertical="center" wrapText="1"/>
    </xf>
    <xf fontId="27" fillId="33" borderId="0" numFmtId="2" xfId="0" applyNumberFormat="1" applyFont="1" applyFill="1"/>
    <xf fontId="21" fillId="33" borderId="23" numFmtId="0" xfId="0" applyFont="1" applyFill="1" applyBorder="1" applyAlignment="1">
      <alignment horizontal="center" vertical="center" wrapText="1"/>
    </xf>
    <xf fontId="21" fillId="33" borderId="16" numFmtId="1" xfId="0" applyNumberFormat="1" applyFont="1" applyFill="1" applyBorder="1" applyAlignment="1">
      <alignment horizontal="center" vertical="top" wrapText="1"/>
    </xf>
    <xf fontId="21" fillId="33" borderId="16" numFmtId="2" xfId="0" applyNumberFormat="1" applyFont="1" applyFill="1" applyBorder="1" applyAlignment="1">
      <alignment horizontal="center" vertical="top" wrapText="1"/>
    </xf>
    <xf fontId="21" fillId="33" borderId="16" numFmtId="167" xfId="0" applyNumberFormat="1" applyFont="1" applyFill="1" applyBorder="1" applyAlignment="1">
      <alignment horizontal="center" vertical="top" wrapText="1"/>
    </xf>
    <xf fontId="17" fillId="33" borderId="0" numFmtId="0" xfId="0" applyFont="1" applyFill="1"/>
    <xf fontId="21" fillId="33" borderId="16" numFmtId="49" xfId="0" applyNumberFormat="1" applyFont="1" applyFill="1" applyBorder="1" applyAlignment="1">
      <alignment horizontal="center" vertical="top"/>
    </xf>
    <xf fontId="21" fillId="33" borderId="16" numFmtId="167" xfId="0" applyNumberFormat="1" applyFont="1" applyFill="1" applyBorder="1" applyAlignment="1">
      <alignment horizontal="left" vertical="top" wrapText="1"/>
    </xf>
    <xf fontId="21" fillId="33" borderId="16" numFmtId="0" xfId="0" applyFont="1" applyFill="1" applyBorder="1" applyAlignment="1">
      <alignment horizontal="center" vertical="top"/>
    </xf>
    <xf fontId="21" fillId="33" borderId="11" numFmtId="164" xfId="0" applyNumberFormat="1" applyFont="1" applyFill="1" applyBorder="1" applyAlignment="1">
      <alignment horizontal="center" vertical="top"/>
    </xf>
    <xf fontId="21" fillId="33" borderId="11" numFmtId="165" xfId="0" applyNumberFormat="1" applyFont="1" applyFill="1" applyBorder="1" applyAlignment="1">
      <alignment horizontal="center" vertical="top"/>
    </xf>
    <xf fontId="21" fillId="33" borderId="11" numFmtId="4" xfId="0" applyNumberFormat="1" applyFont="1" applyFill="1" applyBorder="1" applyAlignment="1">
      <alignment horizontal="center" vertical="top" wrapText="1"/>
    </xf>
    <xf fontId="30" fillId="33" borderId="0" numFmtId="9" xfId="0" applyNumberFormat="1" applyFont="1" applyFill="1"/>
    <xf fontId="17" fillId="33" borderId="0" numFmtId="171" xfId="0" applyNumberFormat="1" applyFont="1" applyFill="1"/>
    <xf fontId="21" fillId="33" borderId="23" numFmtId="4" xfId="0" applyNumberFormat="1" applyFont="1" applyFill="1" applyBorder="1" applyAlignment="1">
      <alignment horizontal="center" vertical="top" wrapText="1"/>
    </xf>
    <xf fontId="21" fillId="33" borderId="11" numFmtId="0" xfId="0" applyFont="1" applyFill="1" applyBorder="1" applyAlignment="1">
      <alignment horizontal="center" vertical="top"/>
    </xf>
    <xf fontId="21" fillId="33" borderId="15" numFmtId="4" xfId="0" applyNumberFormat="1" applyFont="1" applyFill="1" applyBorder="1" applyAlignment="1">
      <alignment horizontal="center" vertical="top" wrapText="1"/>
    </xf>
    <xf fontId="21" fillId="33" borderId="11" numFmtId="167" xfId="0" applyNumberFormat="1" applyFont="1" applyFill="1" applyBorder="1" applyAlignment="1">
      <alignment horizontal="left" vertical="top" wrapText="1"/>
    </xf>
    <xf fontId="21" fillId="33" borderId="16" numFmtId="164" xfId="0" applyNumberFormat="1" applyFont="1" applyFill="1" applyBorder="1" applyAlignment="1">
      <alignment horizontal="center" vertical="top"/>
    </xf>
    <xf fontId="21" fillId="33" borderId="16" numFmtId="165" xfId="0" applyNumberFormat="1" applyFont="1" applyFill="1" applyBorder="1" applyAlignment="1">
      <alignment horizontal="center" vertical="top"/>
    </xf>
    <xf fontId="21" fillId="33" borderId="23" numFmtId="167" xfId="0" applyNumberFormat="1" applyFont="1" applyFill="1" applyBorder="1" applyAlignment="1">
      <alignment horizontal="left" vertical="top" wrapText="1"/>
    </xf>
    <xf fontId="21" fillId="33" borderId="0" numFmtId="164" xfId="0" applyNumberFormat="1" applyFont="1" applyFill="1" applyAlignment="1">
      <alignment horizontal="center" vertical="top"/>
    </xf>
    <xf fontId="21" fillId="33" borderId="0" numFmtId="165" xfId="0" applyNumberFormat="1" applyFont="1" applyFill="1" applyAlignment="1">
      <alignment horizontal="center" vertical="top"/>
    </xf>
    <xf fontId="21" fillId="33" borderId="15" numFmtId="167" xfId="0" applyNumberFormat="1" applyFont="1" applyFill="1" applyBorder="1" applyAlignment="1">
      <alignment horizontal="left" vertical="top" wrapText="1"/>
    </xf>
    <xf fontId="21" fillId="33" borderId="25" numFmtId="49" xfId="0" applyNumberFormat="1" applyFont="1" applyFill="1" applyBorder="1" applyAlignment="1">
      <alignment horizontal="center" vertical="top"/>
    </xf>
    <xf fontId="21" fillId="33" borderId="29" numFmtId="167" xfId="0" applyNumberFormat="1" applyFont="1" applyFill="1" applyBorder="1" applyAlignment="1">
      <alignment horizontal="left" vertical="top" wrapText="1"/>
    </xf>
    <xf fontId="21" fillId="33" borderId="21" numFmtId="0" xfId="0" applyFont="1" applyFill="1" applyBorder="1" applyAlignment="1">
      <alignment horizontal="center" vertical="top"/>
    </xf>
    <xf fontId="23" fillId="33" borderId="0" numFmtId="9" xfId="0" applyNumberFormat="1" applyFont="1" applyFill="1"/>
    <xf fontId="21" fillId="33" borderId="19" numFmtId="167" xfId="0" applyNumberFormat="1" applyFont="1" applyFill="1" applyBorder="1" applyAlignment="1">
      <alignment horizontal="left" vertical="top" wrapText="1"/>
    </xf>
    <xf fontId="21" fillId="33" borderId="24" numFmtId="49" xfId="0" applyNumberFormat="1" applyFont="1" applyFill="1" applyBorder="1" applyAlignment="1">
      <alignment horizontal="center" vertical="top"/>
    </xf>
    <xf fontId="31" fillId="33" borderId="16" numFmtId="4" xfId="0" applyNumberFormat="1" applyFont="1" applyFill="1" applyBorder="1" applyAlignment="1">
      <alignment horizontal="center" vertical="center" wrapText="1"/>
    </xf>
    <xf fontId="21" fillId="33" borderId="15" numFmtId="0" xfId="0" applyFont="1" applyFill="1" applyBorder="1" applyAlignment="1">
      <alignment horizontal="center" vertical="top"/>
    </xf>
    <xf fontId="0" fillId="34" borderId="0" numFmtId="0" xfId="0" applyFill="1"/>
    <xf fontId="21" fillId="34" borderId="15" numFmtId="49" xfId="0" applyNumberFormat="1" applyFont="1" applyFill="1" applyBorder="1" applyAlignment="1">
      <alignment horizontal="center" vertical="top"/>
    </xf>
    <xf fontId="21" fillId="34" borderId="15" numFmtId="0" xfId="0" applyFont="1" applyFill="1" applyBorder="1" applyAlignment="1">
      <alignment horizontal="left" vertical="top" wrapText="1"/>
    </xf>
    <xf fontId="21" fillId="34" borderId="15" numFmtId="0" xfId="0" applyFont="1" applyFill="1" applyBorder="1" applyAlignment="1">
      <alignment horizontal="center" vertical="top" wrapText="1"/>
    </xf>
    <xf fontId="21" fillId="34" borderId="16" numFmtId="0" xfId="0" applyFont="1" applyFill="1" applyBorder="1" applyAlignment="1">
      <alignment horizontal="left" vertical="top" wrapText="1"/>
    </xf>
    <xf fontId="21" fillId="34" borderId="16" numFmtId="0" xfId="0" applyFont="1" applyFill="1" applyBorder="1" applyAlignment="1">
      <alignment horizontal="center" vertical="top" wrapText="1"/>
    </xf>
    <xf fontId="21" fillId="34" borderId="16" numFmtId="167" xfId="0" applyNumberFormat="1" applyFont="1" applyFill="1" applyBorder="1" applyAlignment="1">
      <alignment horizontal="left" vertical="top" wrapText="1"/>
    </xf>
    <xf fontId="21" fillId="34" borderId="15" numFmtId="0" xfId="0" applyFont="1" applyFill="1" applyBorder="1" applyAlignment="1">
      <alignment horizontal="center" vertical="top"/>
    </xf>
    <xf fontId="21" fillId="34" borderId="11" numFmtId="164" xfId="0" applyNumberFormat="1" applyFont="1" applyFill="1" applyBorder="1" applyAlignment="1">
      <alignment horizontal="center" vertical="top"/>
    </xf>
    <xf fontId="21" fillId="34" borderId="11" numFmtId="165" xfId="0" applyNumberFormat="1" applyFont="1" applyFill="1" applyBorder="1" applyAlignment="1">
      <alignment horizontal="center" vertical="top"/>
    </xf>
    <xf fontId="21" fillId="34" borderId="11" numFmtId="0" xfId="0" applyFont="1" applyFill="1" applyBorder="1" applyAlignment="1">
      <alignment horizontal="center" vertical="top" wrapText="1"/>
    </xf>
    <xf fontId="19" fillId="34" borderId="0" numFmtId="0" xfId="0" applyFont="1" applyFill="1"/>
    <xf fontId="23" fillId="34" borderId="0" numFmtId="9" xfId="0" applyNumberFormat="1" applyFont="1" applyFill="1"/>
    <xf fontId="21" fillId="34" borderId="16" numFmtId="49" xfId="0" applyNumberFormat="1" applyFont="1" applyFill="1" applyBorder="1" applyAlignment="1">
      <alignment horizontal="center" vertical="top"/>
    </xf>
    <xf fontId="21" fillId="34" borderId="12" numFmtId="0" xfId="0" applyFont="1" applyFill="1" applyBorder="1" applyAlignment="1">
      <alignment horizontal="left" vertical="top" wrapText="1"/>
    </xf>
    <xf fontId="21" fillId="34" borderId="13" numFmtId="0" xfId="0" applyFont="1" applyFill="1" applyBorder="1" applyAlignment="1">
      <alignment horizontal="left" vertical="top" wrapText="1"/>
    </xf>
    <xf fontId="21" fillId="34" borderId="14" numFmtId="0" xfId="0" applyFont="1" applyFill="1" applyBorder="1" applyAlignment="1">
      <alignment horizontal="left" vertical="top" wrapText="1"/>
    </xf>
    <xf fontId="21" fillId="34" borderId="23" numFmtId="0" xfId="0" applyFont="1" applyFill="1" applyBorder="1" applyAlignment="1">
      <alignment horizontal="center" vertical="top" wrapText="1"/>
    </xf>
    <xf fontId="21" fillId="33" borderId="0" numFmtId="167" xfId="0" applyNumberFormat="1" applyFont="1" applyFill="1" applyAlignment="1">
      <alignment horizontal="left" vertical="top" wrapText="1"/>
    </xf>
    <xf fontId="32" fillId="34" borderId="11" numFmtId="165" xfId="0" applyNumberFormat="1" applyFont="1" applyFill="1" applyBorder="1" applyAlignment="1">
      <alignment horizontal="center" vertical="top"/>
    </xf>
    <xf fontId="21" fillId="34" borderId="11" numFmtId="49" xfId="0" applyNumberFormat="1" applyFont="1" applyFill="1" applyBorder="1" applyAlignment="1">
      <alignment horizontal="center" vertical="top"/>
    </xf>
    <xf fontId="21" fillId="34" borderId="17" numFmtId="0" xfId="0" applyFont="1" applyFill="1" applyBorder="1" applyAlignment="1">
      <alignment horizontal="left" vertical="top" wrapText="1"/>
    </xf>
    <xf fontId="21" fillId="34" borderId="18" numFmtId="0" xfId="0" applyFont="1" applyFill="1" applyBorder="1" applyAlignment="1">
      <alignment horizontal="left" vertical="top" wrapText="1"/>
    </xf>
    <xf fontId="21" fillId="34" borderId="20" numFmtId="0" xfId="0" applyFont="1" applyFill="1" applyBorder="1" applyAlignment="1">
      <alignment horizontal="left" vertical="top" wrapText="1"/>
    </xf>
    <xf fontId="21" fillId="34" borderId="24" numFmtId="0" xfId="0" applyFont="1" applyFill="1" applyBorder="1" applyAlignment="1">
      <alignment horizontal="left" vertical="top" wrapText="1"/>
    </xf>
    <xf fontId="21" fillId="34" borderId="10" numFmtId="0" xfId="0" applyFont="1" applyFill="1" applyBorder="1" applyAlignment="1">
      <alignment horizontal="left" vertical="top" wrapText="1"/>
    </xf>
    <xf fontId="21" fillId="34" borderId="21" numFmtId="0" xfId="0" applyFont="1" applyFill="1" applyBorder="1" applyAlignment="1">
      <alignment horizontal="left" vertical="top" wrapText="1"/>
    </xf>
    <xf fontId="21" fillId="34" borderId="0" numFmtId="167" xfId="0" applyNumberFormat="1" applyFont="1" applyFill="1" applyAlignment="1">
      <alignment horizontal="left" vertical="top" wrapText="1"/>
    </xf>
    <xf fontId="32" fillId="33" borderId="11" numFmtId="165" xfId="0" applyNumberFormat="1" applyFont="1" applyFill="1" applyBorder="1" applyAlignment="1">
      <alignment horizontal="center" vertical="top"/>
    </xf>
    <xf fontId="32" fillId="33" borderId="15" numFmtId="0" xfId="0" applyFont="1" applyFill="1" applyBorder="1" applyAlignment="1">
      <alignment horizontal="center" vertical="top"/>
    </xf>
    <xf fontId="21" fillId="33" borderId="28" numFmtId="167" xfId="0" applyNumberFormat="1" applyFont="1" applyFill="1" applyBorder="1" applyAlignment="1">
      <alignment horizontal="left" vertical="top" wrapText="1"/>
    </xf>
    <xf fontId="21" fillId="33" borderId="23" numFmtId="0" xfId="0" applyFont="1" applyFill="1" applyBorder="1" applyAlignment="1">
      <alignment horizontal="center" vertical="top"/>
    </xf>
    <xf fontId="32" fillId="33" borderId="16" numFmtId="165" xfId="0" applyNumberFormat="1" applyFont="1" applyFill="1" applyBorder="1" applyAlignment="1">
      <alignment horizontal="center" vertical="top"/>
    </xf>
    <xf fontId="32" fillId="33" borderId="19" numFmtId="0" xfId="0" applyFont="1" applyFill="1" applyBorder="1" applyAlignment="1">
      <alignment horizontal="center" vertical="top"/>
    </xf>
    <xf fontId="32" fillId="33" borderId="0" numFmtId="165" xfId="0" applyNumberFormat="1" applyFont="1" applyFill="1" applyAlignment="1">
      <alignment horizontal="center" vertical="top"/>
    </xf>
    <xf fontId="21" fillId="33" borderId="19" numFmtId="0" xfId="0" applyFont="1" applyFill="1" applyBorder="1" applyAlignment="1">
      <alignment horizontal="center" vertical="top"/>
    </xf>
    <xf fontId="21" fillId="33" borderId="20" numFmtId="164" xfId="0" applyNumberFormat="1" applyFont="1" applyFill="1" applyBorder="1" applyAlignment="1">
      <alignment horizontal="center" vertical="top"/>
    </xf>
    <xf fontId="32" fillId="33" borderId="11" numFmtId="0" xfId="0" applyFont="1" applyFill="1" applyBorder="1" applyAlignment="1">
      <alignment horizontal="center" vertical="top"/>
    </xf>
    <xf fontId="32" fillId="33" borderId="12" numFmtId="165" xfId="0" applyNumberFormat="1" applyFont="1" applyFill="1" applyBorder="1" applyAlignment="1">
      <alignment horizontal="center" vertical="top"/>
    </xf>
    <xf fontId="0" fillId="33" borderId="19" numFmtId="0" xfId="0" applyFill="1" applyBorder="1"/>
    <xf fontId="32" fillId="33" borderId="19" numFmtId="165" xfId="0" applyNumberFormat="1" applyFont="1" applyFill="1" applyBorder="1" applyAlignment="1">
      <alignment horizontal="center" vertical="top"/>
    </xf>
    <xf fontId="21" fillId="33" borderId="22" numFmtId="0" xfId="0" applyFont="1" applyFill="1" applyBorder="1" applyAlignment="1">
      <alignment horizontal="center" vertical="top" wrapText="1"/>
    </xf>
    <xf fontId="21" fillId="33" borderId="15" numFmtId="164" xfId="0" applyNumberFormat="1" applyFont="1" applyFill="1" applyBorder="1" applyAlignment="1">
      <alignment horizontal="center" vertical="top"/>
    </xf>
    <xf fontId="32" fillId="33" borderId="23" numFmtId="165" xfId="0" applyNumberFormat="1" applyFont="1" applyFill="1" applyBorder="1" applyAlignment="1">
      <alignment horizontal="center" vertical="top"/>
    </xf>
    <xf fontId="32" fillId="33" borderId="16" numFmtId="0" xfId="0" applyFont="1" applyFill="1" applyBorder="1" applyAlignment="1">
      <alignment horizontal="center" vertical="top"/>
    </xf>
    <xf fontId="21" fillId="33" borderId="0" numFmtId="0" xfId="0" applyFont="1" applyFill="1" applyAlignment="1">
      <alignment horizontal="center" vertical="top"/>
    </xf>
    <xf fontId="28" fillId="33" borderId="11" numFmtId="0" xfId="0" applyFont="1" applyFill="1" applyBorder="1" applyAlignment="1">
      <alignment horizontal="center" vertical="center"/>
    </xf>
    <xf fontId="28" fillId="33" borderId="23" numFmtId="0" xfId="0" applyFont="1" applyFill="1" applyBorder="1" applyAlignment="1">
      <alignment horizontal="center" vertical="center"/>
    </xf>
    <xf fontId="21" fillId="33" borderId="16" numFmtId="164" xfId="0" applyNumberFormat="1" applyFont="1" applyFill="1" applyBorder="1" applyAlignment="1">
      <alignment horizontal="center" vertical="center" wrapText="1"/>
    </xf>
    <xf fontId="28" fillId="34" borderId="23" numFmtId="0" xfId="0" applyFont="1" applyFill="1" applyBorder="1" applyAlignment="1">
      <alignment horizontal="center" vertical="center"/>
    </xf>
    <xf fontId="21" fillId="34" borderId="25" numFmtId="0" xfId="0" applyFont="1" applyFill="1" applyBorder="1" applyAlignment="1">
      <alignment horizontal="left" vertical="top" wrapText="1"/>
    </xf>
    <xf fontId="21" fillId="34" borderId="0" numFmtId="0" xfId="0" applyFont="1" applyFill="1" applyAlignment="1">
      <alignment horizontal="left" vertical="top" wrapText="1"/>
    </xf>
    <xf fontId="21" fillId="34" borderId="22" numFmtId="0" xfId="0" applyFont="1" applyFill="1" applyBorder="1" applyAlignment="1">
      <alignment horizontal="left" vertical="top" wrapText="1"/>
    </xf>
    <xf fontId="21" fillId="34" borderId="16" numFmtId="0" xfId="0" applyFont="1" applyFill="1" applyBorder="1" applyAlignment="1">
      <alignment horizontal="center" vertical="top"/>
    </xf>
    <xf fontId="21" fillId="34" borderId="16" numFmtId="164" xfId="0" applyNumberFormat="1" applyFont="1" applyFill="1" applyBorder="1" applyAlignment="1">
      <alignment horizontal="center" vertical="top"/>
    </xf>
    <xf fontId="21" fillId="34" borderId="16" numFmtId="165" xfId="0" applyNumberFormat="1" applyFont="1" applyFill="1" applyBorder="1" applyAlignment="1">
      <alignment horizontal="center" vertical="top"/>
    </xf>
    <xf fontId="21" fillId="34" borderId="16" numFmtId="0" xfId="0" applyFont="1" applyFill="1" applyBorder="1" applyAlignment="1">
      <alignment horizontal="center" vertical="center" wrapText="1"/>
    </xf>
    <xf fontId="28" fillId="33" borderId="15" numFmtId="0" xfId="0" applyFont="1" applyFill="1" applyBorder="1" applyAlignment="1">
      <alignment horizontal="center" vertical="center"/>
    </xf>
    <xf fontId="21" fillId="34" borderId="17" numFmtId="0" xfId="0" applyFont="1" applyFill="1" applyBorder="1" applyAlignment="1">
      <alignment horizontal="center" vertical="center"/>
    </xf>
    <xf fontId="21" fillId="34" borderId="16" numFmtId="164" xfId="0" applyNumberFormat="1" applyFont="1" applyFill="1" applyBorder="1" applyAlignment="1">
      <alignment horizontal="center" vertical="top" wrapText="1"/>
    </xf>
    <xf fontId="21" fillId="33" borderId="14" numFmtId="1" xfId="0" applyNumberFormat="1" applyFont="1" applyFill="1" applyBorder="1" applyAlignment="1">
      <alignment horizontal="center" vertical="top" wrapText="1"/>
    </xf>
    <xf fontId="21" fillId="33" borderId="16" numFmtId="165" xfId="0" applyNumberFormat="1" applyFont="1" applyFill="1" applyBorder="1" applyAlignment="1">
      <alignment horizontal="center" vertical="center" wrapText="1"/>
    </xf>
    <xf fontId="21" fillId="33" borderId="16" numFmtId="0" xfId="0" applyFont="1" applyFill="1" applyBorder="1" applyAlignment="1">
      <alignment horizontal="justify" vertical="top" wrapText="1"/>
    </xf>
    <xf fontId="19" fillId="35" borderId="0" numFmtId="0" xfId="0" applyFont="1" applyFill="1"/>
    <xf fontId="21" fillId="35" borderId="23" numFmtId="0" xfId="0" applyFont="1" applyFill="1" applyBorder="1" applyAlignment="1">
      <alignment horizontal="center" vertical="top" wrapText="1"/>
    </xf>
    <xf fontId="21" fillId="35" borderId="25" numFmtId="0" xfId="0" applyFont="1" applyFill="1" applyBorder="1" applyAlignment="1">
      <alignment horizontal="left" vertical="top" wrapText="1"/>
    </xf>
    <xf fontId="21" fillId="35" borderId="0" numFmtId="0" xfId="0" applyFont="1" applyFill="1" applyAlignment="1">
      <alignment horizontal="left" vertical="top" wrapText="1"/>
    </xf>
    <xf fontId="21" fillId="35" borderId="22" numFmtId="0" xfId="0" applyFont="1" applyFill="1" applyBorder="1" applyAlignment="1">
      <alignment horizontal="left" vertical="top" wrapText="1"/>
    </xf>
    <xf fontId="21" fillId="35" borderId="14" numFmtId="1" xfId="0" applyNumberFormat="1" applyFont="1" applyFill="1" applyBorder="1" applyAlignment="1">
      <alignment horizontal="center" vertical="top" wrapText="1"/>
    </xf>
    <xf fontId="21" fillId="35" borderId="16" numFmtId="165" xfId="0" applyNumberFormat="1" applyFont="1" applyFill="1" applyBorder="1" applyAlignment="1">
      <alignment horizontal="center" vertical="center" wrapText="1"/>
    </xf>
    <xf fontId="21" fillId="35" borderId="16" numFmtId="0" xfId="0" applyFont="1" applyFill="1" applyBorder="1" applyAlignment="1">
      <alignment horizontal="justify" vertical="top" wrapText="1"/>
    </xf>
    <xf fontId="21" fillId="35" borderId="16" numFmtId="0" xfId="0" applyFont="1" applyFill="1" applyBorder="1" applyAlignment="1">
      <alignment horizontal="center" vertical="top" wrapText="1"/>
    </xf>
    <xf fontId="21" fillId="35" borderId="24" numFmtId="0" xfId="0" applyFont="1" applyFill="1" applyBorder="1" applyAlignment="1">
      <alignment horizontal="left" vertical="top" wrapText="1"/>
    </xf>
    <xf fontId="21" fillId="35" borderId="10" numFmtId="0" xfId="0" applyFont="1" applyFill="1" applyBorder="1" applyAlignment="1">
      <alignment horizontal="left" vertical="top" wrapText="1"/>
    </xf>
    <xf fontId="21" fillId="35" borderId="21" numFmtId="0" xfId="0" applyFont="1" applyFill="1" applyBorder="1" applyAlignment="1">
      <alignment horizontal="left" vertical="top" wrapText="1"/>
    </xf>
    <xf fontId="21" fillId="35" borderId="16" numFmtId="167" xfId="0" applyNumberFormat="1" applyFont="1" applyFill="1" applyBorder="1" applyAlignment="1">
      <alignment horizontal="center" vertical="center" wrapText="1"/>
    </xf>
    <xf fontId="21" fillId="33" borderId="0" numFmtId="0" xfId="0" applyFont="1" applyFill="1" applyAlignment="1">
      <alignment horizontal="justify" vertical="top" wrapText="1"/>
    </xf>
    <xf fontId="21" fillId="33" borderId="0" numFmtId="0" xfId="0" applyFont="1" applyFill="1" applyAlignment="1">
      <alignment horizontal="center" vertical="center" wrapText="1"/>
    </xf>
    <xf fontId="33" fillId="33" borderId="0" numFmtId="164" xfId="0" applyNumberFormat="1" applyFont="1" applyFill="1" applyAlignment="1">
      <alignment horizontal="center" vertical="center" wrapText="1"/>
    </xf>
    <xf fontId="21" fillId="33" borderId="0" numFmtId="165" xfId="0" applyNumberFormat="1" applyFont="1" applyFill="1" applyAlignment="1">
      <alignment horizontal="center" vertical="center" wrapText="1"/>
    </xf>
    <xf fontId="34" fillId="33" borderId="0" numFmtId="0" xfId="0" applyFont="1" applyFill="1"/>
    <xf fontId="32" fillId="33" borderId="0" numFmtId="164" xfId="0" applyNumberFormat="1" applyFont="1" applyFill="1" applyAlignment="1">
      <alignment horizontal="center" vertical="center" wrapText="1"/>
    </xf>
    <xf fontId="21" fillId="33" borderId="0" numFmtId="164" xfId="0" applyNumberFormat="1" applyFont="1" applyFill="1" applyAlignment="1">
      <alignment horizontal="center" vertical="center" wrapText="1"/>
    </xf>
  </cellXfs>
  <cellStyles count="49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egrp365.org/reestr?egrp=47:07:1039001:16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202" zoomScale="80" workbookViewId="0">
      <selection activeCell="L245" activeCellId="0" sqref="L245"/>
    </sheetView>
  </sheetViews>
  <sheetFormatPr baseColWidth="8" defaultColWidth="8.8554700000000004" defaultRowHeight="15.75" customHeight="1"/>
  <cols>
    <col customWidth="1" min="1" max="1" style="2" width="8.7109400000000008"/>
    <col customWidth="1" min="2" max="2" style="3" width="44.285200000000003"/>
    <col customWidth="1" min="3" max="3" style="4" width="14.425800000000001"/>
    <col customWidth="1" min="4" max="4" style="5" width="12.2852"/>
    <col customWidth="1" min="5" max="5" style="5" width="21.2852"/>
    <col customWidth="1" min="6" max="6" style="3" width="17.855499999999999"/>
    <col customWidth="1" min="7" max="8" style="3" width="24.855499999999999"/>
    <col customWidth="1" min="9" max="9" style="3" width="16.855499999999999"/>
    <col customWidth="1" min="10" max="10" style="3" width="26.140599999999999"/>
    <col customWidth="1" min="11" max="11" style="3" width="18.425799999999999"/>
    <col customWidth="1" min="12" max="12" style="3" width="20.710899999999999"/>
    <col customWidth="1" min="13" max="13" style="3" width="19.710899999999999"/>
    <col customWidth="1" min="14" max="14" style="3" width="16.2852"/>
    <col customWidth="1" min="15" max="15" style="3" width="29.855499999999999"/>
    <col customWidth="1" hidden="1" min="16" max="16" style="3" width="1.85547"/>
    <col customWidth="1" hidden="1" min="17" max="18" style="3" width="9.1406200000000002"/>
    <col customWidth="1" hidden="1" min="19" max="19" style="3" width="0.140625"/>
    <col customWidth="1" hidden="1" min="20" max="20" style="3" width="9.1406200000000002"/>
    <col customWidth="1" min="21" max="21" style="3" width="19.2852"/>
    <col customWidth="1" min="22" max="22" style="3" width="20.710899999999999"/>
    <col bestFit="1" customWidth="1" min="23" max="23" style="3" width="14.2852"/>
    <col customWidth="1" min="24" max="257" style="3" width="8.8554700000000004"/>
    <col min="258" max="16384" style="1" width="8.8554700000000004"/>
  </cols>
  <sheetData>
    <row r="1" ht="17.25">
      <c r="A1" s="6"/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8" t="s">
        <v>0</v>
      </c>
      <c r="N1" s="6"/>
      <c r="O1" s="8"/>
      <c r="P1" s="8"/>
    </row>
    <row r="2" ht="17.25">
      <c r="A2" s="6"/>
      <c r="B2" s="6"/>
      <c r="C2" s="7"/>
      <c r="D2" s="9"/>
      <c r="E2" s="9"/>
      <c r="F2" s="6"/>
      <c r="G2" s="6"/>
      <c r="H2" s="6"/>
      <c r="I2" s="6"/>
      <c r="J2" s="6"/>
      <c r="K2" s="6"/>
      <c r="L2" s="6"/>
      <c r="M2" s="10" t="s">
        <v>1</v>
      </c>
      <c r="N2" s="10"/>
      <c r="O2" s="10"/>
      <c r="P2" s="8"/>
    </row>
    <row r="3" ht="24" customHeight="1">
      <c r="A3" s="6"/>
      <c r="B3" s="6"/>
      <c r="C3" s="7"/>
      <c r="D3" s="9"/>
      <c r="E3" s="9"/>
      <c r="F3" s="6"/>
      <c r="G3" s="6"/>
      <c r="H3" s="6"/>
      <c r="I3" s="6"/>
      <c r="J3" s="6"/>
      <c r="K3" s="6"/>
      <c r="L3" s="6"/>
      <c r="M3" s="10" t="s">
        <v>2</v>
      </c>
      <c r="N3" s="10"/>
      <c r="O3" s="10"/>
      <c r="P3" s="8"/>
      <c r="Q3" s="11"/>
      <c r="R3" s="11"/>
      <c r="S3" s="11"/>
    </row>
    <row r="4" ht="19.899999999999999" customHeight="1">
      <c r="A4" s="6"/>
      <c r="B4" s="6"/>
      <c r="C4" s="7"/>
      <c r="D4" s="9"/>
      <c r="E4" s="9"/>
      <c r="F4" s="6"/>
      <c r="G4" s="6"/>
      <c r="H4" s="6"/>
      <c r="I4" s="6"/>
      <c r="J4" s="6"/>
      <c r="K4" s="6"/>
      <c r="L4" s="6"/>
      <c r="M4" s="10" t="s">
        <v>3</v>
      </c>
      <c r="N4" s="10"/>
      <c r="O4" s="10"/>
      <c r="P4" s="8"/>
      <c r="Q4" s="11"/>
      <c r="R4" s="11"/>
      <c r="S4" s="11"/>
    </row>
    <row r="5" ht="19.899999999999999" customHeight="1">
      <c r="A5" s="6"/>
      <c r="B5" s="6"/>
      <c r="C5" s="7"/>
      <c r="D5" s="9"/>
      <c r="E5" s="9"/>
      <c r="F5" s="6"/>
      <c r="G5" s="6"/>
      <c r="H5" s="6"/>
      <c r="I5" s="6"/>
      <c r="J5" s="6"/>
      <c r="K5" s="6"/>
      <c r="L5" s="6"/>
      <c r="M5" s="10" t="s">
        <v>4</v>
      </c>
      <c r="N5" s="10"/>
      <c r="O5" s="10"/>
      <c r="P5" s="8"/>
      <c r="Q5" s="11"/>
      <c r="R5" s="11"/>
      <c r="S5" s="11"/>
    </row>
    <row r="6" ht="19.899999999999999" customHeight="1">
      <c r="A6" s="6"/>
      <c r="B6" s="6"/>
      <c r="C6" s="7"/>
      <c r="D6" s="9"/>
      <c r="E6" s="9"/>
      <c r="F6" s="6"/>
      <c r="G6" s="6"/>
      <c r="H6" s="6"/>
      <c r="I6" s="6"/>
      <c r="J6" s="6"/>
      <c r="K6" s="6"/>
      <c r="L6" s="6"/>
      <c r="M6" s="10" t="s">
        <v>5</v>
      </c>
      <c r="N6" s="10"/>
      <c r="O6" s="10"/>
      <c r="P6" s="8"/>
      <c r="Q6" s="11"/>
      <c r="R6" s="11"/>
      <c r="S6" s="11"/>
    </row>
    <row r="7" ht="19.899999999999999" customHeight="1">
      <c r="A7" s="6"/>
      <c r="B7" s="6"/>
      <c r="C7" s="7"/>
      <c r="D7" s="9"/>
      <c r="E7" s="9"/>
      <c r="F7" s="6"/>
      <c r="G7" s="6"/>
      <c r="H7" s="6"/>
      <c r="I7" s="6"/>
      <c r="J7" s="6"/>
      <c r="K7" s="6"/>
      <c r="L7" s="6"/>
      <c r="M7" s="10" t="s">
        <v>6</v>
      </c>
      <c r="N7" s="10"/>
      <c r="O7" s="10"/>
      <c r="P7" s="12"/>
      <c r="Q7" s="11"/>
      <c r="R7" s="11"/>
      <c r="S7" s="11"/>
    </row>
    <row r="8" ht="19.899999999999999" customHeight="1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11"/>
      <c r="R8" s="11"/>
      <c r="S8" s="11"/>
    </row>
    <row r="9" ht="19.899999999999999" customHeight="1">
      <c r="A9" s="7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1"/>
      <c r="Q9" s="11"/>
      <c r="R9" s="11"/>
      <c r="S9" s="11"/>
    </row>
    <row r="10" ht="19.899999999999999" customHeight="1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1"/>
      <c r="Q10" s="11"/>
      <c r="R10" s="11"/>
      <c r="S10" s="11"/>
    </row>
    <row r="11" ht="21" customHeight="1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1"/>
      <c r="Q11" s="11"/>
      <c r="R11" s="11"/>
      <c r="S11" s="11"/>
    </row>
    <row r="12" ht="90" customHeight="1">
      <c r="A12" s="14" t="s">
        <v>11</v>
      </c>
      <c r="B12" s="14" t="s">
        <v>12</v>
      </c>
      <c r="C12" s="15" t="s">
        <v>13</v>
      </c>
      <c r="D12" s="14" t="s">
        <v>14</v>
      </c>
      <c r="E12" s="14" t="s">
        <v>15</v>
      </c>
      <c r="F12" s="14" t="s">
        <v>16</v>
      </c>
      <c r="G12" s="14" t="s">
        <v>17</v>
      </c>
      <c r="H12" s="14" t="s">
        <v>18</v>
      </c>
      <c r="I12" s="14" t="s">
        <v>19</v>
      </c>
      <c r="J12" s="16" t="s">
        <v>20</v>
      </c>
      <c r="K12" s="17"/>
      <c r="L12" s="17"/>
      <c r="M12" s="17"/>
      <c r="N12" s="18"/>
      <c r="O12" s="14" t="s">
        <v>21</v>
      </c>
      <c r="P12" s="11"/>
      <c r="Q12" s="11"/>
      <c r="R12" s="11"/>
      <c r="S12" s="11"/>
      <c r="V12" s="19"/>
    </row>
    <row r="13" ht="91.5" customHeight="1">
      <c r="A13" s="20"/>
      <c r="B13" s="20"/>
      <c r="C13" s="21"/>
      <c r="D13" s="20"/>
      <c r="E13" s="20"/>
      <c r="F13" s="20"/>
      <c r="G13" s="20"/>
      <c r="H13" s="20"/>
      <c r="I13" s="20"/>
      <c r="J13" s="14" t="s">
        <v>22</v>
      </c>
      <c r="K13" s="14" t="s">
        <v>23</v>
      </c>
      <c r="L13" s="14" t="s">
        <v>24</v>
      </c>
      <c r="M13" s="14" t="s">
        <v>25</v>
      </c>
      <c r="N13" s="14" t="s">
        <v>26</v>
      </c>
      <c r="O13" s="20"/>
      <c r="P13" s="11"/>
      <c r="Q13" s="11"/>
      <c r="R13" s="11"/>
      <c r="S13" s="11"/>
    </row>
    <row r="14" s="22" customFormat="1" ht="21" customHeight="1">
      <c r="A14" s="23">
        <v>1</v>
      </c>
      <c r="B14" s="23">
        <v>2</v>
      </c>
      <c r="C14" s="23">
        <v>3</v>
      </c>
      <c r="D14" s="23">
        <v>4</v>
      </c>
      <c r="E14" s="23">
        <v>5</v>
      </c>
      <c r="F14" s="23">
        <v>6</v>
      </c>
      <c r="G14" s="23">
        <v>7</v>
      </c>
      <c r="H14" s="23">
        <v>8</v>
      </c>
      <c r="I14" s="23">
        <v>9</v>
      </c>
      <c r="J14" s="23">
        <v>10</v>
      </c>
      <c r="K14" s="23">
        <v>11</v>
      </c>
      <c r="L14" s="23">
        <v>12</v>
      </c>
      <c r="M14" s="23">
        <v>13</v>
      </c>
      <c r="N14" s="23">
        <v>14</v>
      </c>
      <c r="O14" s="23">
        <v>15</v>
      </c>
      <c r="P14" s="24"/>
      <c r="Q14" s="24"/>
      <c r="R14" s="24"/>
      <c r="S14" s="24"/>
    </row>
    <row r="15" s="3" customFormat="1" ht="21" customHeight="1">
      <c r="A15" s="25" t="s">
        <v>27</v>
      </c>
      <c r="B15" s="26"/>
      <c r="C15" s="26"/>
      <c r="D15" s="26"/>
      <c r="E15" s="26"/>
      <c r="F15" s="26"/>
      <c r="G15" s="26"/>
      <c r="H15" s="26"/>
      <c r="I15" s="17"/>
      <c r="J15" s="17"/>
      <c r="K15" s="17"/>
      <c r="L15" s="17"/>
      <c r="M15" s="17"/>
      <c r="N15" s="17"/>
      <c r="O15" s="18"/>
      <c r="P15" s="11"/>
      <c r="Q15" s="11"/>
      <c r="R15" s="11"/>
      <c r="S15" s="11"/>
    </row>
    <row r="16" ht="28.5" customHeight="1">
      <c r="A16" s="27" t="s">
        <v>28</v>
      </c>
      <c r="B16" s="28" t="s">
        <v>29</v>
      </c>
      <c r="C16" s="29">
        <v>48</v>
      </c>
      <c r="D16" s="29" t="s">
        <v>30</v>
      </c>
      <c r="E16" s="28" t="s">
        <v>31</v>
      </c>
      <c r="F16" s="28" t="s">
        <v>32</v>
      </c>
      <c r="G16" s="28" t="s">
        <v>33</v>
      </c>
      <c r="H16" s="28" t="s">
        <v>34</v>
      </c>
      <c r="I16" s="30" t="s">
        <v>35</v>
      </c>
      <c r="J16" s="31">
        <f t="shared" ref="J16:J17" si="0">SUM(K16:N16)</f>
        <v>111139.8</v>
      </c>
      <c r="K16" s="31"/>
      <c r="L16" s="31">
        <v>103360</v>
      </c>
      <c r="M16" s="31">
        <v>7779.8000000000002</v>
      </c>
      <c r="N16" s="32"/>
      <c r="O16" s="33">
        <f>12407.49509+35100.56+7953.35+6179.57</f>
        <v>61640.975089999993</v>
      </c>
      <c r="U16" s="34"/>
    </row>
    <row r="17" ht="19.5" customHeight="1">
      <c r="A17" s="27"/>
      <c r="B17" s="28"/>
      <c r="C17" s="29"/>
      <c r="D17" s="29"/>
      <c r="E17" s="28"/>
      <c r="F17" s="28"/>
      <c r="G17" s="28"/>
      <c r="H17" s="28"/>
      <c r="I17" s="35" t="s">
        <v>36</v>
      </c>
      <c r="J17" s="31">
        <f t="shared" si="0"/>
        <v>45344.299999999996</v>
      </c>
      <c r="K17" s="36"/>
      <c r="L17" s="36">
        <f>11491.6+(29212.599999999999+1466)</f>
        <v>42170.199999999997</v>
      </c>
      <c r="M17" s="36">
        <v>3174.0999999999999</v>
      </c>
      <c r="N17" s="37"/>
      <c r="O17" s="38"/>
      <c r="U17" s="34"/>
    </row>
    <row r="18" ht="24" customHeight="1">
      <c r="A18" s="27"/>
      <c r="B18" s="28"/>
      <c r="C18" s="29"/>
      <c r="D18" s="29"/>
      <c r="E18" s="28"/>
      <c r="F18" s="28"/>
      <c r="G18" s="28"/>
      <c r="H18" s="28"/>
      <c r="I18" s="35" t="s">
        <v>37</v>
      </c>
      <c r="J18" s="31">
        <f>L18*100/92</f>
        <v>70953.141304347824</v>
      </c>
      <c r="K18" s="36"/>
      <c r="L18" s="36">
        <f>23106.689999999999+42170.199999999997</f>
        <v>65276.889999999999</v>
      </c>
      <c r="M18" s="36">
        <f>J18-L18</f>
        <v>5676.2513043478248</v>
      </c>
      <c r="N18" s="37"/>
      <c r="O18" s="38"/>
      <c r="U18" s="34"/>
    </row>
    <row r="19" ht="18.75" customHeight="1">
      <c r="A19" s="27"/>
      <c r="B19" s="28"/>
      <c r="C19" s="29"/>
      <c r="D19" s="29"/>
      <c r="E19" s="28"/>
      <c r="F19" s="28"/>
      <c r="G19" s="28"/>
      <c r="H19" s="28"/>
      <c r="I19" s="35" t="s">
        <v>38</v>
      </c>
      <c r="J19" s="31">
        <f t="shared" ref="J19:J21" si="1">SUM(L19:M19)</f>
        <v>142070.19</v>
      </c>
      <c r="K19" s="36"/>
      <c r="L19" s="36">
        <v>132125.26999999999</v>
      </c>
      <c r="M19" s="36">
        <v>9944.9200000000001</v>
      </c>
      <c r="N19" s="37"/>
      <c r="O19" s="38"/>
      <c r="U19" s="34" t="s">
        <v>39</v>
      </c>
    </row>
    <row r="20" ht="24.75" customHeight="1">
      <c r="A20" s="27"/>
      <c r="B20" s="28"/>
      <c r="C20" s="29"/>
      <c r="D20" s="29"/>
      <c r="E20" s="28"/>
      <c r="F20" s="28"/>
      <c r="G20" s="28"/>
      <c r="H20" s="28"/>
      <c r="I20" s="35" t="s">
        <v>40</v>
      </c>
      <c r="J20" s="31">
        <f t="shared" si="1"/>
        <v>52370</v>
      </c>
      <c r="K20" s="36"/>
      <c r="L20" s="36">
        <v>48180</v>
      </c>
      <c r="M20" s="36">
        <v>4190</v>
      </c>
      <c r="N20" s="37"/>
      <c r="O20" s="38"/>
      <c r="U20" s="34"/>
    </row>
    <row r="21" ht="187.5" customHeight="1">
      <c r="A21" s="27"/>
      <c r="B21" s="28"/>
      <c r="C21" s="29"/>
      <c r="D21" s="29"/>
      <c r="E21" s="28"/>
      <c r="F21" s="28"/>
      <c r="G21" s="28"/>
      <c r="H21" s="28"/>
      <c r="I21" s="35" t="s">
        <v>41</v>
      </c>
      <c r="J21" s="31">
        <f t="shared" si="1"/>
        <v>122170</v>
      </c>
      <c r="K21" s="36"/>
      <c r="L21" s="36">
        <v>112396</v>
      </c>
      <c r="M21" s="36">
        <v>9774</v>
      </c>
      <c r="N21" s="37"/>
      <c r="O21" s="38"/>
      <c r="U21" s="34"/>
    </row>
    <row r="22" ht="24" customHeight="1">
      <c r="A22" s="39" t="s">
        <v>42</v>
      </c>
      <c r="B22" s="40" t="s">
        <v>43</v>
      </c>
      <c r="C22" s="41"/>
      <c r="D22" s="41"/>
      <c r="E22" s="41"/>
      <c r="F22" s="41"/>
      <c r="G22" s="41"/>
      <c r="H22" s="42"/>
      <c r="I22" s="43"/>
      <c r="J22" s="32"/>
      <c r="K22" s="37"/>
      <c r="L22" s="37"/>
      <c r="M22" s="37"/>
      <c r="N22" s="37"/>
      <c r="O22" s="38"/>
    </row>
    <row r="23" ht="30.75" customHeight="1">
      <c r="A23" s="44" t="s">
        <v>44</v>
      </c>
      <c r="B23" s="45" t="s">
        <v>45</v>
      </c>
      <c r="C23" s="46"/>
      <c r="D23" s="46"/>
      <c r="E23" s="46"/>
      <c r="F23" s="46"/>
      <c r="G23" s="46"/>
      <c r="H23" s="46"/>
      <c r="I23" s="47" t="s">
        <v>35</v>
      </c>
      <c r="J23" s="31">
        <f t="shared" ref="J23:J29" si="2">SUM(K23:N23)</f>
        <v>111139.8</v>
      </c>
      <c r="K23" s="31"/>
      <c r="L23" s="31">
        <v>103360</v>
      </c>
      <c r="M23" s="31">
        <v>7779.8000000000002</v>
      </c>
      <c r="N23" s="32"/>
      <c r="O23" s="38"/>
    </row>
    <row r="24" ht="25.5" customHeight="1">
      <c r="A24" s="39"/>
      <c r="B24" s="48"/>
      <c r="C24" s="49"/>
      <c r="D24" s="49"/>
      <c r="E24" s="49"/>
      <c r="F24" s="49"/>
      <c r="G24" s="49"/>
      <c r="H24" s="49"/>
      <c r="I24" s="47" t="s">
        <v>36</v>
      </c>
      <c r="J24" s="31">
        <f t="shared" si="2"/>
        <v>45344.299999999996</v>
      </c>
      <c r="K24" s="31"/>
      <c r="L24" s="36">
        <v>42170.199999999997</v>
      </c>
      <c r="M24" s="36">
        <v>3174.0999999999999</v>
      </c>
      <c r="N24" s="32"/>
      <c r="O24" s="38"/>
    </row>
    <row r="25" ht="25.5" customHeight="1">
      <c r="A25" s="39"/>
      <c r="B25" s="48"/>
      <c r="C25" s="49"/>
      <c r="D25" s="49"/>
      <c r="E25" s="49"/>
      <c r="F25" s="49"/>
      <c r="G25" s="49"/>
      <c r="H25" s="49"/>
      <c r="I25" s="47" t="s">
        <v>37</v>
      </c>
      <c r="J25" s="31">
        <f t="shared" si="2"/>
        <v>70953.141304347824</v>
      </c>
      <c r="K25" s="31"/>
      <c r="L25" s="36">
        <f>23106.689999999999+42170.199999999997</f>
        <v>65276.889999999999</v>
      </c>
      <c r="M25" s="36">
        <f>M18</f>
        <v>5676.2513043478248</v>
      </c>
      <c r="N25" s="32"/>
      <c r="O25" s="38"/>
    </row>
    <row r="26" ht="25.5" customHeight="1">
      <c r="A26" s="39"/>
      <c r="B26" s="48"/>
      <c r="C26" s="49"/>
      <c r="D26" s="49"/>
      <c r="E26" s="49"/>
      <c r="F26" s="49"/>
      <c r="G26" s="49"/>
      <c r="H26" s="49"/>
      <c r="I26" s="50" t="s">
        <v>38</v>
      </c>
      <c r="J26" s="51">
        <f t="shared" si="2"/>
        <v>142070.19</v>
      </c>
      <c r="K26" s="51"/>
      <c r="L26" s="52">
        <v>132125.26999999999</v>
      </c>
      <c r="M26" s="52">
        <v>9944.9200000000001</v>
      </c>
      <c r="N26" s="53"/>
      <c r="O26" s="38"/>
    </row>
    <row r="27" ht="25.5" customHeight="1">
      <c r="A27" s="39"/>
      <c r="B27" s="48"/>
      <c r="C27" s="49"/>
      <c r="D27" s="49"/>
      <c r="E27" s="49"/>
      <c r="F27" s="49"/>
      <c r="G27" s="49"/>
      <c r="H27" s="49"/>
      <c r="I27" s="54" t="s">
        <v>40</v>
      </c>
      <c r="J27" s="55">
        <f t="shared" si="2"/>
        <v>52370</v>
      </c>
      <c r="K27" s="56"/>
      <c r="L27" s="56">
        <v>48180</v>
      </c>
      <c r="M27" s="56">
        <v>4190</v>
      </c>
      <c r="N27" s="57"/>
      <c r="O27" s="38"/>
    </row>
    <row r="28" ht="25.5" customHeight="1">
      <c r="A28" s="39"/>
      <c r="B28" s="48"/>
      <c r="C28" s="49"/>
      <c r="D28" s="49"/>
      <c r="E28" s="49"/>
      <c r="F28" s="49"/>
      <c r="G28" s="49"/>
      <c r="H28" s="49"/>
      <c r="I28" s="58" t="s">
        <v>41</v>
      </c>
      <c r="J28" s="51">
        <f t="shared" si="2"/>
        <v>122170</v>
      </c>
      <c r="K28" s="59"/>
      <c r="L28" s="36">
        <v>112396</v>
      </c>
      <c r="M28" s="36">
        <v>9774</v>
      </c>
      <c r="N28" s="60"/>
      <c r="O28" s="61"/>
    </row>
    <row r="29" ht="29.25" customHeight="1">
      <c r="A29" s="27" t="s">
        <v>46</v>
      </c>
      <c r="B29" s="28" t="s">
        <v>47</v>
      </c>
      <c r="C29" s="29">
        <v>149</v>
      </c>
      <c r="D29" s="62" t="s">
        <v>48</v>
      </c>
      <c r="E29" s="28" t="s">
        <v>49</v>
      </c>
      <c r="F29" s="28" t="s">
        <v>50</v>
      </c>
      <c r="G29" s="63" t="s">
        <v>51</v>
      </c>
      <c r="H29" s="28" t="s">
        <v>52</v>
      </c>
      <c r="I29" s="58" t="s">
        <v>35</v>
      </c>
      <c r="J29" s="56">
        <f t="shared" si="2"/>
        <v>226309.17999999999</v>
      </c>
      <c r="K29" s="64"/>
      <c r="L29" s="65">
        <f>15632+44923+14891.1+(2742.54+34965.949999999997)</f>
        <v>113154.59</v>
      </c>
      <c r="M29" s="65">
        <f>15632+44923+14891.1+(2742.54+34965.949999999997)</f>
        <v>113154.59</v>
      </c>
      <c r="N29" s="66"/>
      <c r="O29" s="67">
        <f>47787.80183+60255.90437+226073.08+346237.37+65132.66</f>
        <v>745486.8162</v>
      </c>
    </row>
    <row r="30" ht="24.75" customHeight="1">
      <c r="A30" s="27"/>
      <c r="B30" s="28"/>
      <c r="C30" s="29"/>
      <c r="D30" s="68"/>
      <c r="E30" s="28"/>
      <c r="F30" s="28"/>
      <c r="G30" s="69"/>
      <c r="H30" s="28"/>
      <c r="I30" s="58" t="s">
        <v>36</v>
      </c>
      <c r="J30" s="56">
        <f t="shared" ref="J30:J33" si="3">SUM(K30:M30)</f>
        <v>62335.839999999997</v>
      </c>
      <c r="K30" s="64"/>
      <c r="L30" s="70">
        <v>31167.919999999998</v>
      </c>
      <c r="M30" s="70">
        <v>31167.919999999998</v>
      </c>
      <c r="N30" s="66"/>
      <c r="O30" s="71"/>
    </row>
    <row r="31" ht="24" customHeight="1">
      <c r="A31" s="27"/>
      <c r="B31" s="28"/>
      <c r="C31" s="29"/>
      <c r="D31" s="68"/>
      <c r="E31" s="28"/>
      <c r="F31" s="28"/>
      <c r="G31" s="69"/>
      <c r="H31" s="28"/>
      <c r="I31" s="58" t="s">
        <v>37</v>
      </c>
      <c r="J31" s="56">
        <f t="shared" si="3"/>
        <v>346237.35999999999</v>
      </c>
      <c r="K31" s="64"/>
      <c r="L31" s="70">
        <f>104952.67+31167.919999999998+36998.089999999997</f>
        <v>173118.67999999999</v>
      </c>
      <c r="M31" s="70">
        <f>104952.67+31167.919999999998+36998.089999999997</f>
        <v>173118.67999999999</v>
      </c>
      <c r="N31" s="66"/>
      <c r="O31" s="71"/>
    </row>
    <row r="32" ht="30.75" customHeight="1">
      <c r="A32" s="27"/>
      <c r="B32" s="28"/>
      <c r="C32" s="29"/>
      <c r="D32" s="68"/>
      <c r="E32" s="28"/>
      <c r="F32" s="28"/>
      <c r="G32" s="69"/>
      <c r="H32" s="28"/>
      <c r="I32" s="58" t="s">
        <v>38</v>
      </c>
      <c r="J32" s="56">
        <f t="shared" si="3"/>
        <v>122798.48</v>
      </c>
      <c r="K32" s="64"/>
      <c r="L32" s="70">
        <v>61399.239999999998</v>
      </c>
      <c r="M32" s="70">
        <v>61399.239999999998</v>
      </c>
      <c r="N32" s="66"/>
      <c r="O32" s="71"/>
    </row>
    <row r="33" ht="333.75" customHeight="1">
      <c r="A33" s="27"/>
      <c r="B33" s="28"/>
      <c r="C33" s="29"/>
      <c r="D33" s="72"/>
      <c r="E33" s="28"/>
      <c r="F33" s="28"/>
      <c r="G33" s="73"/>
      <c r="H33" s="28"/>
      <c r="I33" s="58" t="s">
        <v>40</v>
      </c>
      <c r="J33" s="56">
        <f t="shared" si="3"/>
        <v>14493.440000000001</v>
      </c>
      <c r="K33" s="74"/>
      <c r="L33" s="70">
        <v>7246.7200000000003</v>
      </c>
      <c r="M33" s="70">
        <v>7246.7200000000003</v>
      </c>
      <c r="N33" s="66"/>
      <c r="O33" s="71"/>
    </row>
    <row r="34" ht="30" customHeight="1">
      <c r="A34" s="39" t="s">
        <v>53</v>
      </c>
      <c r="B34" s="40" t="s">
        <v>43</v>
      </c>
      <c r="C34" s="41"/>
      <c r="D34" s="41"/>
      <c r="E34" s="41"/>
      <c r="F34" s="41"/>
      <c r="G34" s="41"/>
      <c r="H34" s="42"/>
      <c r="I34" s="43"/>
      <c r="J34" s="37"/>
      <c r="K34" s="75"/>
      <c r="L34" s="37"/>
      <c r="M34" s="37"/>
      <c r="N34" s="76"/>
      <c r="O34" s="71"/>
    </row>
    <row r="35" ht="25.5" customHeight="1">
      <c r="A35" s="44" t="s">
        <v>54</v>
      </c>
      <c r="B35" s="45" t="s">
        <v>45</v>
      </c>
      <c r="C35" s="46"/>
      <c r="D35" s="46"/>
      <c r="E35" s="46"/>
      <c r="F35" s="46"/>
      <c r="G35" s="46"/>
      <c r="H35" s="77"/>
      <c r="I35" s="47" t="s">
        <v>35</v>
      </c>
      <c r="J35" s="31">
        <f t="shared" ref="J35:J45" si="4">SUM(K35:N35)</f>
        <v>226309.17999999999</v>
      </c>
      <c r="K35" s="78"/>
      <c r="L35" s="79">
        <f>15632+44923+14891.1+(2742.54+34965.949999999997)</f>
        <v>113154.59</v>
      </c>
      <c r="M35" s="79">
        <f>15632+44923+14891.1+(2742.54+34965.949999999997)</f>
        <v>113154.59</v>
      </c>
      <c r="N35" s="80"/>
      <c r="O35" s="71"/>
    </row>
    <row r="36" ht="26.25" customHeight="1">
      <c r="A36" s="39"/>
      <c r="B36" s="48"/>
      <c r="C36" s="49"/>
      <c r="D36" s="49"/>
      <c r="E36" s="49"/>
      <c r="F36" s="49"/>
      <c r="G36" s="49"/>
      <c r="H36" s="81"/>
      <c r="I36" s="47" t="s">
        <v>36</v>
      </c>
      <c r="J36" s="31">
        <f t="shared" si="4"/>
        <v>62335.839999999997</v>
      </c>
      <c r="K36" s="78"/>
      <c r="L36" s="79">
        <v>31167.919999999998</v>
      </c>
      <c r="M36" s="79">
        <v>31167.919999999998</v>
      </c>
      <c r="N36" s="80"/>
      <c r="O36" s="71"/>
    </row>
    <row r="37" ht="26.25" customHeight="1">
      <c r="A37" s="39"/>
      <c r="B37" s="48"/>
      <c r="C37" s="49"/>
      <c r="D37" s="49"/>
      <c r="E37" s="49"/>
      <c r="F37" s="49"/>
      <c r="G37" s="49"/>
      <c r="H37" s="81"/>
      <c r="I37" s="47" t="s">
        <v>37</v>
      </c>
      <c r="J37" s="31">
        <f t="shared" si="4"/>
        <v>346237.35999999999</v>
      </c>
      <c r="K37" s="78"/>
      <c r="L37" s="82">
        <v>173118.67999999999</v>
      </c>
      <c r="M37" s="82">
        <v>173118.67999999999</v>
      </c>
      <c r="N37" s="80"/>
      <c r="O37" s="71"/>
    </row>
    <row r="38" ht="26.25" customHeight="1">
      <c r="A38" s="39"/>
      <c r="B38" s="48"/>
      <c r="C38" s="49"/>
      <c r="D38" s="49"/>
      <c r="E38" s="49"/>
      <c r="F38" s="49"/>
      <c r="G38" s="49"/>
      <c r="H38" s="81"/>
      <c r="I38" s="47" t="s">
        <v>38</v>
      </c>
      <c r="J38" s="31">
        <f t="shared" si="4"/>
        <v>122798.48</v>
      </c>
      <c r="K38" s="78"/>
      <c r="L38" s="83">
        <v>61399.239999999998</v>
      </c>
      <c r="M38" s="83">
        <v>61399.239999999998</v>
      </c>
      <c r="N38" s="80"/>
      <c r="O38" s="71"/>
    </row>
    <row r="39" ht="26.25" customHeight="1">
      <c r="A39" s="39"/>
      <c r="B39" s="48"/>
      <c r="C39" s="49"/>
      <c r="D39" s="49"/>
      <c r="E39" s="49"/>
      <c r="F39" s="49"/>
      <c r="G39" s="49"/>
      <c r="H39" s="81"/>
      <c r="I39" s="43" t="s">
        <v>40</v>
      </c>
      <c r="J39" s="84">
        <f t="shared" si="4"/>
        <v>14493.440000000001</v>
      </c>
      <c r="K39" s="85"/>
      <c r="L39" s="70">
        <v>7246.7200000000003</v>
      </c>
      <c r="M39" s="70">
        <v>7246.7200000000003</v>
      </c>
      <c r="N39" s="86"/>
      <c r="O39" s="71"/>
    </row>
    <row r="40" ht="27" customHeight="1">
      <c r="A40" s="44" t="s">
        <v>55</v>
      </c>
      <c r="B40" s="87" t="s">
        <v>56</v>
      </c>
      <c r="C40" s="23">
        <v>80</v>
      </c>
      <c r="D40" s="23" t="s">
        <v>57</v>
      </c>
      <c r="E40" s="88" t="s">
        <v>58</v>
      </c>
      <c r="F40" s="89" t="s">
        <v>59</v>
      </c>
      <c r="G40" s="87" t="s">
        <v>60</v>
      </c>
      <c r="H40" s="87" t="s">
        <v>61</v>
      </c>
      <c r="I40" s="43" t="s">
        <v>36</v>
      </c>
      <c r="J40" s="31">
        <f t="shared" si="4"/>
        <v>9300</v>
      </c>
      <c r="K40" s="36"/>
      <c r="L40" s="36">
        <v>9300</v>
      </c>
      <c r="M40" s="90"/>
      <c r="N40" s="37"/>
      <c r="O40" s="91">
        <f>9899.58+152676.44+172363.32</f>
        <v>334939.33999999997</v>
      </c>
    </row>
    <row r="41" ht="22.5" customHeight="1">
      <c r="A41" s="39"/>
      <c r="B41" s="92"/>
      <c r="C41" s="23"/>
      <c r="D41" s="23"/>
      <c r="E41" s="88"/>
      <c r="F41" s="89"/>
      <c r="G41" s="92"/>
      <c r="H41" s="92"/>
      <c r="I41" s="43" t="s">
        <v>37</v>
      </c>
      <c r="J41" s="31">
        <f t="shared" si="4"/>
        <v>162666.44</v>
      </c>
      <c r="K41" s="36"/>
      <c r="L41" s="36">
        <f>368000-142097.67999999999-85440+9990</f>
        <v>150452.32000000001</v>
      </c>
      <c r="M41" s="36">
        <v>12214.120000000001</v>
      </c>
      <c r="N41" s="37"/>
      <c r="O41" s="93"/>
    </row>
    <row r="42" ht="28.5" customHeight="1">
      <c r="A42" s="39"/>
      <c r="B42" s="92"/>
      <c r="C42" s="23"/>
      <c r="D42" s="23"/>
      <c r="E42" s="88"/>
      <c r="F42" s="89"/>
      <c r="G42" s="92"/>
      <c r="H42" s="92"/>
      <c r="I42" s="43" t="s">
        <v>38</v>
      </c>
      <c r="J42" s="31">
        <f t="shared" si="4"/>
        <v>172363.32000000001</v>
      </c>
      <c r="K42" s="36"/>
      <c r="L42" s="36">
        <v>158574.25</v>
      </c>
      <c r="M42" s="36">
        <v>13789.07</v>
      </c>
      <c r="N42" s="37"/>
      <c r="O42" s="93"/>
    </row>
    <row r="43" ht="190.5" customHeight="1">
      <c r="A43" s="94"/>
      <c r="B43" s="95"/>
      <c r="C43" s="23"/>
      <c r="D43" s="23"/>
      <c r="E43" s="88"/>
      <c r="F43" s="89"/>
      <c r="G43" s="95"/>
      <c r="H43" s="95"/>
      <c r="I43" s="43" t="s">
        <v>40</v>
      </c>
      <c r="J43" s="31">
        <f t="shared" si="4"/>
        <v>303951.41999999998</v>
      </c>
      <c r="K43" s="36"/>
      <c r="L43" s="36">
        <v>276595.78999999998</v>
      </c>
      <c r="M43" s="36">
        <v>27355.630000000001</v>
      </c>
      <c r="N43" s="37"/>
      <c r="O43" s="93"/>
      <c r="U43" s="3"/>
    </row>
    <row r="44" ht="23.25" customHeight="1">
      <c r="A44" s="44" t="s">
        <v>62</v>
      </c>
      <c r="B44" s="45" t="s">
        <v>43</v>
      </c>
      <c r="C44" s="46"/>
      <c r="D44" s="46"/>
      <c r="E44" s="46"/>
      <c r="F44" s="46"/>
      <c r="G44" s="46"/>
      <c r="H44" s="77"/>
      <c r="I44" s="43" t="s">
        <v>36</v>
      </c>
      <c r="J44" s="31">
        <f t="shared" si="4"/>
        <v>9300</v>
      </c>
      <c r="K44" s="36"/>
      <c r="L44" s="36">
        <v>9300</v>
      </c>
      <c r="M44" s="36"/>
      <c r="N44" s="37"/>
      <c r="O44" s="93"/>
    </row>
    <row r="45" ht="23.25" customHeight="1">
      <c r="A45" s="94"/>
      <c r="B45" s="40"/>
      <c r="C45" s="41"/>
      <c r="D45" s="41"/>
      <c r="E45" s="41"/>
      <c r="F45" s="41"/>
      <c r="G45" s="41"/>
      <c r="H45" s="42"/>
      <c r="I45" s="43" t="s">
        <v>37</v>
      </c>
      <c r="J45" s="31">
        <f t="shared" si="4"/>
        <v>9990</v>
      </c>
      <c r="K45" s="36"/>
      <c r="L45" s="36">
        <v>9990</v>
      </c>
      <c r="M45" s="36"/>
      <c r="N45" s="37"/>
      <c r="O45" s="93"/>
    </row>
    <row r="46" ht="26.25" customHeight="1">
      <c r="A46" s="44" t="s">
        <v>63</v>
      </c>
      <c r="B46" s="45" t="s">
        <v>45</v>
      </c>
      <c r="C46" s="46"/>
      <c r="D46" s="46"/>
      <c r="E46" s="46"/>
      <c r="F46" s="46"/>
      <c r="G46" s="46"/>
      <c r="H46" s="77"/>
      <c r="I46" s="43" t="s">
        <v>37</v>
      </c>
      <c r="J46" s="31">
        <f t="shared" ref="J46:J47" si="5">SUM(L46:M46)</f>
        <v>152676.44</v>
      </c>
      <c r="K46" s="36"/>
      <c r="L46" s="36">
        <v>140462.32000000001</v>
      </c>
      <c r="M46" s="36">
        <v>12214.120000000001</v>
      </c>
      <c r="N46" s="37"/>
      <c r="O46" s="93"/>
    </row>
    <row r="47" ht="24.75" customHeight="1">
      <c r="A47" s="39"/>
      <c r="B47" s="48"/>
      <c r="C47" s="49"/>
      <c r="D47" s="49"/>
      <c r="E47" s="49"/>
      <c r="F47" s="49"/>
      <c r="G47" s="49"/>
      <c r="H47" s="81"/>
      <c r="I47" s="43" t="s">
        <v>38</v>
      </c>
      <c r="J47" s="31">
        <f t="shared" si="5"/>
        <v>172363.32000000001</v>
      </c>
      <c r="K47" s="36"/>
      <c r="L47" s="36">
        <v>158574.25</v>
      </c>
      <c r="M47" s="36">
        <v>13789.07</v>
      </c>
      <c r="N47" s="37"/>
      <c r="O47" s="93"/>
    </row>
    <row r="48" ht="24.75" customHeight="1">
      <c r="A48" s="39"/>
      <c r="B48" s="48"/>
      <c r="C48" s="49"/>
      <c r="D48" s="49"/>
      <c r="E48" s="49"/>
      <c r="F48" s="49"/>
      <c r="G48" s="49"/>
      <c r="H48" s="81"/>
      <c r="I48" s="43" t="s">
        <v>40</v>
      </c>
      <c r="J48" s="31">
        <f>SUM(K48:M48)</f>
        <v>303951.41999999998</v>
      </c>
      <c r="K48" s="36"/>
      <c r="L48" s="36">
        <v>276595.78999999998</v>
      </c>
      <c r="M48" s="36">
        <v>27355.630000000001</v>
      </c>
      <c r="N48" s="37"/>
      <c r="O48" s="96"/>
    </row>
    <row r="49" ht="22.5" customHeight="1">
      <c r="A49" s="27" t="s">
        <v>64</v>
      </c>
      <c r="B49" s="28" t="s">
        <v>65</v>
      </c>
      <c r="C49" s="29">
        <v>154</v>
      </c>
      <c r="D49" s="29" t="s">
        <v>66</v>
      </c>
      <c r="E49" s="28" t="s">
        <v>67</v>
      </c>
      <c r="F49" s="29" t="s">
        <v>68</v>
      </c>
      <c r="G49" s="28" t="s">
        <v>69</v>
      </c>
      <c r="H49" s="28" t="s">
        <v>70</v>
      </c>
      <c r="I49" s="35" t="s">
        <v>37</v>
      </c>
      <c r="J49" s="31">
        <f t="shared" ref="J49:J90" si="6">SUM(K49:N49)</f>
        <v>226000</v>
      </c>
      <c r="K49" s="36"/>
      <c r="L49" s="36">
        <f>115700+85440</f>
        <v>201140</v>
      </c>
      <c r="M49" s="36">
        <v>24860</v>
      </c>
      <c r="N49" s="37"/>
      <c r="O49" s="91">
        <f>225592.87+400095.48</f>
        <v>625688.34999999998</v>
      </c>
    </row>
    <row r="50" ht="22.5" customHeight="1">
      <c r="A50" s="27"/>
      <c r="B50" s="28"/>
      <c r="C50" s="29"/>
      <c r="D50" s="29"/>
      <c r="E50" s="28"/>
      <c r="F50" s="29"/>
      <c r="G50" s="28"/>
      <c r="H50" s="28"/>
      <c r="I50" s="35" t="s">
        <v>38</v>
      </c>
      <c r="J50" s="31">
        <f t="shared" si="6"/>
        <v>400473.67999999999</v>
      </c>
      <c r="K50" s="36"/>
      <c r="L50" s="36">
        <v>360426.31</v>
      </c>
      <c r="M50" s="36">
        <v>40047.370000000003</v>
      </c>
      <c r="N50" s="37"/>
      <c r="O50" s="93"/>
      <c r="U50" s="97"/>
    </row>
    <row r="51" ht="234.75" customHeight="1">
      <c r="A51" s="27"/>
      <c r="B51" s="28"/>
      <c r="C51" s="29"/>
      <c r="D51" s="29"/>
      <c r="E51" s="28"/>
      <c r="F51" s="29"/>
      <c r="G51" s="28"/>
      <c r="H51" s="28"/>
      <c r="I51" s="35" t="s">
        <v>40</v>
      </c>
      <c r="J51" s="31">
        <f t="shared" si="6"/>
        <v>378.19999999999999</v>
      </c>
      <c r="K51" s="36"/>
      <c r="L51" s="36">
        <v>340.38</v>
      </c>
      <c r="M51" s="36">
        <v>37.82</v>
      </c>
      <c r="N51" s="37"/>
      <c r="O51" s="93"/>
      <c r="U51" s="97"/>
    </row>
    <row r="52" ht="23.25" customHeight="1">
      <c r="A52" s="94" t="s">
        <v>71</v>
      </c>
      <c r="B52" s="40" t="s">
        <v>43</v>
      </c>
      <c r="C52" s="41"/>
      <c r="D52" s="41"/>
      <c r="E52" s="41"/>
      <c r="F52" s="41"/>
      <c r="G52" s="41"/>
      <c r="H52" s="42"/>
      <c r="I52" s="43"/>
      <c r="J52" s="31"/>
      <c r="K52" s="36"/>
      <c r="L52" s="36"/>
      <c r="M52" s="36"/>
      <c r="N52" s="37"/>
      <c r="O52" s="93"/>
    </row>
    <row r="53" ht="26.25" customHeight="1">
      <c r="A53" s="44" t="s">
        <v>72</v>
      </c>
      <c r="B53" s="98" t="s">
        <v>45</v>
      </c>
      <c r="C53" s="99"/>
      <c r="D53" s="99"/>
      <c r="E53" s="99"/>
      <c r="F53" s="99"/>
      <c r="G53" s="99"/>
      <c r="H53" s="100"/>
      <c r="I53" s="43" t="s">
        <v>37</v>
      </c>
      <c r="J53" s="31">
        <f t="shared" si="6"/>
        <v>226000</v>
      </c>
      <c r="K53" s="36"/>
      <c r="L53" s="36">
        <v>201140</v>
      </c>
      <c r="M53" s="36">
        <v>24860</v>
      </c>
      <c r="N53" s="37"/>
      <c r="O53" s="93"/>
    </row>
    <row r="54" ht="24.75" customHeight="1">
      <c r="A54" s="39"/>
      <c r="B54" s="101"/>
      <c r="C54" s="102"/>
      <c r="D54" s="102"/>
      <c r="E54" s="102"/>
      <c r="F54" s="102"/>
      <c r="G54" s="102"/>
      <c r="H54" s="103"/>
      <c r="I54" s="43" t="s">
        <v>38</v>
      </c>
      <c r="J54" s="31">
        <f t="shared" si="6"/>
        <v>400473.67999999999</v>
      </c>
      <c r="K54" s="36"/>
      <c r="L54" s="36">
        <v>360426.31</v>
      </c>
      <c r="M54" s="36">
        <v>40047.370000000003</v>
      </c>
      <c r="N54" s="37"/>
      <c r="O54" s="93"/>
    </row>
    <row r="55" ht="24.75" customHeight="1">
      <c r="A55" s="39"/>
      <c r="B55" s="101"/>
      <c r="C55" s="102"/>
      <c r="D55" s="102"/>
      <c r="E55" s="102"/>
      <c r="F55" s="102"/>
      <c r="G55" s="102"/>
      <c r="H55" s="103"/>
      <c r="I55" s="43" t="s">
        <v>40</v>
      </c>
      <c r="J55" s="31">
        <f t="shared" si="6"/>
        <v>378.19999999999999</v>
      </c>
      <c r="K55" s="36"/>
      <c r="L55" s="36">
        <v>340.38</v>
      </c>
      <c r="M55" s="36">
        <v>37.82</v>
      </c>
      <c r="N55" s="37"/>
      <c r="O55" s="93"/>
    </row>
    <row r="56" ht="26.25" customHeight="1">
      <c r="A56" s="44" t="s">
        <v>73</v>
      </c>
      <c r="B56" s="87" t="s">
        <v>74</v>
      </c>
      <c r="C56" s="14">
        <v>85</v>
      </c>
      <c r="D56" s="23" t="s">
        <v>75</v>
      </c>
      <c r="E56" s="88" t="s">
        <v>76</v>
      </c>
      <c r="F56" s="23" t="s">
        <v>77</v>
      </c>
      <c r="G56" s="87" t="s">
        <v>78</v>
      </c>
      <c r="H56" s="87" t="s">
        <v>78</v>
      </c>
      <c r="I56" s="43" t="s">
        <v>37</v>
      </c>
      <c r="J56" s="31">
        <f t="shared" si="6"/>
        <v>97110</v>
      </c>
      <c r="K56" s="22"/>
      <c r="L56" s="104">
        <v>96138.899999999994</v>
      </c>
      <c r="M56" s="104">
        <v>971.09999999999991</v>
      </c>
      <c r="N56" s="37"/>
      <c r="O56" s="91">
        <f>97110+6647.34</f>
        <v>103757.34</v>
      </c>
    </row>
    <row r="57" ht="126" customHeight="1">
      <c r="A57" s="94"/>
      <c r="B57" s="95"/>
      <c r="C57" s="20"/>
      <c r="D57" s="23"/>
      <c r="E57" s="88"/>
      <c r="F57" s="23"/>
      <c r="G57" s="95"/>
      <c r="H57" s="95"/>
      <c r="I57" s="43" t="s">
        <v>38</v>
      </c>
      <c r="J57" s="31">
        <f t="shared" si="6"/>
        <v>226590</v>
      </c>
      <c r="K57" s="22"/>
      <c r="L57" s="31">
        <v>224324.10000000001</v>
      </c>
      <c r="M57" s="31">
        <v>2265.9000000000001</v>
      </c>
      <c r="N57" s="37"/>
      <c r="O57" s="93"/>
    </row>
    <row r="58" ht="26.25" customHeight="1">
      <c r="A58" s="44" t="s">
        <v>79</v>
      </c>
      <c r="B58" s="105" t="s">
        <v>43</v>
      </c>
      <c r="C58" s="106"/>
      <c r="D58" s="106"/>
      <c r="E58" s="106"/>
      <c r="F58" s="106"/>
      <c r="G58" s="106"/>
      <c r="H58" s="107"/>
      <c r="I58" s="43"/>
      <c r="J58" s="31"/>
      <c r="K58" s="22"/>
      <c r="L58" s="22"/>
      <c r="M58" s="22"/>
      <c r="N58" s="37"/>
      <c r="O58" s="93"/>
      <c r="V58" s="3"/>
    </row>
    <row r="59" ht="26.25" customHeight="1">
      <c r="A59" s="44" t="s">
        <v>80</v>
      </c>
      <c r="B59" s="45" t="s">
        <v>45</v>
      </c>
      <c r="C59" s="46"/>
      <c r="D59" s="46"/>
      <c r="E59" s="46"/>
      <c r="F59" s="46"/>
      <c r="G59" s="46"/>
      <c r="H59" s="77"/>
      <c r="I59" s="43" t="s">
        <v>37</v>
      </c>
      <c r="J59" s="31">
        <f t="shared" si="6"/>
        <v>97110</v>
      </c>
      <c r="K59" s="22"/>
      <c r="L59" s="104">
        <v>96138.899999999994</v>
      </c>
      <c r="M59" s="104">
        <v>971.09999999999991</v>
      </c>
      <c r="N59" s="37"/>
      <c r="O59" s="93"/>
      <c r="V59" s="3"/>
    </row>
    <row r="60" ht="26.25" customHeight="1">
      <c r="A60" s="39"/>
      <c r="B60" s="48"/>
      <c r="C60" s="49"/>
      <c r="D60" s="49"/>
      <c r="E60" s="49"/>
      <c r="F60" s="49"/>
      <c r="G60" s="49"/>
      <c r="H60" s="81"/>
      <c r="I60" s="43" t="s">
        <v>38</v>
      </c>
      <c r="J60" s="31">
        <f t="shared" si="6"/>
        <v>226590</v>
      </c>
      <c r="K60" s="22"/>
      <c r="L60" s="104">
        <v>224324.10000000001</v>
      </c>
      <c r="M60" s="104">
        <v>2265.9000000000001</v>
      </c>
      <c r="N60" s="37"/>
      <c r="O60" s="96"/>
      <c r="V60" s="3"/>
    </row>
    <row r="61" ht="26.25" customHeight="1">
      <c r="A61" s="27" t="s">
        <v>81</v>
      </c>
      <c r="B61" s="28" t="s">
        <v>82</v>
      </c>
      <c r="C61" s="29">
        <v>52</v>
      </c>
      <c r="D61" s="29" t="s">
        <v>83</v>
      </c>
      <c r="E61" s="29" t="s">
        <v>84</v>
      </c>
      <c r="F61" s="29" t="s">
        <v>85</v>
      </c>
      <c r="G61" s="28" t="s">
        <v>86</v>
      </c>
      <c r="H61" s="28" t="s">
        <v>86</v>
      </c>
      <c r="I61" s="35" t="s">
        <v>37</v>
      </c>
      <c r="J61" s="31">
        <f t="shared" si="6"/>
        <v>39000</v>
      </c>
      <c r="K61" s="22"/>
      <c r="L61" s="104">
        <v>35880</v>
      </c>
      <c r="M61" s="104">
        <v>3120</v>
      </c>
      <c r="N61" s="37"/>
      <c r="O61" s="91">
        <f>39000+54554.44</f>
        <v>93554.440000000002</v>
      </c>
      <c r="V61" s="3"/>
    </row>
    <row r="62" ht="25.5" customHeight="1">
      <c r="A62" s="27"/>
      <c r="B62" s="28"/>
      <c r="C62" s="29"/>
      <c r="D62" s="29"/>
      <c r="E62" s="29"/>
      <c r="F62" s="29"/>
      <c r="G62" s="28"/>
      <c r="H62" s="28"/>
      <c r="I62" s="35" t="s">
        <v>38</v>
      </c>
      <c r="J62" s="31">
        <f t="shared" si="6"/>
        <v>54554.439999999995</v>
      </c>
      <c r="K62" s="22"/>
      <c r="L62" s="31">
        <v>50190.089999999997</v>
      </c>
      <c r="M62" s="31">
        <v>4364.3500000000004</v>
      </c>
      <c r="N62" s="37"/>
      <c r="O62" s="93"/>
      <c r="V62" s="3">
        <f>L62/J62*100</f>
        <v>92.000009531763141</v>
      </c>
    </row>
    <row r="63" ht="107.25" customHeight="1">
      <c r="A63" s="27"/>
      <c r="B63" s="28"/>
      <c r="C63" s="29"/>
      <c r="D63" s="29"/>
      <c r="E63" s="29"/>
      <c r="F63" s="29"/>
      <c r="G63" s="28"/>
      <c r="H63" s="28"/>
      <c r="I63" s="35" t="s">
        <v>40</v>
      </c>
      <c r="J63" s="31">
        <f t="shared" si="6"/>
        <v>98567.559999999998</v>
      </c>
      <c r="K63" s="22"/>
      <c r="L63" s="31">
        <v>90682.149999999994</v>
      </c>
      <c r="M63" s="31">
        <v>7885.4099999999999</v>
      </c>
      <c r="N63" s="37"/>
      <c r="O63" s="93"/>
    </row>
    <row r="64" ht="26.25" customHeight="1">
      <c r="A64" s="39" t="s">
        <v>87</v>
      </c>
      <c r="B64" s="40" t="s">
        <v>43</v>
      </c>
      <c r="C64" s="41"/>
      <c r="D64" s="41"/>
      <c r="E64" s="41"/>
      <c r="F64" s="41"/>
      <c r="G64" s="41"/>
      <c r="H64" s="42"/>
      <c r="I64" s="43"/>
      <c r="J64" s="31"/>
      <c r="K64" s="22"/>
      <c r="L64" s="22"/>
      <c r="M64" s="22"/>
      <c r="N64" s="37"/>
      <c r="O64" s="93"/>
    </row>
    <row r="65" ht="26.25" customHeight="1">
      <c r="A65" s="44" t="s">
        <v>88</v>
      </c>
      <c r="B65" s="98" t="s">
        <v>45</v>
      </c>
      <c r="C65" s="99"/>
      <c r="D65" s="99"/>
      <c r="E65" s="99"/>
      <c r="F65" s="99"/>
      <c r="G65" s="99"/>
      <c r="H65" s="100"/>
      <c r="I65" s="43" t="s">
        <v>37</v>
      </c>
      <c r="J65" s="31">
        <f t="shared" si="6"/>
        <v>39000</v>
      </c>
      <c r="K65" s="22"/>
      <c r="L65" s="108">
        <v>35880</v>
      </c>
      <c r="M65" s="104">
        <v>3120</v>
      </c>
      <c r="N65" s="37"/>
      <c r="O65" s="93"/>
    </row>
    <row r="66" ht="26.25" customHeight="1">
      <c r="A66" s="39"/>
      <c r="B66" s="101"/>
      <c r="C66" s="102"/>
      <c r="D66" s="102"/>
      <c r="E66" s="102"/>
      <c r="F66" s="102"/>
      <c r="G66" s="102"/>
      <c r="H66" s="103"/>
      <c r="I66" s="43" t="s">
        <v>38</v>
      </c>
      <c r="J66" s="31">
        <f t="shared" si="6"/>
        <v>54554.439999999995</v>
      </c>
      <c r="K66" s="109"/>
      <c r="L66" s="56">
        <v>50190.089999999997</v>
      </c>
      <c r="M66" s="110">
        <v>4364.3500000000004</v>
      </c>
      <c r="N66" s="37"/>
      <c r="O66" s="93"/>
    </row>
    <row r="67" ht="26.25" customHeight="1">
      <c r="A67" s="39"/>
      <c r="B67" s="101"/>
      <c r="C67" s="102"/>
      <c r="D67" s="102"/>
      <c r="E67" s="102"/>
      <c r="F67" s="102"/>
      <c r="G67" s="102"/>
      <c r="H67" s="103"/>
      <c r="I67" s="43" t="s">
        <v>40</v>
      </c>
      <c r="J67" s="31">
        <f t="shared" si="6"/>
        <v>98567.559999999998</v>
      </c>
      <c r="K67" s="109"/>
      <c r="L67" s="56">
        <v>90682.149999999994</v>
      </c>
      <c r="M67" s="110">
        <v>7885.4099999999999</v>
      </c>
      <c r="N67" s="37"/>
      <c r="O67" s="93"/>
    </row>
    <row r="68" ht="26.25" customHeight="1">
      <c r="A68" s="44" t="s">
        <v>89</v>
      </c>
      <c r="B68" s="87" t="s">
        <v>90</v>
      </c>
      <c r="C68" s="14">
        <v>72</v>
      </c>
      <c r="D68" s="14" t="s">
        <v>91</v>
      </c>
      <c r="E68" s="14" t="s">
        <v>92</v>
      </c>
      <c r="F68" s="14" t="s">
        <v>93</v>
      </c>
      <c r="G68" s="87" t="s">
        <v>94</v>
      </c>
      <c r="H68" s="87" t="s">
        <v>94</v>
      </c>
      <c r="I68" s="43" t="s">
        <v>40</v>
      </c>
      <c r="J68" s="84">
        <f t="shared" si="6"/>
        <v>281118.45500000002</v>
      </c>
      <c r="K68" s="104">
        <v>120000</v>
      </c>
      <c r="L68" s="111">
        <v>141440.163</v>
      </c>
      <c r="M68" s="112">
        <v>19678.292000000001</v>
      </c>
      <c r="N68" s="37"/>
      <c r="O68" s="91"/>
    </row>
    <row r="69" ht="99.75" customHeight="1">
      <c r="A69" s="94"/>
      <c r="B69" s="95"/>
      <c r="C69" s="20"/>
      <c r="D69" s="20"/>
      <c r="E69" s="20"/>
      <c r="F69" s="20"/>
      <c r="G69" s="95"/>
      <c r="H69" s="95"/>
      <c r="I69" s="43" t="s">
        <v>41</v>
      </c>
      <c r="J69" s="31">
        <f t="shared" si="6"/>
        <v>33158.209999999999</v>
      </c>
      <c r="K69" s="22"/>
      <c r="L69" s="31">
        <v>30505.549999999999</v>
      </c>
      <c r="M69" s="31">
        <v>2652.6599999999999</v>
      </c>
      <c r="N69" s="37"/>
      <c r="O69" s="93"/>
    </row>
    <row r="70" ht="26.25" customHeight="1">
      <c r="A70" s="44" t="s">
        <v>95</v>
      </c>
      <c r="B70" s="105" t="s">
        <v>43</v>
      </c>
      <c r="C70" s="106"/>
      <c r="D70" s="106"/>
      <c r="E70" s="106"/>
      <c r="F70" s="106"/>
      <c r="G70" s="106"/>
      <c r="H70" s="107"/>
      <c r="I70" s="43"/>
      <c r="J70" s="31"/>
      <c r="K70" s="22"/>
      <c r="L70" s="22"/>
      <c r="M70" s="22"/>
      <c r="N70" s="37"/>
      <c r="O70" s="93"/>
    </row>
    <row r="71" ht="26.25" customHeight="1">
      <c r="A71" s="44" t="s">
        <v>96</v>
      </c>
      <c r="B71" s="45" t="s">
        <v>45</v>
      </c>
      <c r="C71" s="46"/>
      <c r="D71" s="46"/>
      <c r="E71" s="46"/>
      <c r="F71" s="46"/>
      <c r="G71" s="46"/>
      <c r="H71" s="77"/>
      <c r="I71" s="43" t="s">
        <v>40</v>
      </c>
      <c r="J71" s="84">
        <f t="shared" si="6"/>
        <v>281118.45500000002</v>
      </c>
      <c r="K71" s="104">
        <v>120000</v>
      </c>
      <c r="L71" s="111">
        <v>141440.163</v>
      </c>
      <c r="M71" s="113">
        <v>19678.292000000001</v>
      </c>
      <c r="N71" s="37"/>
      <c r="O71" s="93"/>
    </row>
    <row r="72" ht="26.25" customHeight="1">
      <c r="A72" s="94"/>
      <c r="B72" s="40"/>
      <c r="C72" s="41"/>
      <c r="D72" s="41"/>
      <c r="E72" s="41"/>
      <c r="F72" s="41"/>
      <c r="G72" s="41"/>
      <c r="H72" s="42"/>
      <c r="I72" s="43" t="s">
        <v>41</v>
      </c>
      <c r="J72" s="31">
        <f t="shared" si="6"/>
        <v>33158.209999999999</v>
      </c>
      <c r="K72" s="22"/>
      <c r="L72" s="104">
        <v>30505.549999999999</v>
      </c>
      <c r="M72" s="104">
        <v>2652.6599999999999</v>
      </c>
      <c r="N72" s="37"/>
      <c r="O72" s="96"/>
    </row>
    <row r="73" s="3" customFormat="1" ht="23.25" customHeight="1">
      <c r="A73" s="50" t="s">
        <v>97</v>
      </c>
      <c r="B73" s="87" t="s">
        <v>98</v>
      </c>
      <c r="C73" s="14">
        <v>157</v>
      </c>
      <c r="D73" s="14" t="s">
        <v>99</v>
      </c>
      <c r="E73" s="87" t="s">
        <v>100</v>
      </c>
      <c r="F73" s="14" t="s">
        <v>101</v>
      </c>
      <c r="G73" s="87" t="s">
        <v>102</v>
      </c>
      <c r="H73" s="87" t="s">
        <v>102</v>
      </c>
      <c r="I73" s="23">
        <v>2025</v>
      </c>
      <c r="J73" s="31">
        <f t="shared" si="6"/>
        <v>365732.18374000001</v>
      </c>
      <c r="K73" s="32"/>
      <c r="L73" s="31">
        <v>365732.18374000001</v>
      </c>
      <c r="M73" s="32"/>
      <c r="N73" s="23"/>
      <c r="O73" s="91">
        <v>418709.58000000002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s="3" customFormat="1" ht="24.75" customHeight="1">
      <c r="A74" s="114"/>
      <c r="B74" s="92"/>
      <c r="C74" s="115"/>
      <c r="D74" s="115"/>
      <c r="E74" s="92"/>
      <c r="F74" s="115"/>
      <c r="G74" s="92"/>
      <c r="H74" s="92"/>
      <c r="I74" s="14">
        <v>2026</v>
      </c>
      <c r="J74" s="51">
        <f t="shared" si="6"/>
        <v>52977.400000000001</v>
      </c>
      <c r="K74" s="53"/>
      <c r="L74" s="51">
        <v>52977.400000000001</v>
      </c>
      <c r="M74" s="53"/>
      <c r="N74" s="14"/>
      <c r="O74" s="9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s="3" customFormat="1" ht="23.25" customHeight="1">
      <c r="A75" s="114"/>
      <c r="B75" s="92"/>
      <c r="C75" s="115"/>
      <c r="D75" s="115"/>
      <c r="E75" s="92"/>
      <c r="F75" s="115"/>
      <c r="G75" s="92"/>
      <c r="H75" s="92"/>
      <c r="I75" s="115"/>
      <c r="J75" s="52"/>
      <c r="K75" s="116"/>
      <c r="L75" s="52"/>
      <c r="M75" s="116"/>
      <c r="N75" s="115"/>
      <c r="O75" s="9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s="3" customFormat="1" ht="177" customHeight="1">
      <c r="A76" s="43"/>
      <c r="B76" s="95"/>
      <c r="C76" s="20"/>
      <c r="D76" s="20"/>
      <c r="E76" s="95"/>
      <c r="F76" s="20"/>
      <c r="G76" s="95"/>
      <c r="H76" s="95"/>
      <c r="I76" s="20"/>
      <c r="J76" s="36"/>
      <c r="K76" s="37"/>
      <c r="L76" s="36"/>
      <c r="M76" s="37"/>
      <c r="N76" s="20"/>
      <c r="O76" s="9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s="117" customFormat="1" ht="231" customHeight="1">
      <c r="A77" s="47" t="s">
        <v>103</v>
      </c>
      <c r="B77" s="118" t="s">
        <v>104</v>
      </c>
      <c r="C77" s="119">
        <v>32</v>
      </c>
      <c r="D77" s="120" t="s">
        <v>105</v>
      </c>
      <c r="E77" s="118" t="s">
        <v>106</v>
      </c>
      <c r="F77" s="118" t="s">
        <v>107</v>
      </c>
      <c r="G77" s="121" t="s">
        <v>108</v>
      </c>
      <c r="H77" s="121" t="s">
        <v>108</v>
      </c>
      <c r="I77" s="20">
        <v>2026</v>
      </c>
      <c r="J77" s="36">
        <f t="shared" si="6"/>
        <v>155041.69999999998</v>
      </c>
      <c r="K77" s="36">
        <v>71412.199999999997</v>
      </c>
      <c r="L77" s="36">
        <v>80528.669999999998</v>
      </c>
      <c r="M77" s="36">
        <v>3100.8299999999999</v>
      </c>
      <c r="N77" s="122"/>
      <c r="O77" s="123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  <c r="FL77" s="117"/>
      <c r="FM77" s="117"/>
      <c r="FN77" s="117"/>
      <c r="FO77" s="117"/>
      <c r="FP77" s="117"/>
      <c r="FQ77" s="117"/>
      <c r="FR77" s="117"/>
      <c r="FS77" s="117"/>
      <c r="FT77" s="117"/>
      <c r="FU77" s="117"/>
      <c r="FV77" s="117"/>
      <c r="FW77" s="117"/>
      <c r="FX77" s="117"/>
      <c r="FY77" s="117"/>
      <c r="FZ77" s="117"/>
      <c r="GA77" s="117"/>
      <c r="GB77" s="117"/>
      <c r="GC77" s="117"/>
      <c r="GD77" s="117"/>
      <c r="GE77" s="117"/>
      <c r="GF77" s="117"/>
      <c r="GG77" s="117"/>
      <c r="GH77" s="117"/>
      <c r="GI77" s="117"/>
      <c r="GJ77" s="117"/>
      <c r="GK77" s="117"/>
      <c r="GL77" s="117"/>
      <c r="GM77" s="117"/>
      <c r="GN77" s="117"/>
      <c r="GO77" s="117"/>
      <c r="GP77" s="117"/>
      <c r="GQ77" s="117"/>
      <c r="GR77" s="117"/>
      <c r="GS77" s="117"/>
      <c r="GT77" s="117"/>
      <c r="GU77" s="117"/>
      <c r="GV77" s="117"/>
      <c r="GW77" s="117"/>
      <c r="GX77" s="117"/>
      <c r="GY77" s="117"/>
      <c r="GZ77" s="117"/>
      <c r="HA77" s="117"/>
      <c r="HB77" s="117"/>
      <c r="HC77" s="117"/>
      <c r="HD77" s="117"/>
      <c r="HE77" s="117"/>
      <c r="HF77" s="117"/>
      <c r="HG77" s="117"/>
      <c r="HH77" s="117"/>
      <c r="HI77" s="117"/>
      <c r="HJ77" s="117"/>
      <c r="HK77" s="117"/>
      <c r="HL77" s="117"/>
      <c r="HM77" s="117"/>
      <c r="HN77" s="117"/>
      <c r="HO77" s="117"/>
      <c r="HP77" s="117"/>
      <c r="HQ77" s="117"/>
      <c r="HR77" s="117"/>
      <c r="HS77" s="117"/>
      <c r="HT77" s="117"/>
      <c r="HU77" s="117"/>
      <c r="HV77" s="117"/>
      <c r="HW77" s="117"/>
      <c r="HX77" s="117"/>
      <c r="HY77" s="117"/>
      <c r="HZ77" s="117"/>
      <c r="IA77" s="117"/>
      <c r="IB77" s="117"/>
      <c r="IC77" s="117"/>
      <c r="ID77" s="117"/>
      <c r="IE77" s="117"/>
      <c r="IF77" s="117"/>
      <c r="IG77" s="117"/>
      <c r="IH77" s="117"/>
      <c r="II77" s="117"/>
      <c r="IJ77" s="117"/>
      <c r="IK77" s="117"/>
      <c r="IL77" s="117"/>
      <c r="IM77" s="117"/>
      <c r="IN77" s="117"/>
      <c r="IO77" s="117"/>
      <c r="IP77" s="117"/>
      <c r="IQ77" s="117"/>
      <c r="IR77" s="117"/>
      <c r="IS77" s="117"/>
      <c r="IT77" s="117"/>
      <c r="IU77" s="117"/>
      <c r="IV77" s="117"/>
      <c r="IW77" s="117"/>
    </row>
    <row r="78" s="3" customFormat="1" ht="27.75" customHeight="1">
      <c r="A78" s="94" t="s">
        <v>109</v>
      </c>
      <c r="B78" s="105" t="s">
        <v>43</v>
      </c>
      <c r="C78" s="106"/>
      <c r="D78" s="106"/>
      <c r="E78" s="106"/>
      <c r="F78" s="106"/>
      <c r="G78" s="106"/>
      <c r="H78" s="107"/>
      <c r="I78" s="23"/>
      <c r="J78" s="36"/>
      <c r="K78" s="36"/>
      <c r="L78" s="36"/>
      <c r="M78" s="124"/>
      <c r="N78" s="125"/>
      <c r="O78" s="12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s="3" customFormat="1" ht="24.75" customHeight="1">
      <c r="A79" s="127" t="s">
        <v>110</v>
      </c>
      <c r="B79" s="98" t="s">
        <v>45</v>
      </c>
      <c r="C79" s="99"/>
      <c r="D79" s="99"/>
      <c r="E79" s="99"/>
      <c r="F79" s="99"/>
      <c r="G79" s="99"/>
      <c r="H79" s="100"/>
      <c r="I79" s="23">
        <v>2026</v>
      </c>
      <c r="J79" s="36">
        <f t="shared" si="6"/>
        <v>155041.69999999998</v>
      </c>
      <c r="K79" s="36">
        <v>71412.199999999997</v>
      </c>
      <c r="L79" s="36">
        <v>80528.669999999998</v>
      </c>
      <c r="M79" s="36">
        <v>3100.8299999999999</v>
      </c>
      <c r="N79" s="125"/>
      <c r="O79" s="128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s="3" customFormat="1" ht="27" customHeight="1">
      <c r="A80" s="50"/>
      <c r="B80" s="45" t="s">
        <v>111</v>
      </c>
      <c r="C80" s="46"/>
      <c r="D80" s="46"/>
      <c r="E80" s="46"/>
      <c r="F80" s="46"/>
      <c r="G80" s="46"/>
      <c r="H80" s="77"/>
      <c r="I80" s="129">
        <v>2029</v>
      </c>
      <c r="J80" s="31">
        <f t="shared" si="6"/>
        <v>618000</v>
      </c>
      <c r="K80" s="130"/>
      <c r="L80" s="31">
        <v>550000</v>
      </c>
      <c r="M80" s="131">
        <v>68000</v>
      </c>
      <c r="N80" s="23"/>
      <c r="O80" s="23"/>
    </row>
    <row r="81" s="3" customFormat="1" ht="26.25" customHeight="1">
      <c r="A81" s="114"/>
      <c r="B81" s="48"/>
      <c r="C81" s="49"/>
      <c r="D81" s="49"/>
      <c r="E81" s="49"/>
      <c r="F81" s="49"/>
      <c r="G81" s="49"/>
      <c r="H81" s="81"/>
      <c r="I81" s="23">
        <v>2030</v>
      </c>
      <c r="J81" s="130">
        <f t="shared" si="6"/>
        <v>618000</v>
      </c>
      <c r="K81" s="31"/>
      <c r="L81" s="130">
        <v>550000</v>
      </c>
      <c r="M81" s="84">
        <v>68000</v>
      </c>
      <c r="N81" s="23"/>
      <c r="O81" s="23"/>
    </row>
    <row r="82" s="132" customFormat="1" ht="24.75" customHeight="1">
      <c r="A82" s="133"/>
      <c r="B82" s="45" t="s">
        <v>112</v>
      </c>
      <c r="C82" s="46"/>
      <c r="D82" s="46"/>
      <c r="E82" s="46"/>
      <c r="F82" s="46"/>
      <c r="G82" s="46"/>
      <c r="H82" s="77"/>
      <c r="I82" s="134" t="s">
        <v>35</v>
      </c>
      <c r="J82" s="79">
        <f t="shared" si="6"/>
        <v>337448.97999999998</v>
      </c>
      <c r="K82" s="79"/>
      <c r="L82" s="79">
        <f>SUM(L16,L29)</f>
        <v>216514.59</v>
      </c>
      <c r="M82" s="79">
        <f>SUM(M16,M29)</f>
        <v>120934.39</v>
      </c>
      <c r="N82" s="78"/>
      <c r="O82" s="135"/>
      <c r="U82" s="136"/>
    </row>
    <row r="83" ht="21">
      <c r="A83" s="137"/>
      <c r="B83" s="48"/>
      <c r="C83" s="49"/>
      <c r="D83" s="49"/>
      <c r="E83" s="49"/>
      <c r="F83" s="49"/>
      <c r="G83" s="49"/>
      <c r="H83" s="81"/>
      <c r="I83" s="134" t="s">
        <v>36</v>
      </c>
      <c r="J83" s="79">
        <f t="shared" si="6"/>
        <v>116980.13999999998</v>
      </c>
      <c r="K83" s="79"/>
      <c r="L83" s="79">
        <f>SUM(L17,L30,L40)</f>
        <v>82638.119999999995</v>
      </c>
      <c r="M83" s="79">
        <f>SUM(M17,M30,M40)</f>
        <v>34342.019999999997</v>
      </c>
      <c r="N83" s="78"/>
      <c r="O83" s="125"/>
      <c r="U83" s="138"/>
      <c r="V83" s="19"/>
    </row>
    <row r="84" ht="21">
      <c r="A84" s="137"/>
      <c r="B84" s="48"/>
      <c r="C84" s="49"/>
      <c r="D84" s="49"/>
      <c r="E84" s="49"/>
      <c r="F84" s="49"/>
      <c r="G84" s="49"/>
      <c r="H84" s="81"/>
      <c r="I84" s="134" t="s">
        <v>37</v>
      </c>
      <c r="J84" s="79">
        <f t="shared" si="6"/>
        <v>941966.94130434783</v>
      </c>
      <c r="K84" s="79"/>
      <c r="L84" s="79">
        <f>SUM(L18,L31,L41,L49,L56,L61)</f>
        <v>722006.79000000004</v>
      </c>
      <c r="M84" s="79">
        <f>SUM(M18,M31,M41,M49,M56,M61)</f>
        <v>219960.15130434782</v>
      </c>
      <c r="N84" s="78"/>
      <c r="O84" s="125"/>
      <c r="U84" s="138"/>
      <c r="V84" s="19"/>
    </row>
    <row r="85" ht="23.25" customHeight="1">
      <c r="A85" s="137"/>
      <c r="B85" s="48"/>
      <c r="C85" s="49"/>
      <c r="D85" s="49"/>
      <c r="E85" s="49"/>
      <c r="F85" s="49"/>
      <c r="G85" s="49"/>
      <c r="H85" s="81"/>
      <c r="I85" s="134" t="s">
        <v>38</v>
      </c>
      <c r="J85" s="79">
        <f t="shared" si="6"/>
        <v>1484582.29</v>
      </c>
      <c r="K85" s="78"/>
      <c r="L85" s="79">
        <v>1352771.4399999999</v>
      </c>
      <c r="M85" s="79">
        <v>131810.85000000001</v>
      </c>
      <c r="N85" s="78"/>
      <c r="O85" s="125"/>
      <c r="U85" s="138"/>
      <c r="V85" s="19"/>
    </row>
    <row r="86" ht="17.25">
      <c r="A86" s="137"/>
      <c r="B86" s="48"/>
      <c r="C86" s="49"/>
      <c r="D86" s="49"/>
      <c r="E86" s="49"/>
      <c r="F86" s="49"/>
      <c r="G86" s="49"/>
      <c r="H86" s="81"/>
      <c r="I86" s="134" t="s">
        <v>40</v>
      </c>
      <c r="J86" s="79">
        <f t="shared" si="6"/>
        <v>958898.17500000005</v>
      </c>
      <c r="K86" s="79">
        <f>SUM(K43,K68,K74,K77)</f>
        <v>191412.20000000001</v>
      </c>
      <c r="L86" s="79">
        <f>SUM(L20,L33,L43,L51,L63,L68,L74,L77)</f>
        <v>697991.27300000004</v>
      </c>
      <c r="M86" s="79">
        <f>SUM(M20,M33,M43,M51,M63,M68,M74,M77)</f>
        <v>69494.702000000005</v>
      </c>
      <c r="N86" s="78"/>
      <c r="O86" s="125"/>
    </row>
    <row r="87" ht="17.25">
      <c r="A87" s="137"/>
      <c r="B87" s="48"/>
      <c r="C87" s="49"/>
      <c r="D87" s="49"/>
      <c r="E87" s="49"/>
      <c r="F87" s="49"/>
      <c r="G87" s="49"/>
      <c r="H87" s="81"/>
      <c r="I87" s="134" t="s">
        <v>41</v>
      </c>
      <c r="J87" s="78">
        <f t="shared" si="6"/>
        <v>155328.20999999999</v>
      </c>
      <c r="K87" s="79"/>
      <c r="L87" s="79">
        <f>SUM(L21,L69)</f>
        <v>142901.54999999999</v>
      </c>
      <c r="M87" s="79">
        <f>SUM(M21,M69)</f>
        <v>12426.66</v>
      </c>
      <c r="N87" s="78"/>
      <c r="O87" s="125"/>
    </row>
    <row r="88" ht="17.25">
      <c r="A88" s="137"/>
      <c r="B88" s="48"/>
      <c r="C88" s="49"/>
      <c r="D88" s="49"/>
      <c r="E88" s="49"/>
      <c r="F88" s="49"/>
      <c r="G88" s="49"/>
      <c r="H88" s="81"/>
      <c r="I88" s="134" t="s">
        <v>113</v>
      </c>
      <c r="J88" s="78">
        <f t="shared" si="6"/>
        <v>0</v>
      </c>
      <c r="K88" s="79"/>
      <c r="L88" s="79">
        <v>0</v>
      </c>
      <c r="M88" s="78">
        <v>0</v>
      </c>
      <c r="N88" s="78"/>
      <c r="O88" s="125"/>
    </row>
    <row r="89" ht="17.25">
      <c r="A89" s="137"/>
      <c r="B89" s="48"/>
      <c r="C89" s="49"/>
      <c r="D89" s="49"/>
      <c r="E89" s="49"/>
      <c r="F89" s="49"/>
      <c r="G89" s="49"/>
      <c r="H89" s="81"/>
      <c r="I89" s="134" t="s">
        <v>114</v>
      </c>
      <c r="J89" s="78">
        <f t="shared" si="6"/>
        <v>618000</v>
      </c>
      <c r="K89" s="79"/>
      <c r="L89" s="79">
        <f t="shared" ref="L89:L90" si="7">L80</f>
        <v>550000</v>
      </c>
      <c r="M89" s="79">
        <f t="shared" ref="M89:M90" si="8">M80</f>
        <v>68000</v>
      </c>
      <c r="N89" s="78"/>
      <c r="O89" s="125"/>
    </row>
    <row r="90" ht="17.25">
      <c r="A90" s="139"/>
      <c r="B90" s="40"/>
      <c r="C90" s="41"/>
      <c r="D90" s="41"/>
      <c r="E90" s="41"/>
      <c r="F90" s="41"/>
      <c r="G90" s="41"/>
      <c r="H90" s="42"/>
      <c r="I90" s="134" t="s">
        <v>115</v>
      </c>
      <c r="J90" s="78">
        <f t="shared" si="6"/>
        <v>618000</v>
      </c>
      <c r="K90" s="79"/>
      <c r="L90" s="79">
        <f t="shared" si="7"/>
        <v>550000</v>
      </c>
      <c r="M90" s="79">
        <f t="shared" si="8"/>
        <v>68000</v>
      </c>
      <c r="N90" s="78"/>
      <c r="O90" s="125"/>
    </row>
    <row r="91" ht="38.25" customHeight="1">
      <c r="A91" s="140"/>
      <c r="B91" s="105" t="s">
        <v>116</v>
      </c>
      <c r="C91" s="106"/>
      <c r="D91" s="106"/>
      <c r="E91" s="106"/>
      <c r="F91" s="106"/>
      <c r="G91" s="106"/>
      <c r="H91" s="107"/>
      <c r="I91" s="125" t="s">
        <v>117</v>
      </c>
      <c r="J91" s="141">
        <f>J82+J83+J84+J85+J86+J87+J88+J89+J90</f>
        <v>5231204.7363043474</v>
      </c>
      <c r="K91" s="79">
        <f>SUM(K82:K90)</f>
        <v>191412.20000000001</v>
      </c>
      <c r="L91" s="141">
        <f>L82+L83+L84+L85+L86+L87+L88+L89+L90</f>
        <v>4314823.7630000003</v>
      </c>
      <c r="M91" s="141">
        <f>M82+M83+M84+M85+M86+M87+M88+M89+M90</f>
        <v>724968.77330434788</v>
      </c>
      <c r="N91" s="142"/>
      <c r="O91" s="125"/>
      <c r="U91" s="3"/>
    </row>
    <row r="92" s="3" customFormat="1" ht="26.449999999999999" customHeight="1">
      <c r="A92" s="143" t="s">
        <v>118</v>
      </c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5"/>
    </row>
    <row r="93" s="3" customFormat="1" ht="23.25" customHeight="1">
      <c r="A93" s="50" t="s">
        <v>119</v>
      </c>
      <c r="B93" s="87" t="s">
        <v>98</v>
      </c>
      <c r="C93" s="14">
        <v>157</v>
      </c>
      <c r="D93" s="14" t="s">
        <v>99</v>
      </c>
      <c r="E93" s="87" t="s">
        <v>100</v>
      </c>
      <c r="F93" s="14" t="s">
        <v>101</v>
      </c>
      <c r="G93" s="87" t="s">
        <v>102</v>
      </c>
      <c r="H93" s="87" t="s">
        <v>102</v>
      </c>
      <c r="I93" s="23">
        <v>2023</v>
      </c>
      <c r="J93" s="31">
        <f t="shared" ref="J93:J98" si="9">SUM(K93:N93)</f>
        <v>279031.85128</v>
      </c>
      <c r="K93" s="32"/>
      <c r="L93" s="31">
        <f>220547.45999999999+58484.391280000003</f>
        <v>279031.85128</v>
      </c>
      <c r="M93" s="32"/>
      <c r="N93" s="23"/>
      <c r="O93" s="123">
        <f>299675.5+279031.84999999998</f>
        <v>578707.34999999998</v>
      </c>
    </row>
    <row r="94" s="3" customFormat="1" ht="24.75" customHeight="1">
      <c r="A94" s="114"/>
      <c r="B94" s="92"/>
      <c r="C94" s="115"/>
      <c r="D94" s="115"/>
      <c r="E94" s="92"/>
      <c r="F94" s="115"/>
      <c r="G94" s="92"/>
      <c r="H94" s="92"/>
      <c r="I94" s="14">
        <v>2024</v>
      </c>
      <c r="J94" s="51">
        <f t="shared" si="9"/>
        <v>279031.84999999998</v>
      </c>
      <c r="K94" s="53"/>
      <c r="L94" s="51">
        <v>279031.84999999998</v>
      </c>
      <c r="M94" s="53"/>
      <c r="N94" s="14"/>
      <c r="O94" s="126"/>
    </row>
    <row r="95" s="3" customFormat="1" ht="23.25" customHeight="1">
      <c r="A95" s="114"/>
      <c r="B95" s="92"/>
      <c r="C95" s="115"/>
      <c r="D95" s="115"/>
      <c r="E95" s="92"/>
      <c r="F95" s="115"/>
      <c r="G95" s="92"/>
      <c r="H95" s="92"/>
      <c r="I95" s="115"/>
      <c r="J95" s="52"/>
      <c r="K95" s="116"/>
      <c r="L95" s="52"/>
      <c r="M95" s="116"/>
      <c r="N95" s="115"/>
      <c r="O95" s="126"/>
    </row>
    <row r="96" s="3" customFormat="1" ht="177" customHeight="1">
      <c r="A96" s="43"/>
      <c r="B96" s="95"/>
      <c r="C96" s="20"/>
      <c r="D96" s="20"/>
      <c r="E96" s="95"/>
      <c r="F96" s="20"/>
      <c r="G96" s="95"/>
      <c r="H96" s="95"/>
      <c r="I96" s="20"/>
      <c r="J96" s="36"/>
      <c r="K96" s="37"/>
      <c r="L96" s="36"/>
      <c r="M96" s="37"/>
      <c r="N96" s="20"/>
      <c r="O96" s="128"/>
    </row>
    <row r="97" s="132" customFormat="1" ht="28.5" customHeight="1">
      <c r="A97" s="146"/>
      <c r="B97" s="45" t="s">
        <v>120</v>
      </c>
      <c r="C97" s="46"/>
      <c r="D97" s="46"/>
      <c r="E97" s="46"/>
      <c r="F97" s="46"/>
      <c r="G97" s="46"/>
      <c r="H97" s="77"/>
      <c r="I97" s="147">
        <v>2023</v>
      </c>
      <c r="J97" s="96">
        <f t="shared" si="9"/>
        <v>279031.85128</v>
      </c>
      <c r="K97" s="96"/>
      <c r="L97" s="96">
        <f t="shared" ref="L97:L98" si="10">L93</f>
        <v>279031.85128</v>
      </c>
      <c r="M97" s="96"/>
      <c r="N97" s="148"/>
      <c r="O97" s="95"/>
      <c r="U97" s="149"/>
    </row>
    <row r="98" s="3" customFormat="1" ht="26.449999999999999" customHeight="1">
      <c r="A98" s="150"/>
      <c r="B98" s="48"/>
      <c r="C98" s="49"/>
      <c r="D98" s="49"/>
      <c r="E98" s="49"/>
      <c r="F98" s="49"/>
      <c r="G98" s="49"/>
      <c r="H98" s="81"/>
      <c r="I98" s="151">
        <v>2024</v>
      </c>
      <c r="J98" s="96">
        <f t="shared" si="9"/>
        <v>279031.84999999998</v>
      </c>
      <c r="K98" s="152"/>
      <c r="L98" s="152">
        <f t="shared" si="10"/>
        <v>279031.84999999998</v>
      </c>
      <c r="M98" s="152"/>
      <c r="N98" s="125"/>
      <c r="O98" s="95"/>
      <c r="U98" s="149"/>
    </row>
    <row r="99" s="3" customFormat="1" ht="32.25" customHeight="1">
      <c r="A99" s="125"/>
      <c r="B99" s="105" t="s">
        <v>121</v>
      </c>
      <c r="C99" s="106"/>
      <c r="D99" s="106"/>
      <c r="E99" s="106"/>
      <c r="F99" s="106"/>
      <c r="G99" s="106"/>
      <c r="H99" s="107"/>
      <c r="I99" s="153" t="s">
        <v>122</v>
      </c>
      <c r="J99" s="152">
        <f>SUM(J97:J98)</f>
        <v>558063.70127999992</v>
      </c>
      <c r="K99" s="152">
        <f>SUM(K97:K98)</f>
        <v>0</v>
      </c>
      <c r="L99" s="152">
        <f>SUM(L97:L98)</f>
        <v>558063.70127999992</v>
      </c>
      <c r="M99" s="152">
        <f>SUM(M97:M98)</f>
        <v>0</v>
      </c>
      <c r="N99" s="153"/>
      <c r="O99" s="125"/>
      <c r="U99" s="3"/>
      <c r="W99" s="3"/>
      <c r="X99" s="3"/>
    </row>
    <row r="100" ht="27" customHeight="1">
      <c r="A100" s="16" t="s">
        <v>123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/>
    </row>
    <row r="101" s="154" customFormat="1" ht="23.25" customHeight="1">
      <c r="A101" s="155" t="s">
        <v>124</v>
      </c>
      <c r="B101" s="88" t="s">
        <v>125</v>
      </c>
      <c r="C101" s="23">
        <v>90</v>
      </c>
      <c r="D101" s="23" t="s">
        <v>126</v>
      </c>
      <c r="E101" s="88" t="s">
        <v>127</v>
      </c>
      <c r="F101" s="156" t="s">
        <v>128</v>
      </c>
      <c r="G101" s="156" t="s">
        <v>129</v>
      </c>
      <c r="H101" s="156" t="s">
        <v>130</v>
      </c>
      <c r="I101" s="157">
        <v>2022</v>
      </c>
      <c r="J101" s="158">
        <f>K101+L101+M101+N101</f>
        <v>102435.01191</v>
      </c>
      <c r="K101" s="158"/>
      <c r="L101" s="158">
        <f>42828.5+11278.345939999999+39109.014900000002</f>
        <v>93215.860840000008</v>
      </c>
      <c r="M101" s="158">
        <f>5351.2265200000002+3867.9245500000002</f>
        <v>9219.1510699999999</v>
      </c>
      <c r="N101" s="159"/>
      <c r="O101" s="160">
        <f>37061.378089999998+4952.1300000000001+61198.639999999999</f>
        <v>103212.14809</v>
      </c>
      <c r="P101" s="154"/>
      <c r="Q101" s="154"/>
      <c r="R101" s="154"/>
      <c r="S101" s="154"/>
      <c r="T101" s="154"/>
      <c r="U101" s="161"/>
      <c r="V101" s="162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4"/>
      <c r="BN101" s="154"/>
      <c r="BO101" s="154"/>
      <c r="BP101" s="154"/>
      <c r="BQ101" s="154"/>
      <c r="BR101" s="154"/>
      <c r="BS101" s="154"/>
      <c r="BT101" s="154"/>
      <c r="BU101" s="154"/>
      <c r="BV101" s="154"/>
      <c r="BW101" s="154"/>
      <c r="BX101" s="154"/>
      <c r="BY101" s="154"/>
      <c r="BZ101" s="154"/>
      <c r="CA101" s="154"/>
      <c r="CB101" s="154"/>
      <c r="CC101" s="154"/>
      <c r="CD101" s="154"/>
      <c r="CE101" s="154"/>
      <c r="CF101" s="154"/>
      <c r="CG101" s="154"/>
      <c r="CH101" s="154"/>
      <c r="CI101" s="154"/>
      <c r="CJ101" s="154"/>
      <c r="CK101" s="154"/>
      <c r="CL101" s="154"/>
      <c r="CM101" s="154"/>
      <c r="CN101" s="154"/>
      <c r="CO101" s="154"/>
      <c r="CP101" s="154"/>
      <c r="CQ101" s="154"/>
      <c r="CR101" s="154"/>
      <c r="CS101" s="154"/>
      <c r="CT101" s="154"/>
      <c r="CU101" s="154"/>
      <c r="CV101" s="154"/>
      <c r="CW101" s="154"/>
      <c r="CX101" s="154"/>
      <c r="CY101" s="154"/>
      <c r="CZ101" s="154"/>
      <c r="DA101" s="154"/>
      <c r="DB101" s="154"/>
      <c r="DC101" s="154"/>
      <c r="DD101" s="154"/>
      <c r="DE101" s="154"/>
      <c r="DF101" s="154"/>
      <c r="DG101" s="154"/>
      <c r="DH101" s="154"/>
      <c r="DI101" s="154"/>
      <c r="DJ101" s="154"/>
      <c r="DK101" s="154"/>
      <c r="DL101" s="154"/>
      <c r="DM101" s="154"/>
      <c r="DN101" s="154"/>
      <c r="DO101" s="154"/>
      <c r="DP101" s="154"/>
      <c r="DQ101" s="154"/>
      <c r="DR101" s="154"/>
      <c r="DS101" s="154"/>
      <c r="DT101" s="154"/>
      <c r="DU101" s="154"/>
      <c r="DV101" s="154"/>
      <c r="DW101" s="154"/>
      <c r="DX101" s="154"/>
      <c r="DY101" s="154"/>
      <c r="DZ101" s="154"/>
      <c r="EA101" s="154"/>
      <c r="EB101" s="154"/>
      <c r="EC101" s="154"/>
      <c r="ED101" s="154"/>
      <c r="EE101" s="154"/>
      <c r="EF101" s="154"/>
      <c r="EG101" s="154"/>
      <c r="EH101" s="154"/>
      <c r="EI101" s="154"/>
      <c r="EJ101" s="154"/>
      <c r="EK101" s="154"/>
      <c r="EL101" s="154"/>
      <c r="EM101" s="154"/>
      <c r="EN101" s="154"/>
      <c r="EO101" s="154"/>
      <c r="EP101" s="154"/>
      <c r="EQ101" s="154"/>
      <c r="ER101" s="154"/>
      <c r="ES101" s="154"/>
      <c r="ET101" s="154"/>
      <c r="EU101" s="154"/>
      <c r="EV101" s="154"/>
      <c r="EW101" s="154"/>
      <c r="EX101" s="154"/>
      <c r="EY101" s="154"/>
      <c r="EZ101" s="154"/>
      <c r="FA101" s="154"/>
      <c r="FB101" s="154"/>
      <c r="FC101" s="154"/>
      <c r="FD101" s="154"/>
      <c r="FE101" s="154"/>
      <c r="FF101" s="154"/>
      <c r="FG101" s="154"/>
      <c r="FH101" s="154"/>
      <c r="FI101" s="154"/>
      <c r="FJ101" s="154"/>
      <c r="FK101" s="154"/>
      <c r="FL101" s="154"/>
      <c r="FM101" s="154"/>
      <c r="FN101" s="154"/>
      <c r="FO101" s="154"/>
      <c r="FP101" s="154"/>
      <c r="FQ101" s="154"/>
      <c r="FR101" s="154"/>
      <c r="FS101" s="154"/>
      <c r="FT101" s="154"/>
      <c r="FU101" s="154"/>
      <c r="FV101" s="154"/>
      <c r="FW101" s="154"/>
      <c r="FX101" s="154"/>
      <c r="FY101" s="154"/>
      <c r="FZ101" s="154"/>
      <c r="GA101" s="154"/>
      <c r="GB101" s="154"/>
      <c r="GC101" s="154"/>
      <c r="GD101" s="154"/>
      <c r="GE101" s="154"/>
      <c r="GF101" s="154"/>
      <c r="GG101" s="154"/>
      <c r="GH101" s="154"/>
      <c r="GI101" s="154"/>
      <c r="GJ101" s="154"/>
      <c r="GK101" s="154"/>
      <c r="GL101" s="154"/>
      <c r="GM101" s="154"/>
      <c r="GN101" s="154"/>
      <c r="GO101" s="154"/>
      <c r="GP101" s="154"/>
      <c r="GQ101" s="154"/>
      <c r="GR101" s="154"/>
      <c r="GS101" s="154"/>
      <c r="GT101" s="154"/>
      <c r="GU101" s="154"/>
      <c r="GV101" s="154"/>
      <c r="GW101" s="154"/>
      <c r="GX101" s="154"/>
      <c r="GY101" s="154"/>
      <c r="GZ101" s="154"/>
      <c r="HA101" s="154"/>
      <c r="HB101" s="154"/>
      <c r="HC101" s="154"/>
      <c r="HD101" s="154"/>
      <c r="HE101" s="154"/>
      <c r="HF101" s="154"/>
      <c r="HG101" s="154"/>
      <c r="HH101" s="154"/>
      <c r="HI101" s="154"/>
      <c r="HJ101" s="154"/>
      <c r="HK101" s="154"/>
      <c r="HL101" s="154"/>
      <c r="HM101" s="154"/>
      <c r="HN101" s="154"/>
      <c r="HO101" s="154"/>
      <c r="HP101" s="154"/>
      <c r="HQ101" s="154"/>
      <c r="HR101" s="154"/>
      <c r="HS101" s="154"/>
      <c r="HT101" s="154"/>
      <c r="HU101" s="154"/>
      <c r="HV101" s="154"/>
      <c r="HW101" s="154"/>
      <c r="HX101" s="154"/>
      <c r="HY101" s="154"/>
      <c r="HZ101" s="154"/>
      <c r="IA101" s="154"/>
      <c r="IB101" s="154"/>
      <c r="IC101" s="154"/>
      <c r="ID101" s="154"/>
      <c r="IE101" s="154"/>
      <c r="IF101" s="154"/>
      <c r="IG101" s="154"/>
      <c r="IH101" s="154"/>
      <c r="II101" s="154"/>
      <c r="IJ101" s="154"/>
      <c r="IK101" s="154"/>
      <c r="IL101" s="154"/>
      <c r="IM101" s="154"/>
      <c r="IN101" s="154"/>
      <c r="IO101" s="154"/>
      <c r="IP101" s="154"/>
      <c r="IQ101" s="154"/>
      <c r="IR101" s="154"/>
      <c r="IS101" s="154"/>
      <c r="IT101" s="154"/>
      <c r="IU101" s="154"/>
      <c r="IV101" s="154"/>
      <c r="IW101" s="154"/>
    </row>
    <row r="102" s="154" customFormat="1" ht="20.25" customHeight="1">
      <c r="A102" s="155"/>
      <c r="B102" s="88"/>
      <c r="C102" s="23"/>
      <c r="D102" s="23"/>
      <c r="E102" s="88"/>
      <c r="F102" s="156"/>
      <c r="G102" s="156"/>
      <c r="H102" s="156"/>
      <c r="I102" s="157">
        <v>2023</v>
      </c>
      <c r="J102" s="158">
        <f t="shared" ref="J102:J104" si="11">SUM(K102:M102)</f>
        <v>79129.069999999992</v>
      </c>
      <c r="K102" s="158"/>
      <c r="L102" s="158">
        <f>88716.949999999997-16709.5</f>
        <v>72007.449999999997</v>
      </c>
      <c r="M102" s="158">
        <f>8774.2000000000007-1652.5799999999999</f>
        <v>7121.6200000000008</v>
      </c>
      <c r="N102" s="159"/>
      <c r="O102" s="163"/>
      <c r="P102" s="154"/>
      <c r="Q102" s="154"/>
      <c r="R102" s="154"/>
      <c r="S102" s="154"/>
      <c r="T102" s="154"/>
      <c r="U102" s="161"/>
      <c r="V102" s="162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4"/>
      <c r="BN102" s="154"/>
      <c r="BO102" s="154"/>
      <c r="BP102" s="154"/>
      <c r="BQ102" s="154"/>
      <c r="BR102" s="154"/>
      <c r="BS102" s="154"/>
      <c r="BT102" s="154"/>
      <c r="BU102" s="154"/>
      <c r="BV102" s="154"/>
      <c r="BW102" s="154"/>
      <c r="BX102" s="154"/>
      <c r="BY102" s="154"/>
      <c r="BZ102" s="154"/>
      <c r="CA102" s="154"/>
      <c r="CB102" s="154"/>
      <c r="CC102" s="154"/>
      <c r="CD102" s="154"/>
      <c r="CE102" s="154"/>
      <c r="CF102" s="154"/>
      <c r="CG102" s="154"/>
      <c r="CH102" s="154"/>
      <c r="CI102" s="154"/>
      <c r="CJ102" s="154"/>
      <c r="CK102" s="154"/>
      <c r="CL102" s="154"/>
      <c r="CM102" s="154"/>
      <c r="CN102" s="154"/>
      <c r="CO102" s="154"/>
      <c r="CP102" s="154"/>
      <c r="CQ102" s="154"/>
      <c r="CR102" s="154"/>
      <c r="CS102" s="154"/>
      <c r="CT102" s="154"/>
      <c r="CU102" s="154"/>
      <c r="CV102" s="154"/>
      <c r="CW102" s="154"/>
      <c r="CX102" s="154"/>
      <c r="CY102" s="154"/>
      <c r="CZ102" s="154"/>
      <c r="DA102" s="154"/>
      <c r="DB102" s="154"/>
      <c r="DC102" s="154"/>
      <c r="DD102" s="154"/>
      <c r="DE102" s="154"/>
      <c r="DF102" s="154"/>
      <c r="DG102" s="154"/>
      <c r="DH102" s="154"/>
      <c r="DI102" s="154"/>
      <c r="DJ102" s="154"/>
      <c r="DK102" s="154"/>
      <c r="DL102" s="154"/>
      <c r="DM102" s="154"/>
      <c r="DN102" s="154"/>
      <c r="DO102" s="154"/>
      <c r="DP102" s="154"/>
      <c r="DQ102" s="154"/>
      <c r="DR102" s="154"/>
      <c r="DS102" s="154"/>
      <c r="DT102" s="154"/>
      <c r="DU102" s="154"/>
      <c r="DV102" s="154"/>
      <c r="DW102" s="154"/>
      <c r="DX102" s="154"/>
      <c r="DY102" s="154"/>
      <c r="DZ102" s="154"/>
      <c r="EA102" s="154"/>
      <c r="EB102" s="154"/>
      <c r="EC102" s="154"/>
      <c r="ED102" s="154"/>
      <c r="EE102" s="154"/>
      <c r="EF102" s="154"/>
      <c r="EG102" s="154"/>
      <c r="EH102" s="154"/>
      <c r="EI102" s="154"/>
      <c r="EJ102" s="154"/>
      <c r="EK102" s="154"/>
      <c r="EL102" s="154"/>
      <c r="EM102" s="154"/>
      <c r="EN102" s="154"/>
      <c r="EO102" s="154"/>
      <c r="EP102" s="154"/>
      <c r="EQ102" s="154"/>
      <c r="ER102" s="154"/>
      <c r="ES102" s="154"/>
      <c r="ET102" s="154"/>
      <c r="EU102" s="154"/>
      <c r="EV102" s="154"/>
      <c r="EW102" s="154"/>
      <c r="EX102" s="154"/>
      <c r="EY102" s="154"/>
      <c r="EZ102" s="154"/>
      <c r="FA102" s="154"/>
      <c r="FB102" s="154"/>
      <c r="FC102" s="154"/>
      <c r="FD102" s="154"/>
      <c r="FE102" s="154"/>
      <c r="FF102" s="154"/>
      <c r="FG102" s="154"/>
      <c r="FH102" s="154"/>
      <c r="FI102" s="154"/>
      <c r="FJ102" s="154"/>
      <c r="FK102" s="154"/>
      <c r="FL102" s="154"/>
      <c r="FM102" s="154"/>
      <c r="FN102" s="154"/>
      <c r="FO102" s="154"/>
      <c r="FP102" s="154"/>
      <c r="FQ102" s="154"/>
      <c r="FR102" s="154"/>
      <c r="FS102" s="154"/>
      <c r="FT102" s="154"/>
      <c r="FU102" s="154"/>
      <c r="FV102" s="154"/>
      <c r="FW102" s="154"/>
      <c r="FX102" s="154"/>
      <c r="FY102" s="154"/>
      <c r="FZ102" s="154"/>
      <c r="GA102" s="154"/>
      <c r="GB102" s="154"/>
      <c r="GC102" s="154"/>
      <c r="GD102" s="154"/>
      <c r="GE102" s="154"/>
      <c r="GF102" s="154"/>
      <c r="GG102" s="154"/>
      <c r="GH102" s="154"/>
      <c r="GI102" s="154"/>
      <c r="GJ102" s="154"/>
      <c r="GK102" s="154"/>
      <c r="GL102" s="154"/>
      <c r="GM102" s="154"/>
      <c r="GN102" s="154"/>
      <c r="GO102" s="154"/>
      <c r="GP102" s="154"/>
      <c r="GQ102" s="154"/>
      <c r="GR102" s="154"/>
      <c r="GS102" s="154"/>
      <c r="GT102" s="154"/>
      <c r="GU102" s="154"/>
      <c r="GV102" s="154"/>
      <c r="GW102" s="154"/>
      <c r="GX102" s="154"/>
      <c r="GY102" s="154"/>
      <c r="GZ102" s="154"/>
      <c r="HA102" s="154"/>
      <c r="HB102" s="154"/>
      <c r="HC102" s="154"/>
      <c r="HD102" s="154"/>
      <c r="HE102" s="154"/>
      <c r="HF102" s="154"/>
      <c r="HG102" s="154"/>
      <c r="HH102" s="154"/>
      <c r="HI102" s="154"/>
      <c r="HJ102" s="154"/>
      <c r="HK102" s="154"/>
      <c r="HL102" s="154"/>
      <c r="HM102" s="154"/>
      <c r="HN102" s="154"/>
      <c r="HO102" s="154"/>
      <c r="HP102" s="154"/>
      <c r="HQ102" s="154"/>
      <c r="HR102" s="154"/>
      <c r="HS102" s="154"/>
      <c r="HT102" s="154"/>
      <c r="HU102" s="154"/>
      <c r="HV102" s="154"/>
      <c r="HW102" s="154"/>
      <c r="HX102" s="154"/>
      <c r="HY102" s="154"/>
      <c r="HZ102" s="154"/>
      <c r="IA102" s="154"/>
      <c r="IB102" s="154"/>
      <c r="IC102" s="154"/>
      <c r="ID102" s="154"/>
      <c r="IE102" s="154"/>
      <c r="IF102" s="154"/>
      <c r="IG102" s="154"/>
      <c r="IH102" s="154"/>
      <c r="II102" s="154"/>
      <c r="IJ102" s="154"/>
      <c r="IK102" s="154"/>
      <c r="IL102" s="154"/>
      <c r="IM102" s="154"/>
      <c r="IN102" s="154"/>
      <c r="IO102" s="154"/>
      <c r="IP102" s="154"/>
      <c r="IQ102" s="154"/>
      <c r="IR102" s="154"/>
      <c r="IS102" s="154"/>
      <c r="IT102" s="154"/>
      <c r="IU102" s="154"/>
      <c r="IV102" s="154"/>
      <c r="IW102" s="154"/>
    </row>
    <row r="103" s="154" customFormat="1" ht="24.75" customHeight="1">
      <c r="A103" s="155"/>
      <c r="B103" s="88"/>
      <c r="C103" s="23"/>
      <c r="D103" s="23"/>
      <c r="E103" s="88"/>
      <c r="F103" s="156"/>
      <c r="G103" s="156"/>
      <c r="H103" s="156"/>
      <c r="I103" s="157">
        <v>2024</v>
      </c>
      <c r="J103" s="158">
        <f t="shared" si="11"/>
        <v>23981.708010000002</v>
      </c>
      <c r="K103" s="158"/>
      <c r="L103" s="158">
        <v>21583.53801</v>
      </c>
      <c r="M103" s="158">
        <v>2398.1700000000001</v>
      </c>
      <c r="N103" s="159"/>
      <c r="O103" s="163"/>
      <c r="P103" s="154"/>
      <c r="Q103" s="154"/>
      <c r="R103" s="154"/>
      <c r="S103" s="154"/>
      <c r="T103" s="154"/>
      <c r="U103" s="161"/>
      <c r="V103" s="162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4"/>
      <c r="BN103" s="154"/>
      <c r="BO103" s="154"/>
      <c r="BP103" s="154"/>
      <c r="BQ103" s="154"/>
      <c r="BR103" s="154"/>
      <c r="BS103" s="154"/>
      <c r="BT103" s="154"/>
      <c r="BU103" s="154"/>
      <c r="BV103" s="154"/>
      <c r="BW103" s="154"/>
      <c r="BX103" s="154"/>
      <c r="BY103" s="154"/>
      <c r="BZ103" s="154"/>
      <c r="CA103" s="154"/>
      <c r="CB103" s="154"/>
      <c r="CC103" s="154"/>
      <c r="CD103" s="154"/>
      <c r="CE103" s="154"/>
      <c r="CF103" s="154"/>
      <c r="CG103" s="154"/>
      <c r="CH103" s="154"/>
      <c r="CI103" s="154"/>
      <c r="CJ103" s="154"/>
      <c r="CK103" s="154"/>
      <c r="CL103" s="154"/>
      <c r="CM103" s="154"/>
      <c r="CN103" s="154"/>
      <c r="CO103" s="154"/>
      <c r="CP103" s="154"/>
      <c r="CQ103" s="154"/>
      <c r="CR103" s="154"/>
      <c r="CS103" s="154"/>
      <c r="CT103" s="154"/>
      <c r="CU103" s="154"/>
      <c r="CV103" s="154"/>
      <c r="CW103" s="154"/>
      <c r="CX103" s="154"/>
      <c r="CY103" s="154"/>
      <c r="CZ103" s="154"/>
      <c r="DA103" s="154"/>
      <c r="DB103" s="154"/>
      <c r="DC103" s="154"/>
      <c r="DD103" s="154"/>
      <c r="DE103" s="154"/>
      <c r="DF103" s="154"/>
      <c r="DG103" s="154"/>
      <c r="DH103" s="154"/>
      <c r="DI103" s="154"/>
      <c r="DJ103" s="154"/>
      <c r="DK103" s="154"/>
      <c r="DL103" s="154"/>
      <c r="DM103" s="154"/>
      <c r="DN103" s="154"/>
      <c r="DO103" s="154"/>
      <c r="DP103" s="154"/>
      <c r="DQ103" s="154"/>
      <c r="DR103" s="154"/>
      <c r="DS103" s="154"/>
      <c r="DT103" s="154"/>
      <c r="DU103" s="154"/>
      <c r="DV103" s="154"/>
      <c r="DW103" s="154"/>
      <c r="DX103" s="154"/>
      <c r="DY103" s="154"/>
      <c r="DZ103" s="154"/>
      <c r="EA103" s="154"/>
      <c r="EB103" s="154"/>
      <c r="EC103" s="154"/>
      <c r="ED103" s="154"/>
      <c r="EE103" s="154"/>
      <c r="EF103" s="154"/>
      <c r="EG103" s="154"/>
      <c r="EH103" s="154"/>
      <c r="EI103" s="154"/>
      <c r="EJ103" s="154"/>
      <c r="EK103" s="154"/>
      <c r="EL103" s="154"/>
      <c r="EM103" s="154"/>
      <c r="EN103" s="154"/>
      <c r="EO103" s="154"/>
      <c r="EP103" s="154"/>
      <c r="EQ103" s="154"/>
      <c r="ER103" s="154"/>
      <c r="ES103" s="154"/>
      <c r="ET103" s="154"/>
      <c r="EU103" s="154"/>
      <c r="EV103" s="154"/>
      <c r="EW103" s="154"/>
      <c r="EX103" s="154"/>
      <c r="EY103" s="154"/>
      <c r="EZ103" s="154"/>
      <c r="FA103" s="154"/>
      <c r="FB103" s="154"/>
      <c r="FC103" s="154"/>
      <c r="FD103" s="154"/>
      <c r="FE103" s="154"/>
      <c r="FF103" s="154"/>
      <c r="FG103" s="154"/>
      <c r="FH103" s="154"/>
      <c r="FI103" s="154"/>
      <c r="FJ103" s="154"/>
      <c r="FK103" s="154"/>
      <c r="FL103" s="154"/>
      <c r="FM103" s="154"/>
      <c r="FN103" s="154"/>
      <c r="FO103" s="154"/>
      <c r="FP103" s="154"/>
      <c r="FQ103" s="154"/>
      <c r="FR103" s="154"/>
      <c r="FS103" s="154"/>
      <c r="FT103" s="154"/>
      <c r="FU103" s="154"/>
      <c r="FV103" s="154"/>
      <c r="FW103" s="154"/>
      <c r="FX103" s="154"/>
      <c r="FY103" s="154"/>
      <c r="FZ103" s="154"/>
      <c r="GA103" s="154"/>
      <c r="GB103" s="154"/>
      <c r="GC103" s="154"/>
      <c r="GD103" s="154"/>
      <c r="GE103" s="154"/>
      <c r="GF103" s="154"/>
      <c r="GG103" s="154"/>
      <c r="GH103" s="154"/>
      <c r="GI103" s="154"/>
      <c r="GJ103" s="154"/>
      <c r="GK103" s="154"/>
      <c r="GL103" s="154"/>
      <c r="GM103" s="154"/>
      <c r="GN103" s="154"/>
      <c r="GO103" s="154"/>
      <c r="GP103" s="154"/>
      <c r="GQ103" s="154"/>
      <c r="GR103" s="154"/>
      <c r="GS103" s="154"/>
      <c r="GT103" s="154"/>
      <c r="GU103" s="154"/>
      <c r="GV103" s="154"/>
      <c r="GW103" s="154"/>
      <c r="GX103" s="154"/>
      <c r="GY103" s="154"/>
      <c r="GZ103" s="154"/>
      <c r="HA103" s="154"/>
      <c r="HB103" s="154"/>
      <c r="HC103" s="154"/>
      <c r="HD103" s="154"/>
      <c r="HE103" s="154"/>
      <c r="HF103" s="154"/>
      <c r="HG103" s="154"/>
      <c r="HH103" s="154"/>
      <c r="HI103" s="154"/>
      <c r="HJ103" s="154"/>
      <c r="HK103" s="154"/>
      <c r="HL103" s="154"/>
      <c r="HM103" s="154"/>
      <c r="HN103" s="154"/>
      <c r="HO103" s="154"/>
      <c r="HP103" s="154"/>
      <c r="HQ103" s="154"/>
      <c r="HR103" s="154"/>
      <c r="HS103" s="154"/>
      <c r="HT103" s="154"/>
      <c r="HU103" s="154"/>
      <c r="HV103" s="154"/>
      <c r="HW103" s="154"/>
      <c r="HX103" s="154"/>
      <c r="HY103" s="154"/>
      <c r="HZ103" s="154"/>
      <c r="IA103" s="154"/>
      <c r="IB103" s="154"/>
      <c r="IC103" s="154"/>
      <c r="ID103" s="154"/>
      <c r="IE103" s="154"/>
      <c r="IF103" s="154"/>
      <c r="IG103" s="154"/>
      <c r="IH103" s="154"/>
      <c r="II103" s="154"/>
      <c r="IJ103" s="154"/>
      <c r="IK103" s="154"/>
      <c r="IL103" s="154"/>
      <c r="IM103" s="154"/>
      <c r="IN103" s="154"/>
      <c r="IO103" s="154"/>
      <c r="IP103" s="154"/>
      <c r="IQ103" s="154"/>
      <c r="IR103" s="154"/>
      <c r="IS103" s="154"/>
      <c r="IT103" s="154"/>
      <c r="IU103" s="154"/>
      <c r="IV103" s="154"/>
      <c r="IW103" s="154"/>
    </row>
    <row r="104" s="154" customFormat="1" ht="143.25" customHeight="1">
      <c r="A104" s="155"/>
      <c r="B104" s="88"/>
      <c r="C104" s="23"/>
      <c r="D104" s="23"/>
      <c r="E104" s="88"/>
      <c r="F104" s="156"/>
      <c r="G104" s="156"/>
      <c r="H104" s="156"/>
      <c r="I104" s="157">
        <v>2025</v>
      </c>
      <c r="J104" s="158">
        <f t="shared" si="11"/>
        <v>60462</v>
      </c>
      <c r="K104" s="158"/>
      <c r="L104" s="158">
        <f>19839.41373+35181.006269999998</f>
        <v>55020.419999999998</v>
      </c>
      <c r="M104" s="158">
        <v>5441.5799999999999</v>
      </c>
      <c r="N104" s="159"/>
      <c r="O104" s="163"/>
      <c r="P104" s="154"/>
      <c r="Q104" s="154"/>
      <c r="R104" s="154"/>
      <c r="S104" s="154"/>
      <c r="T104" s="154"/>
      <c r="U104" s="161">
        <v>0.91000000000000003</v>
      </c>
      <c r="V104" s="162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4"/>
      <c r="BN104" s="154"/>
      <c r="BO104" s="154"/>
      <c r="BP104" s="154"/>
      <c r="BQ104" s="154"/>
      <c r="BR104" s="154"/>
      <c r="BS104" s="154"/>
      <c r="BT104" s="154"/>
      <c r="BU104" s="154"/>
      <c r="BV104" s="154"/>
      <c r="BW104" s="154"/>
      <c r="BX104" s="154"/>
      <c r="BY104" s="154"/>
      <c r="BZ104" s="154"/>
      <c r="CA104" s="154"/>
      <c r="CB104" s="154"/>
      <c r="CC104" s="154"/>
      <c r="CD104" s="154"/>
      <c r="CE104" s="154"/>
      <c r="CF104" s="154"/>
      <c r="CG104" s="154"/>
      <c r="CH104" s="154"/>
      <c r="CI104" s="154"/>
      <c r="CJ104" s="154"/>
      <c r="CK104" s="154"/>
      <c r="CL104" s="154"/>
      <c r="CM104" s="154"/>
      <c r="CN104" s="154"/>
      <c r="CO104" s="154"/>
      <c r="CP104" s="154"/>
      <c r="CQ104" s="154"/>
      <c r="CR104" s="154"/>
      <c r="CS104" s="154"/>
      <c r="CT104" s="154"/>
      <c r="CU104" s="154"/>
      <c r="CV104" s="154"/>
      <c r="CW104" s="154"/>
      <c r="CX104" s="154"/>
      <c r="CY104" s="154"/>
      <c r="CZ104" s="154"/>
      <c r="DA104" s="154"/>
      <c r="DB104" s="154"/>
      <c r="DC104" s="154"/>
      <c r="DD104" s="154"/>
      <c r="DE104" s="154"/>
      <c r="DF104" s="154"/>
      <c r="DG104" s="154"/>
      <c r="DH104" s="154"/>
      <c r="DI104" s="154"/>
      <c r="DJ104" s="154"/>
      <c r="DK104" s="154"/>
      <c r="DL104" s="154"/>
      <c r="DM104" s="154"/>
      <c r="DN104" s="154"/>
      <c r="DO104" s="154"/>
      <c r="DP104" s="154"/>
      <c r="DQ104" s="154"/>
      <c r="DR104" s="154"/>
      <c r="DS104" s="154"/>
      <c r="DT104" s="154"/>
      <c r="DU104" s="154"/>
      <c r="DV104" s="154"/>
      <c r="DW104" s="154"/>
      <c r="DX104" s="154"/>
      <c r="DY104" s="154"/>
      <c r="DZ104" s="154"/>
      <c r="EA104" s="154"/>
      <c r="EB104" s="154"/>
      <c r="EC104" s="154"/>
      <c r="ED104" s="154"/>
      <c r="EE104" s="154"/>
      <c r="EF104" s="154"/>
      <c r="EG104" s="154"/>
      <c r="EH104" s="154"/>
      <c r="EI104" s="154"/>
      <c r="EJ104" s="154"/>
      <c r="EK104" s="154"/>
      <c r="EL104" s="154"/>
      <c r="EM104" s="154"/>
      <c r="EN104" s="154"/>
      <c r="EO104" s="154"/>
      <c r="EP104" s="154"/>
      <c r="EQ104" s="154"/>
      <c r="ER104" s="154"/>
      <c r="ES104" s="154"/>
      <c r="ET104" s="154"/>
      <c r="EU104" s="154"/>
      <c r="EV104" s="154"/>
      <c r="EW104" s="154"/>
      <c r="EX104" s="154"/>
      <c r="EY104" s="154"/>
      <c r="EZ104" s="154"/>
      <c r="FA104" s="154"/>
      <c r="FB104" s="154"/>
      <c r="FC104" s="154"/>
      <c r="FD104" s="154"/>
      <c r="FE104" s="154"/>
      <c r="FF104" s="154"/>
      <c r="FG104" s="154"/>
      <c r="FH104" s="154"/>
      <c r="FI104" s="154"/>
      <c r="FJ104" s="154"/>
      <c r="FK104" s="154"/>
      <c r="FL104" s="154"/>
      <c r="FM104" s="154"/>
      <c r="FN104" s="154"/>
      <c r="FO104" s="154"/>
      <c r="FP104" s="154"/>
      <c r="FQ104" s="154"/>
      <c r="FR104" s="154"/>
      <c r="FS104" s="154"/>
      <c r="FT104" s="154"/>
      <c r="FU104" s="154"/>
      <c r="FV104" s="154"/>
      <c r="FW104" s="154"/>
      <c r="FX104" s="154"/>
      <c r="FY104" s="154"/>
      <c r="FZ104" s="154"/>
      <c r="GA104" s="154"/>
      <c r="GB104" s="154"/>
      <c r="GC104" s="154"/>
      <c r="GD104" s="154"/>
      <c r="GE104" s="154"/>
      <c r="GF104" s="154"/>
      <c r="GG104" s="154"/>
      <c r="GH104" s="154"/>
      <c r="GI104" s="154"/>
      <c r="GJ104" s="154"/>
      <c r="GK104" s="154"/>
      <c r="GL104" s="154"/>
      <c r="GM104" s="154"/>
      <c r="GN104" s="154"/>
      <c r="GO104" s="154"/>
      <c r="GP104" s="154"/>
      <c r="GQ104" s="154"/>
      <c r="GR104" s="154"/>
      <c r="GS104" s="154"/>
      <c r="GT104" s="154"/>
      <c r="GU104" s="154"/>
      <c r="GV104" s="154"/>
      <c r="GW104" s="154"/>
      <c r="GX104" s="154"/>
      <c r="GY104" s="154"/>
      <c r="GZ104" s="154"/>
      <c r="HA104" s="154"/>
      <c r="HB104" s="154"/>
      <c r="HC104" s="154"/>
      <c r="HD104" s="154"/>
      <c r="HE104" s="154"/>
      <c r="HF104" s="154"/>
      <c r="HG104" s="154"/>
      <c r="HH104" s="154"/>
      <c r="HI104" s="154"/>
      <c r="HJ104" s="154"/>
      <c r="HK104" s="154"/>
      <c r="HL104" s="154"/>
      <c r="HM104" s="154"/>
      <c r="HN104" s="154"/>
      <c r="HO104" s="154"/>
      <c r="HP104" s="154"/>
      <c r="HQ104" s="154"/>
      <c r="HR104" s="154"/>
      <c r="HS104" s="154"/>
      <c r="HT104" s="154"/>
      <c r="HU104" s="154"/>
      <c r="HV104" s="154"/>
      <c r="HW104" s="154"/>
      <c r="HX104" s="154"/>
      <c r="HY104" s="154"/>
      <c r="HZ104" s="154"/>
      <c r="IA104" s="154"/>
      <c r="IB104" s="154"/>
      <c r="IC104" s="154"/>
      <c r="ID104" s="154"/>
      <c r="IE104" s="154"/>
      <c r="IF104" s="154"/>
      <c r="IG104" s="154"/>
      <c r="IH104" s="154"/>
      <c r="II104" s="154"/>
      <c r="IJ104" s="154"/>
      <c r="IK104" s="154"/>
      <c r="IL104" s="154"/>
      <c r="IM104" s="154"/>
      <c r="IN104" s="154"/>
      <c r="IO104" s="154"/>
      <c r="IP104" s="154"/>
      <c r="IQ104" s="154"/>
      <c r="IR104" s="154"/>
      <c r="IS104" s="154"/>
      <c r="IT104" s="154"/>
      <c r="IU104" s="154"/>
      <c r="IV104" s="154"/>
      <c r="IW104" s="154"/>
    </row>
    <row r="105" s="154" customFormat="1" ht="30.75" customHeight="1">
      <c r="A105" s="94" t="s">
        <v>131</v>
      </c>
      <c r="B105" s="105" t="s">
        <v>43</v>
      </c>
      <c r="C105" s="106"/>
      <c r="D105" s="106"/>
      <c r="E105" s="106"/>
      <c r="F105" s="106"/>
      <c r="G105" s="106"/>
      <c r="H105" s="107"/>
      <c r="I105" s="157"/>
      <c r="J105" s="159"/>
      <c r="K105" s="159"/>
      <c r="L105" s="159"/>
      <c r="M105" s="159"/>
      <c r="N105" s="159"/>
      <c r="O105" s="163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4"/>
      <c r="CB105" s="154"/>
      <c r="CC105" s="154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54"/>
      <c r="CO105" s="154"/>
      <c r="CP105" s="154"/>
      <c r="CQ105" s="154"/>
      <c r="CR105" s="154"/>
      <c r="CS105" s="154"/>
      <c r="CT105" s="154"/>
      <c r="CU105" s="154"/>
      <c r="CV105" s="154"/>
      <c r="CW105" s="154"/>
      <c r="CX105" s="154"/>
      <c r="CY105" s="154"/>
      <c r="CZ105" s="154"/>
      <c r="DA105" s="154"/>
      <c r="DB105" s="154"/>
      <c r="DC105" s="154"/>
      <c r="DD105" s="154"/>
      <c r="DE105" s="154"/>
      <c r="DF105" s="154"/>
      <c r="DG105" s="154"/>
      <c r="DH105" s="154"/>
      <c r="DI105" s="154"/>
      <c r="DJ105" s="154"/>
      <c r="DK105" s="154"/>
      <c r="DL105" s="154"/>
      <c r="DM105" s="154"/>
      <c r="DN105" s="154"/>
      <c r="DO105" s="154"/>
      <c r="DP105" s="154"/>
      <c r="DQ105" s="154"/>
      <c r="DR105" s="154"/>
      <c r="DS105" s="154"/>
      <c r="DT105" s="154"/>
      <c r="DU105" s="154"/>
      <c r="DV105" s="154"/>
      <c r="DW105" s="154"/>
      <c r="DX105" s="154"/>
      <c r="DY105" s="154"/>
      <c r="DZ105" s="154"/>
      <c r="EA105" s="154"/>
      <c r="EB105" s="154"/>
      <c r="EC105" s="154"/>
      <c r="ED105" s="154"/>
      <c r="EE105" s="154"/>
      <c r="EF105" s="154"/>
      <c r="EG105" s="154"/>
      <c r="EH105" s="154"/>
      <c r="EI105" s="154"/>
      <c r="EJ105" s="154"/>
      <c r="EK105" s="154"/>
      <c r="EL105" s="154"/>
      <c r="EM105" s="154"/>
      <c r="EN105" s="154"/>
      <c r="EO105" s="154"/>
      <c r="EP105" s="154"/>
      <c r="EQ105" s="154"/>
      <c r="ER105" s="154"/>
      <c r="ES105" s="154"/>
      <c r="ET105" s="154"/>
      <c r="EU105" s="154"/>
      <c r="EV105" s="154"/>
      <c r="EW105" s="154"/>
      <c r="EX105" s="154"/>
      <c r="EY105" s="154"/>
      <c r="EZ105" s="154"/>
      <c r="FA105" s="154"/>
      <c r="FB105" s="154"/>
      <c r="FC105" s="154"/>
      <c r="FD105" s="154"/>
      <c r="FE105" s="154"/>
      <c r="FF105" s="154"/>
      <c r="FG105" s="154"/>
      <c r="FH105" s="154"/>
      <c r="FI105" s="154"/>
      <c r="FJ105" s="154"/>
      <c r="FK105" s="154"/>
      <c r="FL105" s="154"/>
      <c r="FM105" s="154"/>
      <c r="FN105" s="154"/>
      <c r="FO105" s="154"/>
      <c r="FP105" s="154"/>
      <c r="FQ105" s="154"/>
      <c r="FR105" s="154"/>
      <c r="FS105" s="154"/>
      <c r="FT105" s="154"/>
      <c r="FU105" s="154"/>
      <c r="FV105" s="154"/>
      <c r="FW105" s="154"/>
      <c r="FX105" s="154"/>
      <c r="FY105" s="154"/>
      <c r="FZ105" s="154"/>
      <c r="GA105" s="154"/>
      <c r="GB105" s="154"/>
      <c r="GC105" s="154"/>
      <c r="GD105" s="154"/>
      <c r="GE105" s="154"/>
      <c r="GF105" s="154"/>
      <c r="GG105" s="154"/>
      <c r="GH105" s="154"/>
      <c r="GI105" s="154"/>
      <c r="GJ105" s="154"/>
      <c r="GK105" s="154"/>
      <c r="GL105" s="154"/>
      <c r="GM105" s="154"/>
      <c r="GN105" s="154"/>
      <c r="GO105" s="154"/>
      <c r="GP105" s="154"/>
      <c r="GQ105" s="154"/>
      <c r="GR105" s="154"/>
      <c r="GS105" s="154"/>
      <c r="GT105" s="154"/>
      <c r="GU105" s="154"/>
      <c r="GV105" s="154"/>
      <c r="GW105" s="154"/>
      <c r="GX105" s="154"/>
      <c r="GY105" s="154"/>
      <c r="GZ105" s="154"/>
      <c r="HA105" s="154"/>
      <c r="HB105" s="154"/>
      <c r="HC105" s="154"/>
      <c r="HD105" s="154"/>
      <c r="HE105" s="154"/>
      <c r="HF105" s="154"/>
      <c r="HG105" s="154"/>
      <c r="HH105" s="154"/>
      <c r="HI105" s="154"/>
      <c r="HJ105" s="154"/>
      <c r="HK105" s="154"/>
      <c r="HL105" s="154"/>
      <c r="HM105" s="154"/>
      <c r="HN105" s="154"/>
      <c r="HO105" s="154"/>
      <c r="HP105" s="154"/>
      <c r="HQ105" s="154"/>
      <c r="HR105" s="154"/>
      <c r="HS105" s="154"/>
      <c r="HT105" s="154"/>
      <c r="HU105" s="154"/>
      <c r="HV105" s="154"/>
      <c r="HW105" s="154"/>
      <c r="HX105" s="154"/>
      <c r="HY105" s="154"/>
      <c r="HZ105" s="154"/>
      <c r="IA105" s="154"/>
      <c r="IB105" s="154"/>
      <c r="IC105" s="154"/>
      <c r="ID105" s="154"/>
      <c r="IE105" s="154"/>
      <c r="IF105" s="154"/>
      <c r="IG105" s="154"/>
      <c r="IH105" s="154"/>
      <c r="II105" s="154"/>
      <c r="IJ105" s="154"/>
      <c r="IK105" s="154"/>
      <c r="IL105" s="154"/>
      <c r="IM105" s="154"/>
      <c r="IN105" s="154"/>
      <c r="IO105" s="154"/>
      <c r="IP105" s="154"/>
      <c r="IQ105" s="154"/>
      <c r="IR105" s="154"/>
      <c r="IS105" s="154"/>
      <c r="IT105" s="154"/>
      <c r="IU105" s="154"/>
      <c r="IV105" s="154"/>
      <c r="IW105" s="154"/>
    </row>
    <row r="106" s="154" customFormat="1" ht="27.75" customHeight="1">
      <c r="A106" s="44" t="s">
        <v>132</v>
      </c>
      <c r="B106" s="45" t="s">
        <v>45</v>
      </c>
      <c r="C106" s="46"/>
      <c r="D106" s="46"/>
      <c r="E106" s="46"/>
      <c r="F106" s="46"/>
      <c r="G106" s="46"/>
      <c r="H106" s="77"/>
      <c r="I106" s="157">
        <v>2022</v>
      </c>
      <c r="J106" s="158">
        <f>K106+L106+M106+N106</f>
        <v>102435.01191</v>
      </c>
      <c r="K106" s="158"/>
      <c r="L106" s="158">
        <f>42828.5+11278.345939999999+39109.014900000002</f>
        <v>93215.860840000008</v>
      </c>
      <c r="M106" s="158">
        <f>5351.2265200000002+3867.9245500000002</f>
        <v>9219.1510699999999</v>
      </c>
      <c r="N106" s="159"/>
      <c r="O106" s="163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4"/>
      <c r="BR106" s="154"/>
      <c r="BS106" s="154"/>
      <c r="BT106" s="154"/>
      <c r="BU106" s="154"/>
      <c r="BV106" s="154"/>
      <c r="BW106" s="154"/>
      <c r="BX106" s="154"/>
      <c r="BY106" s="154"/>
      <c r="BZ106" s="154"/>
      <c r="CA106" s="154"/>
      <c r="CB106" s="154"/>
      <c r="CC106" s="154"/>
      <c r="CD106" s="154"/>
      <c r="CE106" s="154"/>
      <c r="CF106" s="154"/>
      <c r="CG106" s="154"/>
      <c r="CH106" s="154"/>
      <c r="CI106" s="154"/>
      <c r="CJ106" s="154"/>
      <c r="CK106" s="154"/>
      <c r="CL106" s="154"/>
      <c r="CM106" s="154"/>
      <c r="CN106" s="154"/>
      <c r="CO106" s="154"/>
      <c r="CP106" s="154"/>
      <c r="CQ106" s="154"/>
      <c r="CR106" s="154"/>
      <c r="CS106" s="154"/>
      <c r="CT106" s="154"/>
      <c r="CU106" s="154"/>
      <c r="CV106" s="154"/>
      <c r="CW106" s="154"/>
      <c r="CX106" s="154"/>
      <c r="CY106" s="154"/>
      <c r="CZ106" s="154"/>
      <c r="DA106" s="154"/>
      <c r="DB106" s="154"/>
      <c r="DC106" s="154"/>
      <c r="DD106" s="154"/>
      <c r="DE106" s="154"/>
      <c r="DF106" s="154"/>
      <c r="DG106" s="154"/>
      <c r="DH106" s="154"/>
      <c r="DI106" s="154"/>
      <c r="DJ106" s="154"/>
      <c r="DK106" s="154"/>
      <c r="DL106" s="154"/>
      <c r="DM106" s="154"/>
      <c r="DN106" s="154"/>
      <c r="DO106" s="154"/>
      <c r="DP106" s="154"/>
      <c r="DQ106" s="154"/>
      <c r="DR106" s="154"/>
      <c r="DS106" s="154"/>
      <c r="DT106" s="154"/>
      <c r="DU106" s="154"/>
      <c r="DV106" s="154"/>
      <c r="DW106" s="154"/>
      <c r="DX106" s="154"/>
      <c r="DY106" s="154"/>
      <c r="DZ106" s="154"/>
      <c r="EA106" s="154"/>
      <c r="EB106" s="154"/>
      <c r="EC106" s="154"/>
      <c r="ED106" s="154"/>
      <c r="EE106" s="154"/>
      <c r="EF106" s="154"/>
      <c r="EG106" s="154"/>
      <c r="EH106" s="154"/>
      <c r="EI106" s="154"/>
      <c r="EJ106" s="154"/>
      <c r="EK106" s="154"/>
      <c r="EL106" s="154"/>
      <c r="EM106" s="154"/>
      <c r="EN106" s="154"/>
      <c r="EO106" s="154"/>
      <c r="EP106" s="154"/>
      <c r="EQ106" s="154"/>
      <c r="ER106" s="154"/>
      <c r="ES106" s="154"/>
      <c r="ET106" s="154"/>
      <c r="EU106" s="154"/>
      <c r="EV106" s="154"/>
      <c r="EW106" s="154"/>
      <c r="EX106" s="154"/>
      <c r="EY106" s="154"/>
      <c r="EZ106" s="154"/>
      <c r="FA106" s="154"/>
      <c r="FB106" s="154"/>
      <c r="FC106" s="154"/>
      <c r="FD106" s="154"/>
      <c r="FE106" s="154"/>
      <c r="FF106" s="154"/>
      <c r="FG106" s="154"/>
      <c r="FH106" s="154"/>
      <c r="FI106" s="154"/>
      <c r="FJ106" s="154"/>
      <c r="FK106" s="154"/>
      <c r="FL106" s="154"/>
      <c r="FM106" s="154"/>
      <c r="FN106" s="154"/>
      <c r="FO106" s="154"/>
      <c r="FP106" s="154"/>
      <c r="FQ106" s="154"/>
      <c r="FR106" s="154"/>
      <c r="FS106" s="154"/>
      <c r="FT106" s="154"/>
      <c r="FU106" s="154"/>
      <c r="FV106" s="154"/>
      <c r="FW106" s="154"/>
      <c r="FX106" s="154"/>
      <c r="FY106" s="154"/>
      <c r="FZ106" s="154"/>
      <c r="GA106" s="154"/>
      <c r="GB106" s="154"/>
      <c r="GC106" s="154"/>
      <c r="GD106" s="154"/>
      <c r="GE106" s="154"/>
      <c r="GF106" s="154"/>
      <c r="GG106" s="154"/>
      <c r="GH106" s="154"/>
      <c r="GI106" s="154"/>
      <c r="GJ106" s="154"/>
      <c r="GK106" s="154"/>
      <c r="GL106" s="154"/>
      <c r="GM106" s="154"/>
      <c r="GN106" s="154"/>
      <c r="GO106" s="154"/>
      <c r="GP106" s="154"/>
      <c r="GQ106" s="154"/>
      <c r="GR106" s="154"/>
      <c r="GS106" s="154"/>
      <c r="GT106" s="154"/>
      <c r="GU106" s="154"/>
      <c r="GV106" s="154"/>
      <c r="GW106" s="154"/>
      <c r="GX106" s="154"/>
      <c r="GY106" s="154"/>
      <c r="GZ106" s="154"/>
      <c r="HA106" s="154"/>
      <c r="HB106" s="154"/>
      <c r="HC106" s="154"/>
      <c r="HD106" s="154"/>
      <c r="HE106" s="154"/>
      <c r="HF106" s="154"/>
      <c r="HG106" s="154"/>
      <c r="HH106" s="154"/>
      <c r="HI106" s="154"/>
      <c r="HJ106" s="154"/>
      <c r="HK106" s="154"/>
      <c r="HL106" s="154"/>
      <c r="HM106" s="154"/>
      <c r="HN106" s="154"/>
      <c r="HO106" s="154"/>
      <c r="HP106" s="154"/>
      <c r="HQ106" s="154"/>
      <c r="HR106" s="154"/>
      <c r="HS106" s="154"/>
      <c r="HT106" s="154"/>
      <c r="HU106" s="154"/>
      <c r="HV106" s="154"/>
      <c r="HW106" s="154"/>
      <c r="HX106" s="154"/>
      <c r="HY106" s="154"/>
      <c r="HZ106" s="154"/>
      <c r="IA106" s="154"/>
      <c r="IB106" s="154"/>
      <c r="IC106" s="154"/>
      <c r="ID106" s="154"/>
      <c r="IE106" s="154"/>
      <c r="IF106" s="154"/>
      <c r="IG106" s="154"/>
      <c r="IH106" s="154"/>
      <c r="II106" s="154"/>
      <c r="IJ106" s="154"/>
      <c r="IK106" s="154"/>
      <c r="IL106" s="154"/>
      <c r="IM106" s="154"/>
      <c r="IN106" s="154"/>
      <c r="IO106" s="154"/>
      <c r="IP106" s="154"/>
      <c r="IQ106" s="154"/>
      <c r="IR106" s="154"/>
      <c r="IS106" s="154"/>
      <c r="IT106" s="154"/>
      <c r="IU106" s="154"/>
      <c r="IV106" s="154"/>
      <c r="IW106" s="154"/>
    </row>
    <row r="107" s="154" customFormat="1" ht="24.75" customHeight="1">
      <c r="A107" s="39"/>
      <c r="B107" s="48"/>
      <c r="C107" s="49"/>
      <c r="D107" s="49"/>
      <c r="E107" s="49"/>
      <c r="F107" s="49"/>
      <c r="G107" s="49"/>
      <c r="H107" s="81"/>
      <c r="I107" s="157">
        <v>2023</v>
      </c>
      <c r="J107" s="158">
        <f t="shared" ref="J107:J109" si="12">SUM(L107:M107)</f>
        <v>79129.069999999992</v>
      </c>
      <c r="K107" s="158"/>
      <c r="L107" s="158">
        <v>72007.449999999997</v>
      </c>
      <c r="M107" s="158">
        <v>7121.6199999999999</v>
      </c>
      <c r="N107" s="159"/>
      <c r="O107" s="163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  <c r="BI107" s="154"/>
      <c r="BJ107" s="154"/>
      <c r="BK107" s="154"/>
      <c r="BL107" s="154"/>
      <c r="BM107" s="154"/>
      <c r="BN107" s="154"/>
      <c r="BO107" s="154"/>
      <c r="BP107" s="154"/>
      <c r="BQ107" s="154"/>
      <c r="BR107" s="154"/>
      <c r="BS107" s="154"/>
      <c r="BT107" s="154"/>
      <c r="BU107" s="154"/>
      <c r="BV107" s="154"/>
      <c r="BW107" s="154"/>
      <c r="BX107" s="154"/>
      <c r="BY107" s="154"/>
      <c r="BZ107" s="154"/>
      <c r="CA107" s="154"/>
      <c r="CB107" s="154"/>
      <c r="CC107" s="154"/>
      <c r="CD107" s="154"/>
      <c r="CE107" s="154"/>
      <c r="CF107" s="154"/>
      <c r="CG107" s="154"/>
      <c r="CH107" s="154"/>
      <c r="CI107" s="154"/>
      <c r="CJ107" s="154"/>
      <c r="CK107" s="154"/>
      <c r="CL107" s="154"/>
      <c r="CM107" s="154"/>
      <c r="CN107" s="154"/>
      <c r="CO107" s="154"/>
      <c r="CP107" s="154"/>
      <c r="CQ107" s="154"/>
      <c r="CR107" s="154"/>
      <c r="CS107" s="154"/>
      <c r="CT107" s="154"/>
      <c r="CU107" s="154"/>
      <c r="CV107" s="154"/>
      <c r="CW107" s="154"/>
      <c r="CX107" s="154"/>
      <c r="CY107" s="154"/>
      <c r="CZ107" s="154"/>
      <c r="DA107" s="154"/>
      <c r="DB107" s="154"/>
      <c r="DC107" s="154"/>
      <c r="DD107" s="154"/>
      <c r="DE107" s="154"/>
      <c r="DF107" s="154"/>
      <c r="DG107" s="154"/>
      <c r="DH107" s="154"/>
      <c r="DI107" s="154"/>
      <c r="DJ107" s="154"/>
      <c r="DK107" s="154"/>
      <c r="DL107" s="154"/>
      <c r="DM107" s="154"/>
      <c r="DN107" s="154"/>
      <c r="DO107" s="154"/>
      <c r="DP107" s="154"/>
      <c r="DQ107" s="154"/>
      <c r="DR107" s="154"/>
      <c r="DS107" s="154"/>
      <c r="DT107" s="154"/>
      <c r="DU107" s="154"/>
      <c r="DV107" s="154"/>
      <c r="DW107" s="154"/>
      <c r="DX107" s="154"/>
      <c r="DY107" s="154"/>
      <c r="DZ107" s="154"/>
      <c r="EA107" s="154"/>
      <c r="EB107" s="154"/>
      <c r="EC107" s="154"/>
      <c r="ED107" s="154"/>
      <c r="EE107" s="154"/>
      <c r="EF107" s="154"/>
      <c r="EG107" s="154"/>
      <c r="EH107" s="154"/>
      <c r="EI107" s="154"/>
      <c r="EJ107" s="154"/>
      <c r="EK107" s="154"/>
      <c r="EL107" s="154"/>
      <c r="EM107" s="154"/>
      <c r="EN107" s="154"/>
      <c r="EO107" s="154"/>
      <c r="EP107" s="154"/>
      <c r="EQ107" s="154"/>
      <c r="ER107" s="154"/>
      <c r="ES107" s="154"/>
      <c r="ET107" s="154"/>
      <c r="EU107" s="154"/>
      <c r="EV107" s="154"/>
      <c r="EW107" s="154"/>
      <c r="EX107" s="154"/>
      <c r="EY107" s="154"/>
      <c r="EZ107" s="154"/>
      <c r="FA107" s="154"/>
      <c r="FB107" s="154"/>
      <c r="FC107" s="154"/>
      <c r="FD107" s="154"/>
      <c r="FE107" s="154"/>
      <c r="FF107" s="154"/>
      <c r="FG107" s="154"/>
      <c r="FH107" s="154"/>
      <c r="FI107" s="154"/>
      <c r="FJ107" s="154"/>
      <c r="FK107" s="154"/>
      <c r="FL107" s="154"/>
      <c r="FM107" s="154"/>
      <c r="FN107" s="154"/>
      <c r="FO107" s="154"/>
      <c r="FP107" s="154"/>
      <c r="FQ107" s="154"/>
      <c r="FR107" s="154"/>
      <c r="FS107" s="154"/>
      <c r="FT107" s="154"/>
      <c r="FU107" s="154"/>
      <c r="FV107" s="154"/>
      <c r="FW107" s="154"/>
      <c r="FX107" s="154"/>
      <c r="FY107" s="154"/>
      <c r="FZ107" s="154"/>
      <c r="GA107" s="154"/>
      <c r="GB107" s="154"/>
      <c r="GC107" s="154"/>
      <c r="GD107" s="154"/>
      <c r="GE107" s="154"/>
      <c r="GF107" s="154"/>
      <c r="GG107" s="154"/>
      <c r="GH107" s="154"/>
      <c r="GI107" s="154"/>
      <c r="GJ107" s="154"/>
      <c r="GK107" s="154"/>
      <c r="GL107" s="154"/>
      <c r="GM107" s="154"/>
      <c r="GN107" s="154"/>
      <c r="GO107" s="154"/>
      <c r="GP107" s="154"/>
      <c r="GQ107" s="154"/>
      <c r="GR107" s="154"/>
      <c r="GS107" s="154"/>
      <c r="GT107" s="154"/>
      <c r="GU107" s="154"/>
      <c r="GV107" s="154"/>
      <c r="GW107" s="154"/>
      <c r="GX107" s="154"/>
      <c r="GY107" s="154"/>
      <c r="GZ107" s="154"/>
      <c r="HA107" s="154"/>
      <c r="HB107" s="154"/>
      <c r="HC107" s="154"/>
      <c r="HD107" s="154"/>
      <c r="HE107" s="154"/>
      <c r="HF107" s="154"/>
      <c r="HG107" s="154"/>
      <c r="HH107" s="154"/>
      <c r="HI107" s="154"/>
      <c r="HJ107" s="154"/>
      <c r="HK107" s="154"/>
      <c r="HL107" s="154"/>
      <c r="HM107" s="154"/>
      <c r="HN107" s="154"/>
      <c r="HO107" s="154"/>
      <c r="HP107" s="154"/>
      <c r="HQ107" s="154"/>
      <c r="HR107" s="154"/>
      <c r="HS107" s="154"/>
      <c r="HT107" s="154"/>
      <c r="HU107" s="154"/>
      <c r="HV107" s="154"/>
      <c r="HW107" s="154"/>
      <c r="HX107" s="154"/>
      <c r="HY107" s="154"/>
      <c r="HZ107" s="154"/>
      <c r="IA107" s="154"/>
      <c r="IB107" s="154"/>
      <c r="IC107" s="154"/>
      <c r="ID107" s="154"/>
      <c r="IE107" s="154"/>
      <c r="IF107" s="154"/>
      <c r="IG107" s="154"/>
      <c r="IH107" s="154"/>
      <c r="II107" s="154"/>
      <c r="IJ107" s="154"/>
      <c r="IK107" s="154"/>
      <c r="IL107" s="154"/>
      <c r="IM107" s="154"/>
      <c r="IN107" s="154"/>
      <c r="IO107" s="154"/>
      <c r="IP107" s="154"/>
      <c r="IQ107" s="154"/>
      <c r="IR107" s="154"/>
      <c r="IS107" s="154"/>
      <c r="IT107" s="154"/>
      <c r="IU107" s="154"/>
      <c r="IV107" s="154"/>
      <c r="IW107" s="154"/>
    </row>
    <row r="108" s="154" customFormat="1" ht="24.75" customHeight="1">
      <c r="A108" s="39"/>
      <c r="B108" s="48"/>
      <c r="C108" s="49"/>
      <c r="D108" s="49"/>
      <c r="E108" s="49"/>
      <c r="F108" s="49"/>
      <c r="G108" s="49"/>
      <c r="H108" s="81"/>
      <c r="I108" s="157">
        <v>2024</v>
      </c>
      <c r="J108" s="158">
        <f t="shared" si="12"/>
        <v>23981.709999999999</v>
      </c>
      <c r="K108" s="158"/>
      <c r="L108" s="158">
        <v>21583.540000000001</v>
      </c>
      <c r="M108" s="158">
        <v>2398.1700000000001</v>
      </c>
      <c r="N108" s="159"/>
      <c r="O108" s="163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4"/>
      <c r="BR108" s="154"/>
      <c r="BS108" s="154"/>
      <c r="BT108" s="154"/>
      <c r="BU108" s="154"/>
      <c r="BV108" s="154"/>
      <c r="BW108" s="154"/>
      <c r="BX108" s="154"/>
      <c r="BY108" s="154"/>
      <c r="BZ108" s="154"/>
      <c r="CA108" s="154"/>
      <c r="CB108" s="154"/>
      <c r="CC108" s="154"/>
      <c r="CD108" s="154"/>
      <c r="CE108" s="154"/>
      <c r="CF108" s="154"/>
      <c r="CG108" s="154"/>
      <c r="CH108" s="154"/>
      <c r="CI108" s="154"/>
      <c r="CJ108" s="154"/>
      <c r="CK108" s="154"/>
      <c r="CL108" s="154"/>
      <c r="CM108" s="154"/>
      <c r="CN108" s="154"/>
      <c r="CO108" s="154"/>
      <c r="CP108" s="154"/>
      <c r="CQ108" s="154"/>
      <c r="CR108" s="154"/>
      <c r="CS108" s="154"/>
      <c r="CT108" s="154"/>
      <c r="CU108" s="154"/>
      <c r="CV108" s="154"/>
      <c r="CW108" s="154"/>
      <c r="CX108" s="154"/>
      <c r="CY108" s="154"/>
      <c r="CZ108" s="154"/>
      <c r="DA108" s="154"/>
      <c r="DB108" s="154"/>
      <c r="DC108" s="154"/>
      <c r="DD108" s="154"/>
      <c r="DE108" s="154"/>
      <c r="DF108" s="154"/>
      <c r="DG108" s="154"/>
      <c r="DH108" s="154"/>
      <c r="DI108" s="154"/>
      <c r="DJ108" s="154"/>
      <c r="DK108" s="154"/>
      <c r="DL108" s="154"/>
      <c r="DM108" s="154"/>
      <c r="DN108" s="154"/>
      <c r="DO108" s="154"/>
      <c r="DP108" s="154"/>
      <c r="DQ108" s="154"/>
      <c r="DR108" s="154"/>
      <c r="DS108" s="154"/>
      <c r="DT108" s="154"/>
      <c r="DU108" s="154"/>
      <c r="DV108" s="154"/>
      <c r="DW108" s="154"/>
      <c r="DX108" s="154"/>
      <c r="DY108" s="154"/>
      <c r="DZ108" s="154"/>
      <c r="EA108" s="154"/>
      <c r="EB108" s="154"/>
      <c r="EC108" s="154"/>
      <c r="ED108" s="154"/>
      <c r="EE108" s="154"/>
      <c r="EF108" s="154"/>
      <c r="EG108" s="154"/>
      <c r="EH108" s="154"/>
      <c r="EI108" s="154"/>
      <c r="EJ108" s="154"/>
      <c r="EK108" s="154"/>
      <c r="EL108" s="154"/>
      <c r="EM108" s="154"/>
      <c r="EN108" s="154"/>
      <c r="EO108" s="154"/>
      <c r="EP108" s="154"/>
      <c r="EQ108" s="154"/>
      <c r="ER108" s="154"/>
      <c r="ES108" s="154"/>
      <c r="ET108" s="154"/>
      <c r="EU108" s="154"/>
      <c r="EV108" s="154"/>
      <c r="EW108" s="154"/>
      <c r="EX108" s="154"/>
      <c r="EY108" s="154"/>
      <c r="EZ108" s="154"/>
      <c r="FA108" s="154"/>
      <c r="FB108" s="154"/>
      <c r="FC108" s="154"/>
      <c r="FD108" s="154"/>
      <c r="FE108" s="154"/>
      <c r="FF108" s="154"/>
      <c r="FG108" s="154"/>
      <c r="FH108" s="154"/>
      <c r="FI108" s="154"/>
      <c r="FJ108" s="154"/>
      <c r="FK108" s="154"/>
      <c r="FL108" s="154"/>
      <c r="FM108" s="154"/>
      <c r="FN108" s="154"/>
      <c r="FO108" s="154"/>
      <c r="FP108" s="154"/>
      <c r="FQ108" s="154"/>
      <c r="FR108" s="154"/>
      <c r="FS108" s="154"/>
      <c r="FT108" s="154"/>
      <c r="FU108" s="154"/>
      <c r="FV108" s="154"/>
      <c r="FW108" s="154"/>
      <c r="FX108" s="154"/>
      <c r="FY108" s="154"/>
      <c r="FZ108" s="154"/>
      <c r="GA108" s="154"/>
      <c r="GB108" s="154"/>
      <c r="GC108" s="154"/>
      <c r="GD108" s="154"/>
      <c r="GE108" s="154"/>
      <c r="GF108" s="154"/>
      <c r="GG108" s="154"/>
      <c r="GH108" s="154"/>
      <c r="GI108" s="154"/>
      <c r="GJ108" s="154"/>
      <c r="GK108" s="154"/>
      <c r="GL108" s="154"/>
      <c r="GM108" s="154"/>
      <c r="GN108" s="154"/>
      <c r="GO108" s="154"/>
      <c r="GP108" s="154"/>
      <c r="GQ108" s="154"/>
      <c r="GR108" s="154"/>
      <c r="GS108" s="154"/>
      <c r="GT108" s="154"/>
      <c r="GU108" s="154"/>
      <c r="GV108" s="154"/>
      <c r="GW108" s="154"/>
      <c r="GX108" s="154"/>
      <c r="GY108" s="154"/>
      <c r="GZ108" s="154"/>
      <c r="HA108" s="154"/>
      <c r="HB108" s="154"/>
      <c r="HC108" s="154"/>
      <c r="HD108" s="154"/>
      <c r="HE108" s="154"/>
      <c r="HF108" s="154"/>
      <c r="HG108" s="154"/>
      <c r="HH108" s="154"/>
      <c r="HI108" s="154"/>
      <c r="HJ108" s="154"/>
      <c r="HK108" s="154"/>
      <c r="HL108" s="154"/>
      <c r="HM108" s="154"/>
      <c r="HN108" s="154"/>
      <c r="HO108" s="154"/>
      <c r="HP108" s="154"/>
      <c r="HQ108" s="154"/>
      <c r="HR108" s="154"/>
      <c r="HS108" s="154"/>
      <c r="HT108" s="154"/>
      <c r="HU108" s="154"/>
      <c r="HV108" s="154"/>
      <c r="HW108" s="154"/>
      <c r="HX108" s="154"/>
      <c r="HY108" s="154"/>
      <c r="HZ108" s="154"/>
      <c r="IA108" s="154"/>
      <c r="IB108" s="154"/>
      <c r="IC108" s="154"/>
      <c r="ID108" s="154"/>
      <c r="IE108" s="154"/>
      <c r="IF108" s="154"/>
      <c r="IG108" s="154"/>
      <c r="IH108" s="154"/>
      <c r="II108" s="154"/>
      <c r="IJ108" s="154"/>
      <c r="IK108" s="154"/>
      <c r="IL108" s="154"/>
      <c r="IM108" s="154"/>
      <c r="IN108" s="154"/>
      <c r="IO108" s="154"/>
      <c r="IP108" s="154"/>
      <c r="IQ108" s="154"/>
      <c r="IR108" s="154"/>
      <c r="IS108" s="154"/>
      <c r="IT108" s="154"/>
      <c r="IU108" s="154"/>
      <c r="IV108" s="154"/>
      <c r="IW108" s="154"/>
    </row>
    <row r="109" s="154" customFormat="1" ht="24.75" customHeight="1">
      <c r="A109" s="39"/>
      <c r="B109" s="48"/>
      <c r="C109" s="49"/>
      <c r="D109" s="49"/>
      <c r="E109" s="49"/>
      <c r="F109" s="49"/>
      <c r="G109" s="49"/>
      <c r="H109" s="81"/>
      <c r="I109" s="164">
        <v>2025</v>
      </c>
      <c r="J109" s="158">
        <f t="shared" si="12"/>
        <v>60462</v>
      </c>
      <c r="K109" s="158"/>
      <c r="L109" s="158">
        <v>55020.419999999998</v>
      </c>
      <c r="M109" s="158">
        <v>5441.5799999999999</v>
      </c>
      <c r="N109" s="159"/>
      <c r="O109" s="165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154"/>
      <c r="BT109" s="154"/>
      <c r="BU109" s="154"/>
      <c r="BV109" s="154"/>
      <c r="BW109" s="154"/>
      <c r="BX109" s="154"/>
      <c r="BY109" s="154"/>
      <c r="BZ109" s="154"/>
      <c r="CA109" s="154"/>
      <c r="CB109" s="154"/>
      <c r="CC109" s="154"/>
      <c r="CD109" s="154"/>
      <c r="CE109" s="154"/>
      <c r="CF109" s="154"/>
      <c r="CG109" s="154"/>
      <c r="CH109" s="154"/>
      <c r="CI109" s="154"/>
      <c r="CJ109" s="154"/>
      <c r="CK109" s="154"/>
      <c r="CL109" s="154"/>
      <c r="CM109" s="154"/>
      <c r="CN109" s="154"/>
      <c r="CO109" s="154"/>
      <c r="CP109" s="154"/>
      <c r="CQ109" s="154"/>
      <c r="CR109" s="154"/>
      <c r="CS109" s="154"/>
      <c r="CT109" s="154"/>
      <c r="CU109" s="154"/>
      <c r="CV109" s="154"/>
      <c r="CW109" s="154"/>
      <c r="CX109" s="154"/>
      <c r="CY109" s="154"/>
      <c r="CZ109" s="154"/>
      <c r="DA109" s="154"/>
      <c r="DB109" s="154"/>
      <c r="DC109" s="154"/>
      <c r="DD109" s="154"/>
      <c r="DE109" s="154"/>
      <c r="DF109" s="154"/>
      <c r="DG109" s="154"/>
      <c r="DH109" s="154"/>
      <c r="DI109" s="154"/>
      <c r="DJ109" s="154"/>
      <c r="DK109" s="154"/>
      <c r="DL109" s="154"/>
      <c r="DM109" s="154"/>
      <c r="DN109" s="154"/>
      <c r="DO109" s="154"/>
      <c r="DP109" s="154"/>
      <c r="DQ109" s="154"/>
      <c r="DR109" s="154"/>
      <c r="DS109" s="154"/>
      <c r="DT109" s="154"/>
      <c r="DU109" s="154"/>
      <c r="DV109" s="154"/>
      <c r="DW109" s="154"/>
      <c r="DX109" s="154"/>
      <c r="DY109" s="154"/>
      <c r="DZ109" s="154"/>
      <c r="EA109" s="154"/>
      <c r="EB109" s="154"/>
      <c r="EC109" s="154"/>
      <c r="ED109" s="154"/>
      <c r="EE109" s="154"/>
      <c r="EF109" s="154"/>
      <c r="EG109" s="154"/>
      <c r="EH109" s="154"/>
      <c r="EI109" s="154"/>
      <c r="EJ109" s="154"/>
      <c r="EK109" s="154"/>
      <c r="EL109" s="154"/>
      <c r="EM109" s="154"/>
      <c r="EN109" s="154"/>
      <c r="EO109" s="154"/>
      <c r="EP109" s="154"/>
      <c r="EQ109" s="154"/>
      <c r="ER109" s="154"/>
      <c r="ES109" s="154"/>
      <c r="ET109" s="154"/>
      <c r="EU109" s="154"/>
      <c r="EV109" s="154"/>
      <c r="EW109" s="154"/>
      <c r="EX109" s="154"/>
      <c r="EY109" s="154"/>
      <c r="EZ109" s="154"/>
      <c r="FA109" s="154"/>
      <c r="FB109" s="154"/>
      <c r="FC109" s="154"/>
      <c r="FD109" s="154"/>
      <c r="FE109" s="154"/>
      <c r="FF109" s="154"/>
      <c r="FG109" s="154"/>
      <c r="FH109" s="154"/>
      <c r="FI109" s="154"/>
      <c r="FJ109" s="154"/>
      <c r="FK109" s="154"/>
      <c r="FL109" s="154"/>
      <c r="FM109" s="154"/>
      <c r="FN109" s="154"/>
      <c r="FO109" s="154"/>
      <c r="FP109" s="154"/>
      <c r="FQ109" s="154"/>
      <c r="FR109" s="154"/>
      <c r="FS109" s="154"/>
      <c r="FT109" s="154"/>
      <c r="FU109" s="154"/>
      <c r="FV109" s="154"/>
      <c r="FW109" s="154"/>
      <c r="FX109" s="154"/>
      <c r="FY109" s="154"/>
      <c r="FZ109" s="154"/>
      <c r="GA109" s="154"/>
      <c r="GB109" s="154"/>
      <c r="GC109" s="154"/>
      <c r="GD109" s="154"/>
      <c r="GE109" s="154"/>
      <c r="GF109" s="154"/>
      <c r="GG109" s="154"/>
      <c r="GH109" s="154"/>
      <c r="GI109" s="154"/>
      <c r="GJ109" s="154"/>
      <c r="GK109" s="154"/>
      <c r="GL109" s="154"/>
      <c r="GM109" s="154"/>
      <c r="GN109" s="154"/>
      <c r="GO109" s="154"/>
      <c r="GP109" s="154"/>
      <c r="GQ109" s="154"/>
      <c r="GR109" s="154"/>
      <c r="GS109" s="154"/>
      <c r="GT109" s="154"/>
      <c r="GU109" s="154"/>
      <c r="GV109" s="154"/>
      <c r="GW109" s="154"/>
      <c r="GX109" s="154"/>
      <c r="GY109" s="154"/>
      <c r="GZ109" s="154"/>
      <c r="HA109" s="154"/>
      <c r="HB109" s="154"/>
      <c r="HC109" s="154"/>
      <c r="HD109" s="154"/>
      <c r="HE109" s="154"/>
      <c r="HF109" s="154"/>
      <c r="HG109" s="154"/>
      <c r="HH109" s="154"/>
      <c r="HI109" s="154"/>
      <c r="HJ109" s="154"/>
      <c r="HK109" s="154"/>
      <c r="HL109" s="154"/>
      <c r="HM109" s="154"/>
      <c r="HN109" s="154"/>
      <c r="HO109" s="154"/>
      <c r="HP109" s="154"/>
      <c r="HQ109" s="154"/>
      <c r="HR109" s="154"/>
      <c r="HS109" s="154"/>
      <c r="HT109" s="154"/>
      <c r="HU109" s="154"/>
      <c r="HV109" s="154"/>
      <c r="HW109" s="154"/>
      <c r="HX109" s="154"/>
      <c r="HY109" s="154"/>
      <c r="HZ109" s="154"/>
      <c r="IA109" s="154"/>
      <c r="IB109" s="154"/>
      <c r="IC109" s="154"/>
      <c r="ID109" s="154"/>
      <c r="IE109" s="154"/>
      <c r="IF109" s="154"/>
      <c r="IG109" s="154"/>
      <c r="IH109" s="154"/>
      <c r="II109" s="154"/>
      <c r="IJ109" s="154"/>
      <c r="IK109" s="154"/>
      <c r="IL109" s="154"/>
      <c r="IM109" s="154"/>
      <c r="IN109" s="154"/>
      <c r="IO109" s="154"/>
      <c r="IP109" s="154"/>
      <c r="IQ109" s="154"/>
      <c r="IR109" s="154"/>
      <c r="IS109" s="154"/>
      <c r="IT109" s="154"/>
      <c r="IU109" s="154"/>
      <c r="IV109" s="154"/>
      <c r="IW109" s="154"/>
    </row>
    <row r="110" s="154" customFormat="1" ht="24.75" customHeight="1">
      <c r="A110" s="44" t="s">
        <v>133</v>
      </c>
      <c r="B110" s="87" t="s">
        <v>134</v>
      </c>
      <c r="C110" s="14">
        <v>80</v>
      </c>
      <c r="D110" s="14" t="s">
        <v>135</v>
      </c>
      <c r="E110" s="87" t="s">
        <v>136</v>
      </c>
      <c r="F110" s="166" t="s">
        <v>137</v>
      </c>
      <c r="G110" s="166" t="s">
        <v>138</v>
      </c>
      <c r="H110" s="166" t="s">
        <v>139</v>
      </c>
      <c r="I110" s="157">
        <v>2022</v>
      </c>
      <c r="J110" s="167">
        <f t="shared" ref="J110:J118" si="13">K110+L110+M110+N110</f>
        <v>70000</v>
      </c>
      <c r="K110" s="167"/>
      <c r="L110" s="167">
        <v>63700</v>
      </c>
      <c r="M110" s="167">
        <v>6300</v>
      </c>
      <c r="N110" s="168"/>
      <c r="O110" s="91">
        <f>70000+15013.98+32203.1+24590.235</f>
        <v>141807.315</v>
      </c>
      <c r="P110" s="3"/>
      <c r="Q110" s="3"/>
      <c r="R110" s="3"/>
      <c r="S110" s="3"/>
      <c r="T110" s="3"/>
      <c r="U110" s="3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4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4"/>
      <c r="CM110" s="154"/>
      <c r="CN110" s="154"/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/>
      <c r="DB110" s="154"/>
      <c r="DC110" s="154"/>
      <c r="DD110" s="154"/>
      <c r="DE110" s="154"/>
      <c r="DF110" s="154"/>
      <c r="DG110" s="154"/>
      <c r="DH110" s="154"/>
      <c r="DI110" s="154"/>
      <c r="DJ110" s="154"/>
      <c r="DK110" s="154"/>
      <c r="DL110" s="154"/>
      <c r="DM110" s="154"/>
      <c r="DN110" s="154"/>
      <c r="DO110" s="154"/>
      <c r="DP110" s="154"/>
      <c r="DQ110" s="154"/>
      <c r="DR110" s="154"/>
      <c r="DS110" s="154"/>
      <c r="DT110" s="154"/>
      <c r="DU110" s="154"/>
      <c r="DV110" s="154"/>
      <c r="DW110" s="154"/>
      <c r="DX110" s="154"/>
      <c r="DY110" s="154"/>
      <c r="DZ110" s="154"/>
      <c r="EA110" s="154"/>
      <c r="EB110" s="154"/>
      <c r="EC110" s="154"/>
      <c r="ED110" s="154"/>
      <c r="EE110" s="154"/>
      <c r="EF110" s="154"/>
      <c r="EG110" s="154"/>
      <c r="EH110" s="154"/>
      <c r="EI110" s="154"/>
      <c r="EJ110" s="154"/>
      <c r="EK110" s="154"/>
      <c r="EL110" s="154"/>
      <c r="EM110" s="154"/>
      <c r="EN110" s="154"/>
      <c r="EO110" s="154"/>
      <c r="EP110" s="154"/>
      <c r="EQ110" s="154"/>
      <c r="ER110" s="154"/>
      <c r="ES110" s="154"/>
      <c r="ET110" s="154"/>
      <c r="EU110" s="154"/>
      <c r="EV110" s="154"/>
      <c r="EW110" s="154"/>
      <c r="EX110" s="154"/>
      <c r="EY110" s="154"/>
      <c r="EZ110" s="154"/>
      <c r="FA110" s="154"/>
      <c r="FB110" s="154"/>
      <c r="FC110" s="154"/>
      <c r="FD110" s="154"/>
      <c r="FE110" s="154"/>
      <c r="FF110" s="154"/>
      <c r="FG110" s="154"/>
      <c r="FH110" s="154"/>
      <c r="FI110" s="154"/>
      <c r="FJ110" s="154"/>
      <c r="FK110" s="154"/>
      <c r="FL110" s="154"/>
      <c r="FM110" s="154"/>
      <c r="FN110" s="154"/>
      <c r="FO110" s="154"/>
      <c r="FP110" s="154"/>
      <c r="FQ110" s="154"/>
      <c r="FR110" s="154"/>
      <c r="FS110" s="154"/>
      <c r="FT110" s="154"/>
      <c r="FU110" s="154"/>
      <c r="FV110" s="154"/>
      <c r="FW110" s="154"/>
      <c r="FX110" s="154"/>
      <c r="FY110" s="154"/>
      <c r="FZ110" s="154"/>
      <c r="GA110" s="154"/>
      <c r="GB110" s="154"/>
      <c r="GC110" s="154"/>
      <c r="GD110" s="154"/>
      <c r="GE110" s="154"/>
      <c r="GF110" s="154"/>
      <c r="GG110" s="154"/>
      <c r="GH110" s="154"/>
      <c r="GI110" s="154"/>
      <c r="GJ110" s="154"/>
      <c r="GK110" s="154"/>
      <c r="GL110" s="154"/>
      <c r="GM110" s="154"/>
      <c r="GN110" s="154"/>
      <c r="GO110" s="154"/>
      <c r="GP110" s="154"/>
      <c r="GQ110" s="154"/>
      <c r="GR110" s="154"/>
      <c r="GS110" s="154"/>
      <c r="GT110" s="154"/>
      <c r="GU110" s="154"/>
      <c r="GV110" s="154"/>
      <c r="GW110" s="154"/>
      <c r="GX110" s="154"/>
      <c r="GY110" s="154"/>
      <c r="GZ110" s="154"/>
      <c r="HA110" s="154"/>
      <c r="HB110" s="154"/>
      <c r="HC110" s="154"/>
      <c r="HD110" s="154"/>
      <c r="HE110" s="154"/>
      <c r="HF110" s="154"/>
      <c r="HG110" s="154"/>
      <c r="HH110" s="154"/>
      <c r="HI110" s="154"/>
      <c r="HJ110" s="154"/>
      <c r="HK110" s="154"/>
      <c r="HL110" s="154"/>
      <c r="HM110" s="154"/>
      <c r="HN110" s="154"/>
      <c r="HO110" s="154"/>
      <c r="HP110" s="154"/>
      <c r="HQ110" s="154"/>
      <c r="HR110" s="154"/>
      <c r="HS110" s="154"/>
      <c r="HT110" s="154"/>
      <c r="HU110" s="154"/>
      <c r="HV110" s="154"/>
      <c r="HW110" s="154"/>
      <c r="HX110" s="154"/>
      <c r="HY110" s="154"/>
      <c r="HZ110" s="154"/>
      <c r="IA110" s="154"/>
      <c r="IB110" s="154"/>
      <c r="IC110" s="154"/>
      <c r="ID110" s="154"/>
      <c r="IE110" s="154"/>
      <c r="IF110" s="154"/>
      <c r="IG110" s="154"/>
      <c r="IH110" s="154"/>
      <c r="II110" s="154"/>
      <c r="IJ110" s="154"/>
      <c r="IK110" s="154"/>
      <c r="IL110" s="154"/>
      <c r="IM110" s="154"/>
      <c r="IN110" s="154"/>
      <c r="IO110" s="154"/>
      <c r="IP110" s="154"/>
      <c r="IQ110" s="154"/>
      <c r="IR110" s="154"/>
      <c r="IS110" s="154"/>
      <c r="IT110" s="154"/>
      <c r="IU110" s="154"/>
      <c r="IV110" s="154"/>
      <c r="IW110" s="154"/>
    </row>
    <row r="111" s="154" customFormat="1" ht="24.75" customHeight="1">
      <c r="A111" s="155"/>
      <c r="B111" s="88"/>
      <c r="C111" s="23"/>
      <c r="D111" s="23"/>
      <c r="E111" s="88"/>
      <c r="F111" s="156"/>
      <c r="G111" s="156"/>
      <c r="H111" s="169"/>
      <c r="I111" s="157">
        <v>2023</v>
      </c>
      <c r="J111" s="170">
        <f t="shared" si="13"/>
        <v>118567.90000000001</v>
      </c>
      <c r="K111" s="167"/>
      <c r="L111" s="170">
        <v>106711.10000000001</v>
      </c>
      <c r="M111" s="167">
        <v>11856.799999999999</v>
      </c>
      <c r="N111" s="171"/>
      <c r="O111" s="115"/>
      <c r="P111" s="3"/>
      <c r="Q111" s="3"/>
      <c r="R111" s="3"/>
      <c r="S111" s="3"/>
      <c r="T111" s="3"/>
      <c r="U111" s="3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4"/>
      <c r="BR111" s="154"/>
      <c r="BS111" s="154"/>
      <c r="BT111" s="154"/>
      <c r="BU111" s="154"/>
      <c r="BV111" s="154"/>
      <c r="BW111" s="154"/>
      <c r="BX111" s="154"/>
      <c r="BY111" s="154"/>
      <c r="BZ111" s="154"/>
      <c r="CA111" s="154"/>
      <c r="CB111" s="154"/>
      <c r="CC111" s="154"/>
      <c r="CD111" s="154"/>
      <c r="CE111" s="154"/>
      <c r="CF111" s="154"/>
      <c r="CG111" s="154"/>
      <c r="CH111" s="154"/>
      <c r="CI111" s="154"/>
      <c r="CJ111" s="154"/>
      <c r="CK111" s="154"/>
      <c r="CL111" s="154"/>
      <c r="CM111" s="154"/>
      <c r="CN111" s="154"/>
      <c r="CO111" s="154"/>
      <c r="CP111" s="154"/>
      <c r="CQ111" s="154"/>
      <c r="CR111" s="154"/>
      <c r="CS111" s="154"/>
      <c r="CT111" s="154"/>
      <c r="CU111" s="154"/>
      <c r="CV111" s="154"/>
      <c r="CW111" s="154"/>
      <c r="CX111" s="154"/>
      <c r="CY111" s="154"/>
      <c r="CZ111" s="154"/>
      <c r="DA111" s="154"/>
      <c r="DB111" s="154"/>
      <c r="DC111" s="154"/>
      <c r="DD111" s="154"/>
      <c r="DE111" s="154"/>
      <c r="DF111" s="154"/>
      <c r="DG111" s="154"/>
      <c r="DH111" s="154"/>
      <c r="DI111" s="154"/>
      <c r="DJ111" s="154"/>
      <c r="DK111" s="154"/>
      <c r="DL111" s="154"/>
      <c r="DM111" s="154"/>
      <c r="DN111" s="154"/>
      <c r="DO111" s="154"/>
      <c r="DP111" s="154"/>
      <c r="DQ111" s="154"/>
      <c r="DR111" s="154"/>
      <c r="DS111" s="154"/>
      <c r="DT111" s="154"/>
      <c r="DU111" s="154"/>
      <c r="DV111" s="154"/>
      <c r="DW111" s="154"/>
      <c r="DX111" s="154"/>
      <c r="DY111" s="154"/>
      <c r="DZ111" s="154"/>
      <c r="EA111" s="154"/>
      <c r="EB111" s="154"/>
      <c r="EC111" s="154"/>
      <c r="ED111" s="154"/>
      <c r="EE111" s="154"/>
      <c r="EF111" s="154"/>
      <c r="EG111" s="154"/>
      <c r="EH111" s="154"/>
      <c r="EI111" s="154"/>
      <c r="EJ111" s="154"/>
      <c r="EK111" s="154"/>
      <c r="EL111" s="154"/>
      <c r="EM111" s="154"/>
      <c r="EN111" s="154"/>
      <c r="EO111" s="154"/>
      <c r="EP111" s="154"/>
      <c r="EQ111" s="154"/>
      <c r="ER111" s="154"/>
      <c r="ES111" s="154"/>
      <c r="ET111" s="154"/>
      <c r="EU111" s="154"/>
      <c r="EV111" s="154"/>
      <c r="EW111" s="154"/>
      <c r="EX111" s="154"/>
      <c r="EY111" s="154"/>
      <c r="EZ111" s="154"/>
      <c r="FA111" s="154"/>
      <c r="FB111" s="154"/>
      <c r="FC111" s="154"/>
      <c r="FD111" s="154"/>
      <c r="FE111" s="154"/>
      <c r="FF111" s="154"/>
      <c r="FG111" s="154"/>
      <c r="FH111" s="154"/>
      <c r="FI111" s="154"/>
      <c r="FJ111" s="154"/>
      <c r="FK111" s="154"/>
      <c r="FL111" s="154"/>
      <c r="FM111" s="154"/>
      <c r="FN111" s="154"/>
      <c r="FO111" s="154"/>
      <c r="FP111" s="154"/>
      <c r="FQ111" s="154"/>
      <c r="FR111" s="154"/>
      <c r="FS111" s="154"/>
      <c r="FT111" s="154"/>
      <c r="FU111" s="154"/>
      <c r="FV111" s="154"/>
      <c r="FW111" s="154"/>
      <c r="FX111" s="154"/>
      <c r="FY111" s="154"/>
      <c r="FZ111" s="154"/>
      <c r="GA111" s="154"/>
      <c r="GB111" s="154"/>
      <c r="GC111" s="154"/>
      <c r="GD111" s="154"/>
      <c r="GE111" s="154"/>
      <c r="GF111" s="154"/>
      <c r="GG111" s="154"/>
      <c r="GH111" s="154"/>
      <c r="GI111" s="154"/>
      <c r="GJ111" s="154"/>
      <c r="GK111" s="154"/>
      <c r="GL111" s="154"/>
      <c r="GM111" s="154"/>
      <c r="GN111" s="154"/>
      <c r="GO111" s="154"/>
      <c r="GP111" s="154"/>
      <c r="GQ111" s="154"/>
      <c r="GR111" s="154"/>
      <c r="GS111" s="154"/>
      <c r="GT111" s="154"/>
      <c r="GU111" s="154"/>
      <c r="GV111" s="154"/>
      <c r="GW111" s="154"/>
      <c r="GX111" s="154"/>
      <c r="GY111" s="154"/>
      <c r="GZ111" s="154"/>
      <c r="HA111" s="154"/>
      <c r="HB111" s="154"/>
      <c r="HC111" s="154"/>
      <c r="HD111" s="154"/>
      <c r="HE111" s="154"/>
      <c r="HF111" s="154"/>
      <c r="HG111" s="154"/>
      <c r="HH111" s="154"/>
      <c r="HI111" s="154"/>
      <c r="HJ111" s="154"/>
      <c r="HK111" s="154"/>
      <c r="HL111" s="154"/>
      <c r="HM111" s="154"/>
      <c r="HN111" s="154"/>
      <c r="HO111" s="154"/>
      <c r="HP111" s="154"/>
      <c r="HQ111" s="154"/>
      <c r="HR111" s="154"/>
      <c r="HS111" s="154"/>
      <c r="HT111" s="154"/>
      <c r="HU111" s="154"/>
      <c r="HV111" s="154"/>
      <c r="HW111" s="154"/>
      <c r="HX111" s="154"/>
      <c r="HY111" s="154"/>
      <c r="HZ111" s="154"/>
      <c r="IA111" s="154"/>
      <c r="IB111" s="154"/>
      <c r="IC111" s="154"/>
      <c r="ID111" s="154"/>
      <c r="IE111" s="154"/>
      <c r="IF111" s="154"/>
      <c r="IG111" s="154"/>
      <c r="IH111" s="154"/>
      <c r="II111" s="154"/>
      <c r="IJ111" s="154"/>
      <c r="IK111" s="154"/>
      <c r="IL111" s="154"/>
      <c r="IM111" s="154"/>
      <c r="IN111" s="154"/>
      <c r="IO111" s="154"/>
      <c r="IP111" s="154"/>
      <c r="IQ111" s="154"/>
      <c r="IR111" s="154"/>
      <c r="IS111" s="154"/>
      <c r="IT111" s="154"/>
      <c r="IU111" s="154"/>
      <c r="IV111" s="154"/>
      <c r="IW111" s="154"/>
    </row>
    <row r="112" s="154" customFormat="1" ht="24.75" customHeight="1">
      <c r="A112" s="155"/>
      <c r="B112" s="88"/>
      <c r="C112" s="23"/>
      <c r="D112" s="23"/>
      <c r="E112" s="88"/>
      <c r="F112" s="156"/>
      <c r="G112" s="156"/>
      <c r="H112" s="169"/>
      <c r="I112" s="157">
        <v>2024</v>
      </c>
      <c r="J112" s="167">
        <f t="shared" si="13"/>
        <v>180656.19084</v>
      </c>
      <c r="K112" s="170"/>
      <c r="L112" s="167">
        <v>160784.01084</v>
      </c>
      <c r="M112" s="170">
        <v>19872.18</v>
      </c>
      <c r="N112" s="168"/>
      <c r="O112" s="115"/>
      <c r="P112" s="3"/>
      <c r="Q112" s="3"/>
      <c r="R112" s="3"/>
      <c r="S112" s="3"/>
      <c r="T112" s="3"/>
      <c r="U112" s="3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4"/>
      <c r="BR112" s="154"/>
      <c r="BS112" s="154"/>
      <c r="BT112" s="154"/>
      <c r="BU112" s="154"/>
      <c r="BV112" s="154"/>
      <c r="BW112" s="154"/>
      <c r="BX112" s="154"/>
      <c r="BY112" s="154"/>
      <c r="BZ112" s="154"/>
      <c r="CA112" s="154"/>
      <c r="CB112" s="154"/>
      <c r="CC112" s="154"/>
      <c r="CD112" s="154"/>
      <c r="CE112" s="154"/>
      <c r="CF112" s="154"/>
      <c r="CG112" s="154"/>
      <c r="CH112" s="154"/>
      <c r="CI112" s="154"/>
      <c r="CJ112" s="154"/>
      <c r="CK112" s="154"/>
      <c r="CL112" s="154"/>
      <c r="CM112" s="154"/>
      <c r="CN112" s="154"/>
      <c r="CO112" s="154"/>
      <c r="CP112" s="154"/>
      <c r="CQ112" s="154"/>
      <c r="CR112" s="154"/>
      <c r="CS112" s="154"/>
      <c r="CT112" s="154"/>
      <c r="CU112" s="154"/>
      <c r="CV112" s="154"/>
      <c r="CW112" s="154"/>
      <c r="CX112" s="154"/>
      <c r="CY112" s="154"/>
      <c r="CZ112" s="154"/>
      <c r="DA112" s="154"/>
      <c r="DB112" s="154"/>
      <c r="DC112" s="154"/>
      <c r="DD112" s="154"/>
      <c r="DE112" s="154"/>
      <c r="DF112" s="154"/>
      <c r="DG112" s="154"/>
      <c r="DH112" s="154"/>
      <c r="DI112" s="154"/>
      <c r="DJ112" s="154"/>
      <c r="DK112" s="154"/>
      <c r="DL112" s="154"/>
      <c r="DM112" s="154"/>
      <c r="DN112" s="154"/>
      <c r="DO112" s="154"/>
      <c r="DP112" s="154"/>
      <c r="DQ112" s="154"/>
      <c r="DR112" s="154"/>
      <c r="DS112" s="154"/>
      <c r="DT112" s="154"/>
      <c r="DU112" s="154"/>
      <c r="DV112" s="154"/>
      <c r="DW112" s="154"/>
      <c r="DX112" s="154"/>
      <c r="DY112" s="154"/>
      <c r="DZ112" s="154"/>
      <c r="EA112" s="154"/>
      <c r="EB112" s="154"/>
      <c r="EC112" s="154"/>
      <c r="ED112" s="154"/>
      <c r="EE112" s="154"/>
      <c r="EF112" s="154"/>
      <c r="EG112" s="154"/>
      <c r="EH112" s="154"/>
      <c r="EI112" s="154"/>
      <c r="EJ112" s="154"/>
      <c r="EK112" s="154"/>
      <c r="EL112" s="154"/>
      <c r="EM112" s="154"/>
      <c r="EN112" s="154"/>
      <c r="EO112" s="154"/>
      <c r="EP112" s="154"/>
      <c r="EQ112" s="154"/>
      <c r="ER112" s="154"/>
      <c r="ES112" s="154"/>
      <c r="ET112" s="154"/>
      <c r="EU112" s="154"/>
      <c r="EV112" s="154"/>
      <c r="EW112" s="154"/>
      <c r="EX112" s="154"/>
      <c r="EY112" s="154"/>
      <c r="EZ112" s="154"/>
      <c r="FA112" s="154"/>
      <c r="FB112" s="154"/>
      <c r="FC112" s="154"/>
      <c r="FD112" s="154"/>
      <c r="FE112" s="154"/>
      <c r="FF112" s="154"/>
      <c r="FG112" s="154"/>
      <c r="FH112" s="154"/>
      <c r="FI112" s="154"/>
      <c r="FJ112" s="154"/>
      <c r="FK112" s="154"/>
      <c r="FL112" s="154"/>
      <c r="FM112" s="154"/>
      <c r="FN112" s="154"/>
      <c r="FO112" s="154"/>
      <c r="FP112" s="154"/>
      <c r="FQ112" s="154"/>
      <c r="FR112" s="154"/>
      <c r="FS112" s="154"/>
      <c r="FT112" s="154"/>
      <c r="FU112" s="154"/>
      <c r="FV112" s="154"/>
      <c r="FW112" s="154"/>
      <c r="FX112" s="154"/>
      <c r="FY112" s="154"/>
      <c r="FZ112" s="154"/>
      <c r="GA112" s="154"/>
      <c r="GB112" s="154"/>
      <c r="GC112" s="154"/>
      <c r="GD112" s="154"/>
      <c r="GE112" s="154"/>
      <c r="GF112" s="154"/>
      <c r="GG112" s="154"/>
      <c r="GH112" s="154"/>
      <c r="GI112" s="154"/>
      <c r="GJ112" s="154"/>
      <c r="GK112" s="154"/>
      <c r="GL112" s="154"/>
      <c r="GM112" s="154"/>
      <c r="GN112" s="154"/>
      <c r="GO112" s="154"/>
      <c r="GP112" s="154"/>
      <c r="GQ112" s="154"/>
      <c r="GR112" s="154"/>
      <c r="GS112" s="154"/>
      <c r="GT112" s="154"/>
      <c r="GU112" s="154"/>
      <c r="GV112" s="154"/>
      <c r="GW112" s="154"/>
      <c r="GX112" s="154"/>
      <c r="GY112" s="154"/>
      <c r="GZ112" s="154"/>
      <c r="HA112" s="154"/>
      <c r="HB112" s="154"/>
      <c r="HC112" s="154"/>
      <c r="HD112" s="154"/>
      <c r="HE112" s="154"/>
      <c r="HF112" s="154"/>
      <c r="HG112" s="154"/>
      <c r="HH112" s="154"/>
      <c r="HI112" s="154"/>
      <c r="HJ112" s="154"/>
      <c r="HK112" s="154"/>
      <c r="HL112" s="154"/>
      <c r="HM112" s="154"/>
      <c r="HN112" s="154"/>
      <c r="HO112" s="154"/>
      <c r="HP112" s="154"/>
      <c r="HQ112" s="154"/>
      <c r="HR112" s="154"/>
      <c r="HS112" s="154"/>
      <c r="HT112" s="154"/>
      <c r="HU112" s="154"/>
      <c r="HV112" s="154"/>
      <c r="HW112" s="154"/>
      <c r="HX112" s="154"/>
      <c r="HY112" s="154"/>
      <c r="HZ112" s="154"/>
      <c r="IA112" s="154"/>
      <c r="IB112" s="154"/>
      <c r="IC112" s="154"/>
      <c r="ID112" s="154"/>
      <c r="IE112" s="154"/>
      <c r="IF112" s="154"/>
      <c r="IG112" s="154"/>
      <c r="IH112" s="154"/>
      <c r="II112" s="154"/>
      <c r="IJ112" s="154"/>
      <c r="IK112" s="154"/>
      <c r="IL112" s="154"/>
      <c r="IM112" s="154"/>
      <c r="IN112" s="154"/>
      <c r="IO112" s="154"/>
      <c r="IP112" s="154"/>
      <c r="IQ112" s="154"/>
      <c r="IR112" s="154"/>
      <c r="IS112" s="154"/>
      <c r="IT112" s="154"/>
      <c r="IU112" s="154"/>
      <c r="IV112" s="154"/>
      <c r="IW112" s="154"/>
    </row>
    <row r="113" s="154" customFormat="1" ht="66" customHeight="1">
      <c r="A113" s="155"/>
      <c r="B113" s="88"/>
      <c r="C113" s="23"/>
      <c r="D113" s="23"/>
      <c r="E113" s="88"/>
      <c r="F113" s="156"/>
      <c r="G113" s="156"/>
      <c r="H113" s="172"/>
      <c r="I113" s="157">
        <v>2025</v>
      </c>
      <c r="J113" s="170">
        <f t="shared" si="13"/>
        <v>146803.60732000001</v>
      </c>
      <c r="K113" s="167"/>
      <c r="L113" s="170">
        <f>67204.04952+64919.19707</f>
        <v>132123.24659</v>
      </c>
      <c r="M113" s="167">
        <v>14680.36073</v>
      </c>
      <c r="N113" s="171"/>
      <c r="O113" s="115"/>
      <c r="P113" s="3"/>
      <c r="Q113" s="3"/>
      <c r="R113" s="3"/>
      <c r="S113" s="3"/>
      <c r="T113" s="3"/>
      <c r="U113" s="3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4"/>
      <c r="BL113" s="154"/>
      <c r="BM113" s="154"/>
      <c r="BN113" s="154"/>
      <c r="BO113" s="154"/>
      <c r="BP113" s="154"/>
      <c r="BQ113" s="154"/>
      <c r="BR113" s="154"/>
      <c r="BS113" s="154"/>
      <c r="BT113" s="154"/>
      <c r="BU113" s="154"/>
      <c r="BV113" s="154"/>
      <c r="BW113" s="154"/>
      <c r="BX113" s="154"/>
      <c r="BY113" s="154"/>
      <c r="BZ113" s="154"/>
      <c r="CA113" s="154"/>
      <c r="CB113" s="154"/>
      <c r="CC113" s="154"/>
      <c r="CD113" s="154"/>
      <c r="CE113" s="154"/>
      <c r="CF113" s="154"/>
      <c r="CG113" s="154"/>
      <c r="CH113" s="154"/>
      <c r="CI113" s="154"/>
      <c r="CJ113" s="154"/>
      <c r="CK113" s="154"/>
      <c r="CL113" s="154"/>
      <c r="CM113" s="154"/>
      <c r="CN113" s="154"/>
      <c r="CO113" s="154"/>
      <c r="CP113" s="154"/>
      <c r="CQ113" s="154"/>
      <c r="CR113" s="154"/>
      <c r="CS113" s="154"/>
      <c r="CT113" s="154"/>
      <c r="CU113" s="154"/>
      <c r="CV113" s="154"/>
      <c r="CW113" s="154"/>
      <c r="CX113" s="154"/>
      <c r="CY113" s="154"/>
      <c r="CZ113" s="154"/>
      <c r="DA113" s="154"/>
      <c r="DB113" s="154"/>
      <c r="DC113" s="154"/>
      <c r="DD113" s="154"/>
      <c r="DE113" s="154"/>
      <c r="DF113" s="154"/>
      <c r="DG113" s="154"/>
      <c r="DH113" s="154"/>
      <c r="DI113" s="154"/>
      <c r="DJ113" s="154"/>
      <c r="DK113" s="154"/>
      <c r="DL113" s="154"/>
      <c r="DM113" s="154"/>
      <c r="DN113" s="154"/>
      <c r="DO113" s="154"/>
      <c r="DP113" s="154"/>
      <c r="DQ113" s="154"/>
      <c r="DR113" s="154"/>
      <c r="DS113" s="154"/>
      <c r="DT113" s="154"/>
      <c r="DU113" s="154"/>
      <c r="DV113" s="154"/>
      <c r="DW113" s="154"/>
      <c r="DX113" s="154"/>
      <c r="DY113" s="154"/>
      <c r="DZ113" s="154"/>
      <c r="EA113" s="154"/>
      <c r="EB113" s="154"/>
      <c r="EC113" s="154"/>
      <c r="ED113" s="154"/>
      <c r="EE113" s="154"/>
      <c r="EF113" s="154"/>
      <c r="EG113" s="154"/>
      <c r="EH113" s="154"/>
      <c r="EI113" s="154"/>
      <c r="EJ113" s="154"/>
      <c r="EK113" s="154"/>
      <c r="EL113" s="154"/>
      <c r="EM113" s="154"/>
      <c r="EN113" s="154"/>
      <c r="EO113" s="154"/>
      <c r="EP113" s="154"/>
      <c r="EQ113" s="154"/>
      <c r="ER113" s="154"/>
      <c r="ES113" s="154"/>
      <c r="ET113" s="154"/>
      <c r="EU113" s="154"/>
      <c r="EV113" s="154"/>
      <c r="EW113" s="154"/>
      <c r="EX113" s="154"/>
      <c r="EY113" s="154"/>
      <c r="EZ113" s="154"/>
      <c r="FA113" s="154"/>
      <c r="FB113" s="154"/>
      <c r="FC113" s="154"/>
      <c r="FD113" s="154"/>
      <c r="FE113" s="154"/>
      <c r="FF113" s="154"/>
      <c r="FG113" s="154"/>
      <c r="FH113" s="154"/>
      <c r="FI113" s="154"/>
      <c r="FJ113" s="154"/>
      <c r="FK113" s="154"/>
      <c r="FL113" s="154"/>
      <c r="FM113" s="154"/>
      <c r="FN113" s="154"/>
      <c r="FO113" s="154"/>
      <c r="FP113" s="154"/>
      <c r="FQ113" s="154"/>
      <c r="FR113" s="154"/>
      <c r="FS113" s="154"/>
      <c r="FT113" s="154"/>
      <c r="FU113" s="154"/>
      <c r="FV113" s="154"/>
      <c r="FW113" s="154"/>
      <c r="FX113" s="154"/>
      <c r="FY113" s="154"/>
      <c r="FZ113" s="154"/>
      <c r="GA113" s="154"/>
      <c r="GB113" s="154"/>
      <c r="GC113" s="154"/>
      <c r="GD113" s="154"/>
      <c r="GE113" s="154"/>
      <c r="GF113" s="154"/>
      <c r="GG113" s="154"/>
      <c r="GH113" s="154"/>
      <c r="GI113" s="154"/>
      <c r="GJ113" s="154"/>
      <c r="GK113" s="154"/>
      <c r="GL113" s="154"/>
      <c r="GM113" s="154"/>
      <c r="GN113" s="154"/>
      <c r="GO113" s="154"/>
      <c r="GP113" s="154"/>
      <c r="GQ113" s="154"/>
      <c r="GR113" s="154"/>
      <c r="GS113" s="154"/>
      <c r="GT113" s="154"/>
      <c r="GU113" s="154"/>
      <c r="GV113" s="154"/>
      <c r="GW113" s="154"/>
      <c r="GX113" s="154"/>
      <c r="GY113" s="154"/>
      <c r="GZ113" s="154"/>
      <c r="HA113" s="154"/>
      <c r="HB113" s="154"/>
      <c r="HC113" s="154"/>
      <c r="HD113" s="154"/>
      <c r="HE113" s="154"/>
      <c r="HF113" s="154"/>
      <c r="HG113" s="154"/>
      <c r="HH113" s="154"/>
      <c r="HI113" s="154"/>
      <c r="HJ113" s="154"/>
      <c r="HK113" s="154"/>
      <c r="HL113" s="154"/>
      <c r="HM113" s="154"/>
      <c r="HN113" s="154"/>
      <c r="HO113" s="154"/>
      <c r="HP113" s="154"/>
      <c r="HQ113" s="154"/>
      <c r="HR113" s="154"/>
      <c r="HS113" s="154"/>
      <c r="HT113" s="154"/>
      <c r="HU113" s="154"/>
      <c r="HV113" s="154"/>
      <c r="HW113" s="154"/>
      <c r="HX113" s="154"/>
      <c r="HY113" s="154"/>
      <c r="HZ113" s="154"/>
      <c r="IA113" s="154"/>
      <c r="IB113" s="154"/>
      <c r="IC113" s="154"/>
      <c r="ID113" s="154"/>
      <c r="IE113" s="154"/>
      <c r="IF113" s="154"/>
      <c r="IG113" s="154"/>
      <c r="IH113" s="154"/>
      <c r="II113" s="154"/>
      <c r="IJ113" s="154"/>
      <c r="IK113" s="154"/>
      <c r="IL113" s="154"/>
      <c r="IM113" s="154"/>
      <c r="IN113" s="154"/>
      <c r="IO113" s="154"/>
      <c r="IP113" s="154"/>
      <c r="IQ113" s="154"/>
      <c r="IR113" s="154"/>
      <c r="IS113" s="154"/>
      <c r="IT113" s="154"/>
      <c r="IU113" s="154"/>
      <c r="IV113" s="154"/>
      <c r="IW113" s="154"/>
    </row>
    <row r="114" s="154" customFormat="1" ht="24.75" customHeight="1">
      <c r="A114" s="155" t="s">
        <v>140</v>
      </c>
      <c r="B114" s="105" t="s">
        <v>43</v>
      </c>
      <c r="C114" s="106"/>
      <c r="D114" s="106"/>
      <c r="E114" s="106"/>
      <c r="F114" s="106"/>
      <c r="G114" s="106"/>
      <c r="H114" s="107"/>
      <c r="I114" s="157"/>
      <c r="J114" s="167"/>
      <c r="K114" s="170"/>
      <c r="L114" s="167"/>
      <c r="M114" s="170"/>
      <c r="N114" s="168"/>
      <c r="O114" s="115"/>
      <c r="P114" s="3"/>
      <c r="Q114" s="3"/>
      <c r="R114" s="3"/>
      <c r="S114" s="3"/>
      <c r="T114" s="3"/>
      <c r="U114" s="3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4"/>
      <c r="BR114" s="154"/>
      <c r="BS114" s="154"/>
      <c r="BT114" s="154"/>
      <c r="BU114" s="154"/>
      <c r="BV114" s="154"/>
      <c r="BW114" s="154"/>
      <c r="BX114" s="154"/>
      <c r="BY114" s="154"/>
      <c r="BZ114" s="154"/>
      <c r="CA114" s="154"/>
      <c r="CB114" s="154"/>
      <c r="CC114" s="154"/>
      <c r="CD114" s="154"/>
      <c r="CE114" s="154"/>
      <c r="CF114" s="154"/>
      <c r="CG114" s="154"/>
      <c r="CH114" s="154"/>
      <c r="CI114" s="154"/>
      <c r="CJ114" s="154"/>
      <c r="CK114" s="154"/>
      <c r="CL114" s="154"/>
      <c r="CM114" s="154"/>
      <c r="CN114" s="154"/>
      <c r="CO114" s="154"/>
      <c r="CP114" s="154"/>
      <c r="CQ114" s="154"/>
      <c r="CR114" s="154"/>
      <c r="CS114" s="154"/>
      <c r="CT114" s="154"/>
      <c r="CU114" s="154"/>
      <c r="CV114" s="154"/>
      <c r="CW114" s="154"/>
      <c r="CX114" s="154"/>
      <c r="CY114" s="154"/>
      <c r="CZ114" s="154"/>
      <c r="DA114" s="154"/>
      <c r="DB114" s="154"/>
      <c r="DC114" s="154"/>
      <c r="DD114" s="154"/>
      <c r="DE114" s="154"/>
      <c r="DF114" s="154"/>
      <c r="DG114" s="154"/>
      <c r="DH114" s="154"/>
      <c r="DI114" s="154"/>
      <c r="DJ114" s="154"/>
      <c r="DK114" s="154"/>
      <c r="DL114" s="154"/>
      <c r="DM114" s="154"/>
      <c r="DN114" s="154"/>
      <c r="DO114" s="154"/>
      <c r="DP114" s="154"/>
      <c r="DQ114" s="154"/>
      <c r="DR114" s="154"/>
      <c r="DS114" s="154"/>
      <c r="DT114" s="154"/>
      <c r="DU114" s="154"/>
      <c r="DV114" s="154"/>
      <c r="DW114" s="154"/>
      <c r="DX114" s="154"/>
      <c r="DY114" s="154"/>
      <c r="DZ114" s="154"/>
      <c r="EA114" s="154"/>
      <c r="EB114" s="154"/>
      <c r="EC114" s="154"/>
      <c r="ED114" s="154"/>
      <c r="EE114" s="154"/>
      <c r="EF114" s="154"/>
      <c r="EG114" s="154"/>
      <c r="EH114" s="154"/>
      <c r="EI114" s="154"/>
      <c r="EJ114" s="154"/>
      <c r="EK114" s="154"/>
      <c r="EL114" s="154"/>
      <c r="EM114" s="154"/>
      <c r="EN114" s="154"/>
      <c r="EO114" s="154"/>
      <c r="EP114" s="154"/>
      <c r="EQ114" s="154"/>
      <c r="ER114" s="154"/>
      <c r="ES114" s="154"/>
      <c r="ET114" s="154"/>
      <c r="EU114" s="154"/>
      <c r="EV114" s="154"/>
      <c r="EW114" s="154"/>
      <c r="EX114" s="154"/>
      <c r="EY114" s="154"/>
      <c r="EZ114" s="154"/>
      <c r="FA114" s="154"/>
      <c r="FB114" s="154"/>
      <c r="FC114" s="154"/>
      <c r="FD114" s="154"/>
      <c r="FE114" s="154"/>
      <c r="FF114" s="154"/>
      <c r="FG114" s="154"/>
      <c r="FH114" s="154"/>
      <c r="FI114" s="154"/>
      <c r="FJ114" s="154"/>
      <c r="FK114" s="154"/>
      <c r="FL114" s="154"/>
      <c r="FM114" s="154"/>
      <c r="FN114" s="154"/>
      <c r="FO114" s="154"/>
      <c r="FP114" s="154"/>
      <c r="FQ114" s="154"/>
      <c r="FR114" s="154"/>
      <c r="FS114" s="154"/>
      <c r="FT114" s="154"/>
      <c r="FU114" s="154"/>
      <c r="FV114" s="154"/>
      <c r="FW114" s="154"/>
      <c r="FX114" s="154"/>
      <c r="FY114" s="154"/>
      <c r="FZ114" s="154"/>
      <c r="GA114" s="154"/>
      <c r="GB114" s="154"/>
      <c r="GC114" s="154"/>
      <c r="GD114" s="154"/>
      <c r="GE114" s="154"/>
      <c r="GF114" s="154"/>
      <c r="GG114" s="154"/>
      <c r="GH114" s="154"/>
      <c r="GI114" s="154"/>
      <c r="GJ114" s="154"/>
      <c r="GK114" s="154"/>
      <c r="GL114" s="154"/>
      <c r="GM114" s="154"/>
      <c r="GN114" s="154"/>
      <c r="GO114" s="154"/>
      <c r="GP114" s="154"/>
      <c r="GQ114" s="154"/>
      <c r="GR114" s="154"/>
      <c r="GS114" s="154"/>
      <c r="GT114" s="154"/>
      <c r="GU114" s="154"/>
      <c r="GV114" s="154"/>
      <c r="GW114" s="154"/>
      <c r="GX114" s="154"/>
      <c r="GY114" s="154"/>
      <c r="GZ114" s="154"/>
      <c r="HA114" s="154"/>
      <c r="HB114" s="154"/>
      <c r="HC114" s="154"/>
      <c r="HD114" s="154"/>
      <c r="HE114" s="154"/>
      <c r="HF114" s="154"/>
      <c r="HG114" s="154"/>
      <c r="HH114" s="154"/>
      <c r="HI114" s="154"/>
      <c r="HJ114" s="154"/>
      <c r="HK114" s="154"/>
      <c r="HL114" s="154"/>
      <c r="HM114" s="154"/>
      <c r="HN114" s="154"/>
      <c r="HO114" s="154"/>
      <c r="HP114" s="154"/>
      <c r="HQ114" s="154"/>
      <c r="HR114" s="154"/>
      <c r="HS114" s="154"/>
      <c r="HT114" s="154"/>
      <c r="HU114" s="154"/>
      <c r="HV114" s="154"/>
      <c r="HW114" s="154"/>
      <c r="HX114" s="154"/>
      <c r="HY114" s="154"/>
      <c r="HZ114" s="154"/>
      <c r="IA114" s="154"/>
      <c r="IB114" s="154"/>
      <c r="IC114" s="154"/>
      <c r="ID114" s="154"/>
      <c r="IE114" s="154"/>
      <c r="IF114" s="154"/>
      <c r="IG114" s="154"/>
      <c r="IH114" s="154"/>
      <c r="II114" s="154"/>
      <c r="IJ114" s="154"/>
      <c r="IK114" s="154"/>
      <c r="IL114" s="154"/>
      <c r="IM114" s="154"/>
      <c r="IN114" s="154"/>
      <c r="IO114" s="154"/>
      <c r="IP114" s="154"/>
      <c r="IQ114" s="154"/>
      <c r="IR114" s="154"/>
      <c r="IS114" s="154"/>
      <c r="IT114" s="154"/>
      <c r="IU114" s="154"/>
      <c r="IV114" s="154"/>
      <c r="IW114" s="154"/>
    </row>
    <row r="115" s="154" customFormat="1" ht="24.75" customHeight="1">
      <c r="A115" s="44" t="s">
        <v>141</v>
      </c>
      <c r="B115" s="45" t="s">
        <v>45</v>
      </c>
      <c r="C115" s="46"/>
      <c r="D115" s="46"/>
      <c r="E115" s="46"/>
      <c r="F115" s="46"/>
      <c r="G115" s="46"/>
      <c r="H115" s="77"/>
      <c r="I115" s="157">
        <v>2022</v>
      </c>
      <c r="J115" s="170">
        <f t="shared" si="13"/>
        <v>70000</v>
      </c>
      <c r="K115" s="167"/>
      <c r="L115" s="170">
        <v>63700</v>
      </c>
      <c r="M115" s="167">
        <v>6300</v>
      </c>
      <c r="N115" s="171"/>
      <c r="O115" s="115"/>
      <c r="P115" s="3"/>
      <c r="Q115" s="3"/>
      <c r="R115" s="3"/>
      <c r="S115" s="3"/>
      <c r="T115" s="3"/>
      <c r="U115" s="3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4"/>
      <c r="BR115" s="154"/>
      <c r="BS115" s="154"/>
      <c r="BT115" s="154"/>
      <c r="BU115" s="154"/>
      <c r="BV115" s="154"/>
      <c r="BW115" s="154"/>
      <c r="BX115" s="154"/>
      <c r="BY115" s="154"/>
      <c r="BZ115" s="154"/>
      <c r="CA115" s="154"/>
      <c r="CB115" s="154"/>
      <c r="CC115" s="154"/>
      <c r="CD115" s="154"/>
      <c r="CE115" s="154"/>
      <c r="CF115" s="154"/>
      <c r="CG115" s="154"/>
      <c r="CH115" s="154"/>
      <c r="CI115" s="154"/>
      <c r="CJ115" s="154"/>
      <c r="CK115" s="154"/>
      <c r="CL115" s="154"/>
      <c r="CM115" s="154"/>
      <c r="CN115" s="154"/>
      <c r="CO115" s="154"/>
      <c r="CP115" s="154"/>
      <c r="CQ115" s="154"/>
      <c r="CR115" s="154"/>
      <c r="CS115" s="154"/>
      <c r="CT115" s="154"/>
      <c r="CU115" s="154"/>
      <c r="CV115" s="154"/>
      <c r="CW115" s="154"/>
      <c r="CX115" s="154"/>
      <c r="CY115" s="154"/>
      <c r="CZ115" s="154"/>
      <c r="DA115" s="154"/>
      <c r="DB115" s="154"/>
      <c r="DC115" s="154"/>
      <c r="DD115" s="154"/>
      <c r="DE115" s="154"/>
      <c r="DF115" s="154"/>
      <c r="DG115" s="154"/>
      <c r="DH115" s="154"/>
      <c r="DI115" s="154"/>
      <c r="DJ115" s="154"/>
      <c r="DK115" s="154"/>
      <c r="DL115" s="154"/>
      <c r="DM115" s="154"/>
      <c r="DN115" s="154"/>
      <c r="DO115" s="154"/>
      <c r="DP115" s="154"/>
      <c r="DQ115" s="154"/>
      <c r="DR115" s="154"/>
      <c r="DS115" s="154"/>
      <c r="DT115" s="154"/>
      <c r="DU115" s="154"/>
      <c r="DV115" s="154"/>
      <c r="DW115" s="154"/>
      <c r="DX115" s="154"/>
      <c r="DY115" s="154"/>
      <c r="DZ115" s="154"/>
      <c r="EA115" s="154"/>
      <c r="EB115" s="154"/>
      <c r="EC115" s="154"/>
      <c r="ED115" s="154"/>
      <c r="EE115" s="154"/>
      <c r="EF115" s="154"/>
      <c r="EG115" s="154"/>
      <c r="EH115" s="154"/>
      <c r="EI115" s="154"/>
      <c r="EJ115" s="154"/>
      <c r="EK115" s="154"/>
      <c r="EL115" s="154"/>
      <c r="EM115" s="154"/>
      <c r="EN115" s="154"/>
      <c r="EO115" s="154"/>
      <c r="EP115" s="154"/>
      <c r="EQ115" s="154"/>
      <c r="ER115" s="154"/>
      <c r="ES115" s="154"/>
      <c r="ET115" s="154"/>
      <c r="EU115" s="154"/>
      <c r="EV115" s="154"/>
      <c r="EW115" s="154"/>
      <c r="EX115" s="154"/>
      <c r="EY115" s="154"/>
      <c r="EZ115" s="154"/>
      <c r="FA115" s="154"/>
      <c r="FB115" s="154"/>
      <c r="FC115" s="154"/>
      <c r="FD115" s="154"/>
      <c r="FE115" s="154"/>
      <c r="FF115" s="154"/>
      <c r="FG115" s="154"/>
      <c r="FH115" s="154"/>
      <c r="FI115" s="154"/>
      <c r="FJ115" s="154"/>
      <c r="FK115" s="154"/>
      <c r="FL115" s="154"/>
      <c r="FM115" s="154"/>
      <c r="FN115" s="154"/>
      <c r="FO115" s="154"/>
      <c r="FP115" s="154"/>
      <c r="FQ115" s="154"/>
      <c r="FR115" s="154"/>
      <c r="FS115" s="154"/>
      <c r="FT115" s="154"/>
      <c r="FU115" s="154"/>
      <c r="FV115" s="154"/>
      <c r="FW115" s="154"/>
      <c r="FX115" s="154"/>
      <c r="FY115" s="154"/>
      <c r="FZ115" s="154"/>
      <c r="GA115" s="154"/>
      <c r="GB115" s="154"/>
      <c r="GC115" s="154"/>
      <c r="GD115" s="154"/>
      <c r="GE115" s="154"/>
      <c r="GF115" s="154"/>
      <c r="GG115" s="154"/>
      <c r="GH115" s="154"/>
      <c r="GI115" s="154"/>
      <c r="GJ115" s="154"/>
      <c r="GK115" s="154"/>
      <c r="GL115" s="154"/>
      <c r="GM115" s="154"/>
      <c r="GN115" s="154"/>
      <c r="GO115" s="154"/>
      <c r="GP115" s="154"/>
      <c r="GQ115" s="154"/>
      <c r="GR115" s="154"/>
      <c r="GS115" s="154"/>
      <c r="GT115" s="154"/>
      <c r="GU115" s="154"/>
      <c r="GV115" s="154"/>
      <c r="GW115" s="154"/>
      <c r="GX115" s="154"/>
      <c r="GY115" s="154"/>
      <c r="GZ115" s="154"/>
      <c r="HA115" s="154"/>
      <c r="HB115" s="154"/>
      <c r="HC115" s="154"/>
      <c r="HD115" s="154"/>
      <c r="HE115" s="154"/>
      <c r="HF115" s="154"/>
      <c r="HG115" s="154"/>
      <c r="HH115" s="154"/>
      <c r="HI115" s="154"/>
      <c r="HJ115" s="154"/>
      <c r="HK115" s="154"/>
      <c r="HL115" s="154"/>
      <c r="HM115" s="154"/>
      <c r="HN115" s="154"/>
      <c r="HO115" s="154"/>
      <c r="HP115" s="154"/>
      <c r="HQ115" s="154"/>
      <c r="HR115" s="154"/>
      <c r="HS115" s="154"/>
      <c r="HT115" s="154"/>
      <c r="HU115" s="154"/>
      <c r="HV115" s="154"/>
      <c r="HW115" s="154"/>
      <c r="HX115" s="154"/>
      <c r="HY115" s="154"/>
      <c r="HZ115" s="154"/>
      <c r="IA115" s="154"/>
      <c r="IB115" s="154"/>
      <c r="IC115" s="154"/>
      <c r="ID115" s="154"/>
      <c r="IE115" s="154"/>
      <c r="IF115" s="154"/>
      <c r="IG115" s="154"/>
      <c r="IH115" s="154"/>
      <c r="II115" s="154"/>
      <c r="IJ115" s="154"/>
      <c r="IK115" s="154"/>
      <c r="IL115" s="154"/>
      <c r="IM115" s="154"/>
      <c r="IN115" s="154"/>
      <c r="IO115" s="154"/>
      <c r="IP115" s="154"/>
      <c r="IQ115" s="154"/>
      <c r="IR115" s="154"/>
      <c r="IS115" s="154"/>
      <c r="IT115" s="154"/>
      <c r="IU115" s="154"/>
      <c r="IV115" s="154"/>
      <c r="IW115" s="154"/>
    </row>
    <row r="116" s="154" customFormat="1" ht="24.75" customHeight="1">
      <c r="A116" s="155"/>
      <c r="B116" s="48"/>
      <c r="C116" s="49"/>
      <c r="D116" s="49"/>
      <c r="E116" s="49"/>
      <c r="F116" s="49"/>
      <c r="G116" s="49"/>
      <c r="H116" s="81"/>
      <c r="I116" s="157">
        <v>2023</v>
      </c>
      <c r="J116" s="167">
        <f t="shared" si="13"/>
        <v>118567.90000000001</v>
      </c>
      <c r="K116" s="170"/>
      <c r="L116" s="167">
        <v>106711.10000000001</v>
      </c>
      <c r="M116" s="170">
        <v>11856.799999999999</v>
      </c>
      <c r="N116" s="168"/>
      <c r="O116" s="115"/>
      <c r="P116" s="3"/>
      <c r="Q116" s="3"/>
      <c r="R116" s="3"/>
      <c r="S116" s="3"/>
      <c r="T116" s="3"/>
      <c r="U116" s="3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4"/>
      <c r="BR116" s="154"/>
      <c r="BS116" s="154"/>
      <c r="BT116" s="154"/>
      <c r="BU116" s="154"/>
      <c r="BV116" s="154"/>
      <c r="BW116" s="154"/>
      <c r="BX116" s="154"/>
      <c r="BY116" s="154"/>
      <c r="BZ116" s="154"/>
      <c r="CA116" s="154"/>
      <c r="CB116" s="154"/>
      <c r="CC116" s="154"/>
      <c r="CD116" s="154"/>
      <c r="CE116" s="154"/>
      <c r="CF116" s="154"/>
      <c r="CG116" s="154"/>
      <c r="CH116" s="154"/>
      <c r="CI116" s="154"/>
      <c r="CJ116" s="154"/>
      <c r="CK116" s="154"/>
      <c r="CL116" s="154"/>
      <c r="CM116" s="154"/>
      <c r="CN116" s="154"/>
      <c r="CO116" s="154"/>
      <c r="CP116" s="154"/>
      <c r="CQ116" s="154"/>
      <c r="CR116" s="154"/>
      <c r="CS116" s="154"/>
      <c r="CT116" s="154"/>
      <c r="CU116" s="154"/>
      <c r="CV116" s="154"/>
      <c r="CW116" s="154"/>
      <c r="CX116" s="154"/>
      <c r="CY116" s="154"/>
      <c r="CZ116" s="154"/>
      <c r="DA116" s="154"/>
      <c r="DB116" s="154"/>
      <c r="DC116" s="154"/>
      <c r="DD116" s="154"/>
      <c r="DE116" s="154"/>
      <c r="DF116" s="154"/>
      <c r="DG116" s="154"/>
      <c r="DH116" s="154"/>
      <c r="DI116" s="154"/>
      <c r="DJ116" s="154"/>
      <c r="DK116" s="154"/>
      <c r="DL116" s="154"/>
      <c r="DM116" s="154"/>
      <c r="DN116" s="154"/>
      <c r="DO116" s="154"/>
      <c r="DP116" s="154"/>
      <c r="DQ116" s="154"/>
      <c r="DR116" s="154"/>
      <c r="DS116" s="154"/>
      <c r="DT116" s="154"/>
      <c r="DU116" s="154"/>
      <c r="DV116" s="154"/>
      <c r="DW116" s="154"/>
      <c r="DX116" s="154"/>
      <c r="DY116" s="154"/>
      <c r="DZ116" s="154"/>
      <c r="EA116" s="154"/>
      <c r="EB116" s="154"/>
      <c r="EC116" s="154"/>
      <c r="ED116" s="154"/>
      <c r="EE116" s="154"/>
      <c r="EF116" s="154"/>
      <c r="EG116" s="154"/>
      <c r="EH116" s="154"/>
      <c r="EI116" s="154"/>
      <c r="EJ116" s="154"/>
      <c r="EK116" s="154"/>
      <c r="EL116" s="154"/>
      <c r="EM116" s="154"/>
      <c r="EN116" s="154"/>
      <c r="EO116" s="154"/>
      <c r="EP116" s="154"/>
      <c r="EQ116" s="154"/>
      <c r="ER116" s="154"/>
      <c r="ES116" s="154"/>
      <c r="ET116" s="154"/>
      <c r="EU116" s="154"/>
      <c r="EV116" s="154"/>
      <c r="EW116" s="154"/>
      <c r="EX116" s="154"/>
      <c r="EY116" s="154"/>
      <c r="EZ116" s="154"/>
      <c r="FA116" s="154"/>
      <c r="FB116" s="154"/>
      <c r="FC116" s="154"/>
      <c r="FD116" s="154"/>
      <c r="FE116" s="154"/>
      <c r="FF116" s="154"/>
      <c r="FG116" s="154"/>
      <c r="FH116" s="154"/>
      <c r="FI116" s="154"/>
      <c r="FJ116" s="154"/>
      <c r="FK116" s="154"/>
      <c r="FL116" s="154"/>
      <c r="FM116" s="154"/>
      <c r="FN116" s="154"/>
      <c r="FO116" s="154"/>
      <c r="FP116" s="154"/>
      <c r="FQ116" s="154"/>
      <c r="FR116" s="154"/>
      <c r="FS116" s="154"/>
      <c r="FT116" s="154"/>
      <c r="FU116" s="154"/>
      <c r="FV116" s="154"/>
      <c r="FW116" s="154"/>
      <c r="FX116" s="154"/>
      <c r="FY116" s="154"/>
      <c r="FZ116" s="154"/>
      <c r="GA116" s="154"/>
      <c r="GB116" s="154"/>
      <c r="GC116" s="154"/>
      <c r="GD116" s="154"/>
      <c r="GE116" s="154"/>
      <c r="GF116" s="154"/>
      <c r="GG116" s="154"/>
      <c r="GH116" s="154"/>
      <c r="GI116" s="154"/>
      <c r="GJ116" s="154"/>
      <c r="GK116" s="154"/>
      <c r="GL116" s="154"/>
      <c r="GM116" s="154"/>
      <c r="GN116" s="154"/>
      <c r="GO116" s="154"/>
      <c r="GP116" s="154"/>
      <c r="GQ116" s="154"/>
      <c r="GR116" s="154"/>
      <c r="GS116" s="154"/>
      <c r="GT116" s="154"/>
      <c r="GU116" s="154"/>
      <c r="GV116" s="154"/>
      <c r="GW116" s="154"/>
      <c r="GX116" s="154"/>
      <c r="GY116" s="154"/>
      <c r="GZ116" s="154"/>
      <c r="HA116" s="154"/>
      <c r="HB116" s="154"/>
      <c r="HC116" s="154"/>
      <c r="HD116" s="154"/>
      <c r="HE116" s="154"/>
      <c r="HF116" s="154"/>
      <c r="HG116" s="154"/>
      <c r="HH116" s="154"/>
      <c r="HI116" s="154"/>
      <c r="HJ116" s="154"/>
      <c r="HK116" s="154"/>
      <c r="HL116" s="154"/>
      <c r="HM116" s="154"/>
      <c r="HN116" s="154"/>
      <c r="HO116" s="154"/>
      <c r="HP116" s="154"/>
      <c r="HQ116" s="154"/>
      <c r="HR116" s="154"/>
      <c r="HS116" s="154"/>
      <c r="HT116" s="154"/>
      <c r="HU116" s="154"/>
      <c r="HV116" s="154"/>
      <c r="HW116" s="154"/>
      <c r="HX116" s="154"/>
      <c r="HY116" s="154"/>
      <c r="HZ116" s="154"/>
      <c r="IA116" s="154"/>
      <c r="IB116" s="154"/>
      <c r="IC116" s="154"/>
      <c r="ID116" s="154"/>
      <c r="IE116" s="154"/>
      <c r="IF116" s="154"/>
      <c r="IG116" s="154"/>
      <c r="IH116" s="154"/>
      <c r="II116" s="154"/>
      <c r="IJ116" s="154"/>
      <c r="IK116" s="154"/>
      <c r="IL116" s="154"/>
      <c r="IM116" s="154"/>
      <c r="IN116" s="154"/>
      <c r="IO116" s="154"/>
      <c r="IP116" s="154"/>
      <c r="IQ116" s="154"/>
      <c r="IR116" s="154"/>
      <c r="IS116" s="154"/>
      <c r="IT116" s="154"/>
      <c r="IU116" s="154"/>
      <c r="IV116" s="154"/>
      <c r="IW116" s="154"/>
    </row>
    <row r="117" s="154" customFormat="1" ht="24.75" customHeight="1">
      <c r="A117" s="155"/>
      <c r="B117" s="48"/>
      <c r="C117" s="49"/>
      <c r="D117" s="49"/>
      <c r="E117" s="49"/>
      <c r="F117" s="49"/>
      <c r="G117" s="49"/>
      <c r="H117" s="81"/>
      <c r="I117" s="157">
        <v>2024</v>
      </c>
      <c r="J117" s="170">
        <f t="shared" si="13"/>
        <v>180656.19</v>
      </c>
      <c r="K117" s="167"/>
      <c r="L117" s="170">
        <v>160784.01000000001</v>
      </c>
      <c r="M117" s="167">
        <v>19872.18</v>
      </c>
      <c r="N117" s="171"/>
      <c r="O117" s="115"/>
      <c r="P117" s="3"/>
      <c r="Q117" s="3"/>
      <c r="R117" s="3"/>
      <c r="S117" s="3"/>
      <c r="T117" s="3"/>
      <c r="U117" s="3">
        <f>M117/J117*100</f>
        <v>10.999999501816129</v>
      </c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4"/>
      <c r="BR117" s="154"/>
      <c r="BS117" s="154"/>
      <c r="BT117" s="154"/>
      <c r="BU117" s="154"/>
      <c r="BV117" s="154"/>
      <c r="BW117" s="154"/>
      <c r="BX117" s="154"/>
      <c r="BY117" s="154"/>
      <c r="BZ117" s="154"/>
      <c r="CA117" s="154"/>
      <c r="CB117" s="154"/>
      <c r="CC117" s="154"/>
      <c r="CD117" s="154"/>
      <c r="CE117" s="154"/>
      <c r="CF117" s="154"/>
      <c r="CG117" s="154"/>
      <c r="CH117" s="154"/>
      <c r="CI117" s="154"/>
      <c r="CJ117" s="154"/>
      <c r="CK117" s="154"/>
      <c r="CL117" s="154"/>
      <c r="CM117" s="154"/>
      <c r="CN117" s="154"/>
      <c r="CO117" s="154"/>
      <c r="CP117" s="154"/>
      <c r="CQ117" s="154"/>
      <c r="CR117" s="154"/>
      <c r="CS117" s="154"/>
      <c r="CT117" s="154"/>
      <c r="CU117" s="154"/>
      <c r="CV117" s="154"/>
      <c r="CW117" s="154"/>
      <c r="CX117" s="154"/>
      <c r="CY117" s="154"/>
      <c r="CZ117" s="154"/>
      <c r="DA117" s="154"/>
      <c r="DB117" s="154"/>
      <c r="DC117" s="154"/>
      <c r="DD117" s="154"/>
      <c r="DE117" s="154"/>
      <c r="DF117" s="154"/>
      <c r="DG117" s="154"/>
      <c r="DH117" s="154"/>
      <c r="DI117" s="154"/>
      <c r="DJ117" s="154"/>
      <c r="DK117" s="154"/>
      <c r="DL117" s="154"/>
      <c r="DM117" s="154"/>
      <c r="DN117" s="154"/>
      <c r="DO117" s="154"/>
      <c r="DP117" s="154"/>
      <c r="DQ117" s="154"/>
      <c r="DR117" s="154"/>
      <c r="DS117" s="154"/>
      <c r="DT117" s="154"/>
      <c r="DU117" s="154"/>
      <c r="DV117" s="154"/>
      <c r="DW117" s="154"/>
      <c r="DX117" s="154"/>
      <c r="DY117" s="154"/>
      <c r="DZ117" s="154"/>
      <c r="EA117" s="154"/>
      <c r="EB117" s="154"/>
      <c r="EC117" s="154"/>
      <c r="ED117" s="154"/>
      <c r="EE117" s="154"/>
      <c r="EF117" s="154"/>
      <c r="EG117" s="154"/>
      <c r="EH117" s="154"/>
      <c r="EI117" s="154"/>
      <c r="EJ117" s="154"/>
      <c r="EK117" s="154"/>
      <c r="EL117" s="154"/>
      <c r="EM117" s="154"/>
      <c r="EN117" s="154"/>
      <c r="EO117" s="154"/>
      <c r="EP117" s="154"/>
      <c r="EQ117" s="154"/>
      <c r="ER117" s="154"/>
      <c r="ES117" s="154"/>
      <c r="ET117" s="154"/>
      <c r="EU117" s="154"/>
      <c r="EV117" s="154"/>
      <c r="EW117" s="154"/>
      <c r="EX117" s="154"/>
      <c r="EY117" s="154"/>
      <c r="EZ117" s="154"/>
      <c r="FA117" s="154"/>
      <c r="FB117" s="154"/>
      <c r="FC117" s="154"/>
      <c r="FD117" s="154"/>
      <c r="FE117" s="154"/>
      <c r="FF117" s="154"/>
      <c r="FG117" s="154"/>
      <c r="FH117" s="154"/>
      <c r="FI117" s="154"/>
      <c r="FJ117" s="154"/>
      <c r="FK117" s="154"/>
      <c r="FL117" s="154"/>
      <c r="FM117" s="154"/>
      <c r="FN117" s="154"/>
      <c r="FO117" s="154"/>
      <c r="FP117" s="154"/>
      <c r="FQ117" s="154"/>
      <c r="FR117" s="154"/>
      <c r="FS117" s="154"/>
      <c r="FT117" s="154"/>
      <c r="FU117" s="154"/>
      <c r="FV117" s="154"/>
      <c r="FW117" s="154"/>
      <c r="FX117" s="154"/>
      <c r="FY117" s="154"/>
      <c r="FZ117" s="154"/>
      <c r="GA117" s="154"/>
      <c r="GB117" s="154"/>
      <c r="GC117" s="154"/>
      <c r="GD117" s="154"/>
      <c r="GE117" s="154"/>
      <c r="GF117" s="154"/>
      <c r="GG117" s="154"/>
      <c r="GH117" s="154"/>
      <c r="GI117" s="154"/>
      <c r="GJ117" s="154"/>
      <c r="GK117" s="154"/>
      <c r="GL117" s="154"/>
      <c r="GM117" s="154"/>
      <c r="GN117" s="154"/>
      <c r="GO117" s="154"/>
      <c r="GP117" s="154"/>
      <c r="GQ117" s="154"/>
      <c r="GR117" s="154"/>
      <c r="GS117" s="154"/>
      <c r="GT117" s="154"/>
      <c r="GU117" s="154"/>
      <c r="GV117" s="154"/>
      <c r="GW117" s="154"/>
      <c r="GX117" s="154"/>
      <c r="GY117" s="154"/>
      <c r="GZ117" s="154"/>
      <c r="HA117" s="154"/>
      <c r="HB117" s="154"/>
      <c r="HC117" s="154"/>
      <c r="HD117" s="154"/>
      <c r="HE117" s="154"/>
      <c r="HF117" s="154"/>
      <c r="HG117" s="154"/>
      <c r="HH117" s="154"/>
      <c r="HI117" s="154"/>
      <c r="HJ117" s="154"/>
      <c r="HK117" s="154"/>
      <c r="HL117" s="154"/>
      <c r="HM117" s="154"/>
      <c r="HN117" s="154"/>
      <c r="HO117" s="154"/>
      <c r="HP117" s="154"/>
      <c r="HQ117" s="154"/>
      <c r="HR117" s="154"/>
      <c r="HS117" s="154"/>
      <c r="HT117" s="154"/>
      <c r="HU117" s="154"/>
      <c r="HV117" s="154"/>
      <c r="HW117" s="154"/>
      <c r="HX117" s="154"/>
      <c r="HY117" s="154"/>
      <c r="HZ117" s="154"/>
      <c r="IA117" s="154"/>
      <c r="IB117" s="154"/>
      <c r="IC117" s="154"/>
      <c r="ID117" s="154"/>
      <c r="IE117" s="154"/>
      <c r="IF117" s="154"/>
      <c r="IG117" s="154"/>
      <c r="IH117" s="154"/>
      <c r="II117" s="154"/>
      <c r="IJ117" s="154"/>
      <c r="IK117" s="154"/>
      <c r="IL117" s="154"/>
      <c r="IM117" s="154"/>
      <c r="IN117" s="154"/>
      <c r="IO117" s="154"/>
      <c r="IP117" s="154"/>
      <c r="IQ117" s="154"/>
      <c r="IR117" s="154"/>
      <c r="IS117" s="154"/>
      <c r="IT117" s="154"/>
      <c r="IU117" s="154"/>
      <c r="IV117" s="154"/>
      <c r="IW117" s="154"/>
    </row>
    <row r="118" s="154" customFormat="1" ht="24.75" customHeight="1">
      <c r="A118" s="155"/>
      <c r="B118" s="40"/>
      <c r="C118" s="41"/>
      <c r="D118" s="41"/>
      <c r="E118" s="41"/>
      <c r="F118" s="41"/>
      <c r="G118" s="41"/>
      <c r="H118" s="42"/>
      <c r="I118" s="157">
        <v>2025</v>
      </c>
      <c r="J118" s="167">
        <f t="shared" si="13"/>
        <v>146803.60732000001</v>
      </c>
      <c r="K118" s="170"/>
      <c r="L118" s="167">
        <v>132123.24659</v>
      </c>
      <c r="M118" s="158">
        <v>14680.36073</v>
      </c>
      <c r="N118" s="168"/>
      <c r="O118" s="20"/>
      <c r="P118" s="3"/>
      <c r="Q118" s="3"/>
      <c r="R118" s="3"/>
      <c r="S118" s="3"/>
      <c r="T118" s="3"/>
      <c r="U118" s="3">
        <v>10</v>
      </c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154"/>
      <c r="BW118" s="154"/>
      <c r="BX118" s="154"/>
      <c r="BY118" s="154"/>
      <c r="BZ118" s="154"/>
      <c r="CA118" s="154"/>
      <c r="CB118" s="154"/>
      <c r="CC118" s="154"/>
      <c r="CD118" s="154"/>
      <c r="CE118" s="154"/>
      <c r="CF118" s="154"/>
      <c r="CG118" s="154"/>
      <c r="CH118" s="154"/>
      <c r="CI118" s="154"/>
      <c r="CJ118" s="154"/>
      <c r="CK118" s="154"/>
      <c r="CL118" s="154"/>
      <c r="CM118" s="154"/>
      <c r="CN118" s="154"/>
      <c r="CO118" s="154"/>
      <c r="CP118" s="154"/>
      <c r="CQ118" s="154"/>
      <c r="CR118" s="154"/>
      <c r="CS118" s="154"/>
      <c r="CT118" s="154"/>
      <c r="CU118" s="154"/>
      <c r="CV118" s="154"/>
      <c r="CW118" s="154"/>
      <c r="CX118" s="154"/>
      <c r="CY118" s="154"/>
      <c r="CZ118" s="154"/>
      <c r="DA118" s="154"/>
      <c r="DB118" s="154"/>
      <c r="DC118" s="154"/>
      <c r="DD118" s="154"/>
      <c r="DE118" s="154"/>
      <c r="DF118" s="154"/>
      <c r="DG118" s="154"/>
      <c r="DH118" s="154"/>
      <c r="DI118" s="154"/>
      <c r="DJ118" s="154"/>
      <c r="DK118" s="154"/>
      <c r="DL118" s="154"/>
      <c r="DM118" s="154"/>
      <c r="DN118" s="154"/>
      <c r="DO118" s="154"/>
      <c r="DP118" s="154"/>
      <c r="DQ118" s="154"/>
      <c r="DR118" s="154"/>
      <c r="DS118" s="154"/>
      <c r="DT118" s="154"/>
      <c r="DU118" s="154"/>
      <c r="DV118" s="154"/>
      <c r="DW118" s="154"/>
      <c r="DX118" s="154"/>
      <c r="DY118" s="154"/>
      <c r="DZ118" s="154"/>
      <c r="EA118" s="154"/>
      <c r="EB118" s="154"/>
      <c r="EC118" s="154"/>
      <c r="ED118" s="154"/>
      <c r="EE118" s="154"/>
      <c r="EF118" s="154"/>
      <c r="EG118" s="154"/>
      <c r="EH118" s="154"/>
      <c r="EI118" s="154"/>
      <c r="EJ118" s="154"/>
      <c r="EK118" s="154"/>
      <c r="EL118" s="154"/>
      <c r="EM118" s="154"/>
      <c r="EN118" s="154"/>
      <c r="EO118" s="154"/>
      <c r="EP118" s="154"/>
      <c r="EQ118" s="154"/>
      <c r="ER118" s="154"/>
      <c r="ES118" s="154"/>
      <c r="ET118" s="154"/>
      <c r="EU118" s="154"/>
      <c r="EV118" s="154"/>
      <c r="EW118" s="154"/>
      <c r="EX118" s="154"/>
      <c r="EY118" s="154"/>
      <c r="EZ118" s="154"/>
      <c r="FA118" s="154"/>
      <c r="FB118" s="154"/>
      <c r="FC118" s="154"/>
      <c r="FD118" s="154"/>
      <c r="FE118" s="154"/>
      <c r="FF118" s="154"/>
      <c r="FG118" s="154"/>
      <c r="FH118" s="154"/>
      <c r="FI118" s="154"/>
      <c r="FJ118" s="154"/>
      <c r="FK118" s="154"/>
      <c r="FL118" s="154"/>
      <c r="FM118" s="154"/>
      <c r="FN118" s="154"/>
      <c r="FO118" s="154"/>
      <c r="FP118" s="154"/>
      <c r="FQ118" s="154"/>
      <c r="FR118" s="154"/>
      <c r="FS118" s="154"/>
      <c r="FT118" s="154"/>
      <c r="FU118" s="154"/>
      <c r="FV118" s="154"/>
      <c r="FW118" s="154"/>
      <c r="FX118" s="154"/>
      <c r="FY118" s="154"/>
      <c r="FZ118" s="154"/>
      <c r="GA118" s="154"/>
      <c r="GB118" s="154"/>
      <c r="GC118" s="154"/>
      <c r="GD118" s="154"/>
      <c r="GE118" s="154"/>
      <c r="GF118" s="154"/>
      <c r="GG118" s="154"/>
      <c r="GH118" s="154"/>
      <c r="GI118" s="154"/>
      <c r="GJ118" s="154"/>
      <c r="GK118" s="154"/>
      <c r="GL118" s="154"/>
      <c r="GM118" s="154"/>
      <c r="GN118" s="154"/>
      <c r="GO118" s="154"/>
      <c r="GP118" s="154"/>
      <c r="GQ118" s="154"/>
      <c r="GR118" s="154"/>
      <c r="GS118" s="154"/>
      <c r="GT118" s="154"/>
      <c r="GU118" s="154"/>
      <c r="GV118" s="154"/>
      <c r="GW118" s="154"/>
      <c r="GX118" s="154"/>
      <c r="GY118" s="154"/>
      <c r="GZ118" s="154"/>
      <c r="HA118" s="154"/>
      <c r="HB118" s="154"/>
      <c r="HC118" s="154"/>
      <c r="HD118" s="154"/>
      <c r="HE118" s="154"/>
      <c r="HF118" s="154"/>
      <c r="HG118" s="154"/>
      <c r="HH118" s="154"/>
      <c r="HI118" s="154"/>
      <c r="HJ118" s="154"/>
      <c r="HK118" s="154"/>
      <c r="HL118" s="154"/>
      <c r="HM118" s="154"/>
      <c r="HN118" s="154"/>
      <c r="HO118" s="154"/>
      <c r="HP118" s="154"/>
      <c r="HQ118" s="154"/>
      <c r="HR118" s="154"/>
      <c r="HS118" s="154"/>
      <c r="HT118" s="154"/>
      <c r="HU118" s="154"/>
      <c r="HV118" s="154"/>
      <c r="HW118" s="154"/>
      <c r="HX118" s="154"/>
      <c r="HY118" s="154"/>
      <c r="HZ118" s="154"/>
      <c r="IA118" s="154"/>
      <c r="IB118" s="154"/>
      <c r="IC118" s="154"/>
      <c r="ID118" s="154"/>
      <c r="IE118" s="154"/>
      <c r="IF118" s="154"/>
      <c r="IG118" s="154"/>
      <c r="IH118" s="154"/>
      <c r="II118" s="154"/>
      <c r="IJ118" s="154"/>
      <c r="IK118" s="154"/>
      <c r="IL118" s="154"/>
      <c r="IM118" s="154"/>
      <c r="IN118" s="154"/>
      <c r="IO118" s="154"/>
      <c r="IP118" s="154"/>
      <c r="IQ118" s="154"/>
      <c r="IR118" s="154"/>
      <c r="IS118" s="154"/>
      <c r="IT118" s="154"/>
      <c r="IU118" s="154"/>
      <c r="IV118" s="154"/>
      <c r="IW118" s="154"/>
    </row>
    <row r="119" ht="21.75" customHeight="1">
      <c r="A119" s="173" t="s">
        <v>142</v>
      </c>
      <c r="B119" s="73" t="s">
        <v>143</v>
      </c>
      <c r="C119" s="72">
        <v>103</v>
      </c>
      <c r="D119" s="72" t="s">
        <v>66</v>
      </c>
      <c r="E119" s="73" t="s">
        <v>144</v>
      </c>
      <c r="F119" s="72" t="s">
        <v>145</v>
      </c>
      <c r="G119" s="174" t="s">
        <v>146</v>
      </c>
      <c r="H119" s="174" t="s">
        <v>147</v>
      </c>
      <c r="I119" s="175">
        <v>2024</v>
      </c>
      <c r="J119" s="158">
        <f t="shared" ref="J119:J182" si="14">SUM(K119:N119)</f>
        <v>106260.308</v>
      </c>
      <c r="K119" s="159"/>
      <c r="L119" s="158">
        <v>95634.308000000005</v>
      </c>
      <c r="M119" s="159">
        <v>10626</v>
      </c>
      <c r="N119" s="159"/>
      <c r="O119" s="14">
        <f>106260.34+82876.82</f>
        <v>189137.16</v>
      </c>
      <c r="P119" s="3"/>
      <c r="Q119" s="3"/>
      <c r="R119" s="3"/>
      <c r="S119" s="3"/>
      <c r="T119" s="3"/>
      <c r="U119" s="176">
        <f>M119/J119</f>
        <v>0.099999710145767695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ht="28.5" customHeight="1">
      <c r="A120" s="173"/>
      <c r="B120" s="28"/>
      <c r="C120" s="29"/>
      <c r="D120" s="29"/>
      <c r="E120" s="28"/>
      <c r="F120" s="29"/>
      <c r="G120" s="177"/>
      <c r="H120" s="177"/>
      <c r="I120" s="175">
        <v>2025</v>
      </c>
      <c r="J120" s="158">
        <f t="shared" si="14"/>
        <v>115902.30769</v>
      </c>
      <c r="K120" s="159"/>
      <c r="L120" s="158">
        <f>74920.5+30550.6</f>
        <v>105471.10000000001</v>
      </c>
      <c r="M120" s="158">
        <f>7409.72+3021.48769</f>
        <v>10431.207689999999</v>
      </c>
      <c r="N120" s="159"/>
      <c r="O120" s="115"/>
      <c r="P120" s="3"/>
      <c r="Q120" s="3"/>
      <c r="R120" s="3"/>
      <c r="S120" s="3"/>
      <c r="T120" s="3"/>
      <c r="U120" s="176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ht="94.5" customHeight="1">
      <c r="A121" s="178"/>
      <c r="B121" s="28"/>
      <c r="C121" s="29"/>
      <c r="D121" s="29"/>
      <c r="E121" s="28"/>
      <c r="F121" s="29"/>
      <c r="G121" s="177"/>
      <c r="H121" s="177"/>
      <c r="I121" s="175">
        <v>2026</v>
      </c>
      <c r="J121" s="158">
        <f t="shared" si="14"/>
        <v>15164.359999999999</v>
      </c>
      <c r="K121" s="179"/>
      <c r="L121" s="158">
        <v>13344.639999999999</v>
      </c>
      <c r="M121" s="158">
        <v>1819.72</v>
      </c>
      <c r="N121" s="159"/>
      <c r="O121" s="115"/>
      <c r="P121" s="3"/>
      <c r="Q121" s="3"/>
      <c r="R121" s="3"/>
      <c r="S121" s="3"/>
      <c r="T121" s="3"/>
      <c r="U121" s="176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ht="24" customHeight="1">
      <c r="A122" s="155" t="s">
        <v>148</v>
      </c>
      <c r="B122" s="40" t="s">
        <v>43</v>
      </c>
      <c r="C122" s="41"/>
      <c r="D122" s="41"/>
      <c r="E122" s="41"/>
      <c r="F122" s="41"/>
      <c r="G122" s="41"/>
      <c r="H122" s="42"/>
      <c r="I122" s="180"/>
      <c r="J122" s="159"/>
      <c r="K122" s="159"/>
      <c r="L122" s="159"/>
      <c r="M122" s="159"/>
      <c r="N122" s="159"/>
      <c r="O122" s="11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ht="23.25" customHeight="1">
      <c r="A123" s="44" t="s">
        <v>149</v>
      </c>
      <c r="B123" s="45" t="s">
        <v>45</v>
      </c>
      <c r="C123" s="46"/>
      <c r="D123" s="46"/>
      <c r="E123" s="46"/>
      <c r="F123" s="46"/>
      <c r="G123" s="46"/>
      <c r="H123" s="77"/>
      <c r="I123" s="180">
        <v>2024</v>
      </c>
      <c r="J123" s="158">
        <f t="shared" si="14"/>
        <v>106260.31</v>
      </c>
      <c r="K123" s="159"/>
      <c r="L123" s="158">
        <v>95634.309999999998</v>
      </c>
      <c r="M123" s="159">
        <v>10626</v>
      </c>
      <c r="N123" s="159"/>
      <c r="O123" s="11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ht="23.25" customHeight="1">
      <c r="A124" s="39"/>
      <c r="B124" s="48"/>
      <c r="C124" s="49"/>
      <c r="D124" s="49"/>
      <c r="E124" s="49"/>
      <c r="F124" s="49"/>
      <c r="G124" s="49"/>
      <c r="H124" s="81"/>
      <c r="I124" s="180">
        <v>2025</v>
      </c>
      <c r="J124" s="158">
        <f t="shared" si="14"/>
        <v>115902.31</v>
      </c>
      <c r="K124" s="159"/>
      <c r="L124" s="158">
        <v>105471.10000000001</v>
      </c>
      <c r="M124" s="158">
        <v>10431.209999999999</v>
      </c>
      <c r="N124" s="159"/>
      <c r="O124" s="11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ht="23.25" customHeight="1">
      <c r="A125" s="94"/>
      <c r="B125" s="40"/>
      <c r="C125" s="41"/>
      <c r="D125" s="41"/>
      <c r="E125" s="41"/>
      <c r="F125" s="41"/>
      <c r="G125" s="41"/>
      <c r="H125" s="42"/>
      <c r="I125" s="180">
        <v>2026</v>
      </c>
      <c r="J125" s="158">
        <f t="shared" si="14"/>
        <v>15164.359999999999</v>
      </c>
      <c r="K125" s="159"/>
      <c r="L125" s="158">
        <v>13344.639999999999</v>
      </c>
      <c r="M125" s="158">
        <v>1819.72</v>
      </c>
      <c r="N125" s="159"/>
      <c r="O125" s="11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ht="24.75" customHeight="1">
      <c r="A126" s="27" t="s">
        <v>150</v>
      </c>
      <c r="B126" s="28" t="s">
        <v>151</v>
      </c>
      <c r="C126" s="29">
        <v>93</v>
      </c>
      <c r="D126" s="29" t="s">
        <v>152</v>
      </c>
      <c r="E126" s="28" t="s">
        <v>153</v>
      </c>
      <c r="F126" s="29" t="s">
        <v>154</v>
      </c>
      <c r="G126" s="28" t="s">
        <v>155</v>
      </c>
      <c r="H126" s="28" t="s">
        <v>156</v>
      </c>
      <c r="I126" s="175">
        <v>2024</v>
      </c>
      <c r="J126" s="158">
        <f t="shared" si="14"/>
        <v>60000</v>
      </c>
      <c r="K126" s="159"/>
      <c r="L126" s="158">
        <v>54000</v>
      </c>
      <c r="M126" s="159">
        <v>6000</v>
      </c>
      <c r="N126" s="159"/>
      <c r="O126" s="91">
        <f>60000+138377.97</f>
        <v>198377.97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ht="32.25" customHeight="1">
      <c r="A127" s="27"/>
      <c r="B127" s="28"/>
      <c r="C127" s="29"/>
      <c r="D127" s="29"/>
      <c r="E127" s="28"/>
      <c r="F127" s="29"/>
      <c r="G127" s="28"/>
      <c r="H127" s="28"/>
      <c r="I127" s="175">
        <v>2025</v>
      </c>
      <c r="J127" s="158">
        <f t="shared" si="14"/>
        <v>153533.84</v>
      </c>
      <c r="K127" s="159"/>
      <c r="L127" s="158">
        <v>136645.12</v>
      </c>
      <c r="M127" s="158">
        <v>16888.720000000001</v>
      </c>
      <c r="N127" s="159"/>
      <c r="O127" s="93"/>
      <c r="P127" s="3"/>
      <c r="Q127" s="3"/>
      <c r="R127" s="3"/>
      <c r="S127" s="3"/>
      <c r="T127" s="3"/>
      <c r="U127" s="176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ht="145.5" customHeight="1">
      <c r="A128" s="27"/>
      <c r="B128" s="28"/>
      <c r="C128" s="29"/>
      <c r="D128" s="29"/>
      <c r="E128" s="28"/>
      <c r="F128" s="29"/>
      <c r="G128" s="28"/>
      <c r="H128" s="28"/>
      <c r="I128" s="175">
        <v>2026</v>
      </c>
      <c r="J128" s="158">
        <f t="shared" si="14"/>
        <v>38055.360000000001</v>
      </c>
      <c r="K128" s="159"/>
      <c r="L128" s="158">
        <f>13488.72+20000</f>
        <v>33488.720000000001</v>
      </c>
      <c r="M128" s="158">
        <v>4566.6400000000003</v>
      </c>
      <c r="N128" s="159"/>
      <c r="O128" s="93"/>
      <c r="P128" s="3"/>
      <c r="Q128" s="3"/>
      <c r="R128" s="3"/>
      <c r="S128" s="3"/>
      <c r="T128" s="3"/>
      <c r="U128" s="176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ht="19.5" customHeight="1">
      <c r="A129" s="94" t="s">
        <v>157</v>
      </c>
      <c r="B129" s="40" t="s">
        <v>43</v>
      </c>
      <c r="C129" s="41"/>
      <c r="D129" s="41"/>
      <c r="E129" s="41"/>
      <c r="F129" s="41"/>
      <c r="G129" s="41"/>
      <c r="H129" s="42"/>
      <c r="I129" s="180"/>
      <c r="J129" s="159"/>
      <c r="K129" s="159"/>
      <c r="L129" s="159"/>
      <c r="M129" s="159"/>
      <c r="N129" s="159"/>
      <c r="O129" s="9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ht="19.5" customHeight="1">
      <c r="A130" s="44" t="s">
        <v>149</v>
      </c>
      <c r="B130" s="45" t="s">
        <v>45</v>
      </c>
      <c r="C130" s="46"/>
      <c r="D130" s="46"/>
      <c r="E130" s="46"/>
      <c r="F130" s="46"/>
      <c r="G130" s="46"/>
      <c r="H130" s="77"/>
      <c r="I130" s="180">
        <v>2024</v>
      </c>
      <c r="J130" s="159">
        <f t="shared" si="14"/>
        <v>60000</v>
      </c>
      <c r="K130" s="159"/>
      <c r="L130" s="159">
        <v>54000</v>
      </c>
      <c r="M130" s="159">
        <v>6000</v>
      </c>
      <c r="N130" s="159"/>
      <c r="O130" s="9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ht="23.25" customHeight="1">
      <c r="A131" s="39"/>
      <c r="B131" s="48"/>
      <c r="C131" s="49"/>
      <c r="D131" s="49"/>
      <c r="E131" s="49"/>
      <c r="F131" s="49"/>
      <c r="G131" s="49"/>
      <c r="H131" s="81"/>
      <c r="I131" s="180">
        <v>2025</v>
      </c>
      <c r="J131" s="158">
        <f t="shared" si="14"/>
        <v>153533.84</v>
      </c>
      <c r="K131" s="159"/>
      <c r="L131" s="158">
        <v>136645.12</v>
      </c>
      <c r="M131" s="158">
        <v>16888.720000000001</v>
      </c>
      <c r="N131" s="159"/>
      <c r="O131" s="93"/>
      <c r="P131" s="3"/>
      <c r="Q131" s="3"/>
      <c r="R131" s="3"/>
      <c r="S131" s="3"/>
      <c r="T131" s="3"/>
      <c r="U131" s="3">
        <v>89</v>
      </c>
    </row>
    <row r="132" ht="23.25" customHeight="1">
      <c r="A132" s="94"/>
      <c r="B132" s="40"/>
      <c r="C132" s="41"/>
      <c r="D132" s="41"/>
      <c r="E132" s="41"/>
      <c r="F132" s="41"/>
      <c r="G132" s="41"/>
      <c r="H132" s="42"/>
      <c r="I132" s="180">
        <v>2026</v>
      </c>
      <c r="J132" s="158">
        <f t="shared" si="14"/>
        <v>38055.360000000001</v>
      </c>
      <c r="K132" s="159"/>
      <c r="L132" s="158">
        <v>33488.720000000001</v>
      </c>
      <c r="M132" s="158">
        <v>4566.6400000000003</v>
      </c>
      <c r="N132" s="159"/>
      <c r="O132" s="93"/>
      <c r="P132" s="3"/>
      <c r="Q132" s="3"/>
      <c r="R132" s="3"/>
      <c r="S132" s="3"/>
      <c r="T132" s="3"/>
      <c r="U132" s="3"/>
    </row>
    <row r="133" ht="100.5" customHeight="1">
      <c r="A133" s="94" t="s">
        <v>158</v>
      </c>
      <c r="B133" s="95" t="s">
        <v>159</v>
      </c>
      <c r="C133" s="20">
        <v>25</v>
      </c>
      <c r="D133" s="20">
        <v>2026</v>
      </c>
      <c r="E133" s="88" t="s">
        <v>160</v>
      </c>
      <c r="F133" s="20" t="s">
        <v>161</v>
      </c>
      <c r="G133" s="156" t="s">
        <v>162</v>
      </c>
      <c r="H133" s="156" t="s">
        <v>163</v>
      </c>
      <c r="I133" s="180">
        <v>2026</v>
      </c>
      <c r="J133" s="158">
        <f t="shared" si="14"/>
        <v>64165.247199999998</v>
      </c>
      <c r="K133" s="159"/>
      <c r="L133" s="158">
        <v>55823.767200000002</v>
      </c>
      <c r="M133" s="158">
        <v>8341.4799999999996</v>
      </c>
      <c r="N133" s="159"/>
      <c r="O133" s="14"/>
      <c r="P133" s="3"/>
      <c r="Q133" s="3"/>
      <c r="R133" s="3"/>
      <c r="S133" s="3"/>
      <c r="T133" s="3"/>
      <c r="U133" s="176"/>
    </row>
    <row r="134" ht="27" customHeight="1">
      <c r="A134" s="155" t="s">
        <v>164</v>
      </c>
      <c r="B134" s="105" t="s">
        <v>43</v>
      </c>
      <c r="C134" s="106"/>
      <c r="D134" s="106"/>
      <c r="E134" s="106"/>
      <c r="F134" s="106"/>
      <c r="G134" s="106"/>
      <c r="H134" s="107"/>
      <c r="I134" s="180"/>
      <c r="J134" s="159"/>
      <c r="K134" s="159"/>
      <c r="L134" s="159"/>
      <c r="M134" s="159"/>
      <c r="N134" s="159"/>
      <c r="O134" s="115"/>
      <c r="P134" s="3"/>
      <c r="Q134" s="3"/>
      <c r="R134" s="3"/>
      <c r="S134" s="3"/>
      <c r="T134" s="3"/>
    </row>
    <row r="135" ht="24" customHeight="1">
      <c r="A135" s="155" t="s">
        <v>165</v>
      </c>
      <c r="B135" s="105" t="s">
        <v>45</v>
      </c>
      <c r="C135" s="106"/>
      <c r="D135" s="106"/>
      <c r="E135" s="106"/>
      <c r="F135" s="106"/>
      <c r="G135" s="106"/>
      <c r="H135" s="107"/>
      <c r="I135" s="180">
        <v>2026</v>
      </c>
      <c r="J135" s="158">
        <f t="shared" si="14"/>
        <v>64165.247199999998</v>
      </c>
      <c r="K135" s="159"/>
      <c r="L135" s="158">
        <v>55823.767200000002</v>
      </c>
      <c r="M135" s="158">
        <v>8341.4799999999996</v>
      </c>
      <c r="N135" s="159"/>
      <c r="O135" s="20"/>
      <c r="P135" s="3"/>
      <c r="Q135" s="3"/>
      <c r="R135" s="3"/>
      <c r="S135" s="3"/>
      <c r="T135" s="3"/>
    </row>
    <row r="136" s="181" customFormat="1" ht="100.5" customHeight="1">
      <c r="A136" s="182" t="s">
        <v>166</v>
      </c>
      <c r="B136" s="183" t="s">
        <v>167</v>
      </c>
      <c r="C136" s="184">
        <v>44</v>
      </c>
      <c r="D136" s="184">
        <v>2026</v>
      </c>
      <c r="E136" s="185" t="s">
        <v>168</v>
      </c>
      <c r="F136" s="186" t="s">
        <v>169</v>
      </c>
      <c r="G136" s="187" t="s">
        <v>170</v>
      </c>
      <c r="H136" s="187" t="s">
        <v>171</v>
      </c>
      <c r="I136" s="188">
        <v>2026</v>
      </c>
      <c r="J136" s="189">
        <f t="shared" si="14"/>
        <v>11837.52</v>
      </c>
      <c r="K136" s="190"/>
      <c r="L136" s="189">
        <v>10653.77</v>
      </c>
      <c r="M136" s="189">
        <v>1183.75</v>
      </c>
      <c r="N136" s="190"/>
      <c r="O136" s="191"/>
      <c r="P136" s="192"/>
      <c r="Q136" s="192"/>
      <c r="R136" s="192"/>
      <c r="S136" s="192"/>
      <c r="T136" s="192"/>
      <c r="U136" s="193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L136" s="181"/>
      <c r="BM136" s="181"/>
      <c r="BN136" s="181"/>
      <c r="BO136" s="181"/>
      <c r="BP136" s="181"/>
      <c r="BQ136" s="181"/>
      <c r="BR136" s="181"/>
      <c r="BS136" s="181"/>
      <c r="BT136" s="181"/>
      <c r="BU136" s="181"/>
      <c r="BV136" s="181"/>
      <c r="BW136" s="181"/>
      <c r="BX136" s="181"/>
      <c r="BY136" s="181"/>
      <c r="BZ136" s="181"/>
      <c r="CA136" s="181"/>
      <c r="CB136" s="181"/>
      <c r="CC136" s="181"/>
      <c r="CD136" s="181"/>
      <c r="CE136" s="181"/>
      <c r="CF136" s="181"/>
      <c r="CG136" s="181"/>
      <c r="CH136" s="181"/>
      <c r="CI136" s="181"/>
      <c r="CJ136" s="181"/>
      <c r="CK136" s="181"/>
      <c r="CL136" s="181"/>
      <c r="CM136" s="181"/>
      <c r="CN136" s="181"/>
      <c r="CO136" s="181"/>
      <c r="CP136" s="181"/>
      <c r="CQ136" s="181"/>
      <c r="CR136" s="181"/>
      <c r="CS136" s="181"/>
      <c r="CT136" s="181"/>
      <c r="CU136" s="181"/>
      <c r="CV136" s="181"/>
      <c r="CW136" s="181"/>
      <c r="CX136" s="181"/>
      <c r="CY136" s="181"/>
      <c r="CZ136" s="181"/>
      <c r="DA136" s="181"/>
      <c r="DB136" s="181"/>
      <c r="DC136" s="181"/>
      <c r="DD136" s="181"/>
      <c r="DE136" s="181"/>
      <c r="DF136" s="181"/>
      <c r="DG136" s="181"/>
      <c r="DH136" s="181"/>
      <c r="DI136" s="181"/>
      <c r="DJ136" s="181"/>
      <c r="DK136" s="181"/>
      <c r="DL136" s="181"/>
      <c r="DM136" s="181"/>
      <c r="DN136" s="181"/>
      <c r="DO136" s="181"/>
      <c r="DP136" s="181"/>
      <c r="DQ136" s="181"/>
      <c r="DR136" s="181"/>
      <c r="DS136" s="181"/>
      <c r="DT136" s="181"/>
      <c r="DU136" s="181"/>
      <c r="DV136" s="181"/>
      <c r="DW136" s="181"/>
      <c r="DX136" s="181"/>
      <c r="DY136" s="181"/>
      <c r="DZ136" s="181"/>
      <c r="EA136" s="181"/>
      <c r="EB136" s="181"/>
      <c r="EC136" s="181"/>
      <c r="ED136" s="181"/>
      <c r="EE136" s="181"/>
      <c r="EF136" s="181"/>
      <c r="EG136" s="181"/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81"/>
      <c r="FG136" s="181"/>
      <c r="FH136" s="181"/>
      <c r="FI136" s="181"/>
      <c r="FJ136" s="181"/>
      <c r="FK136" s="181"/>
      <c r="FL136" s="181"/>
      <c r="FM136" s="181"/>
      <c r="FN136" s="181"/>
      <c r="FO136" s="181"/>
      <c r="FP136" s="181"/>
      <c r="FQ136" s="181"/>
      <c r="FR136" s="181"/>
      <c r="FS136" s="181"/>
      <c r="FT136" s="181"/>
      <c r="FU136" s="181"/>
      <c r="FV136" s="181"/>
      <c r="FW136" s="181"/>
      <c r="FX136" s="181"/>
      <c r="FY136" s="181"/>
      <c r="FZ136" s="181"/>
      <c r="GA136" s="181"/>
      <c r="GB136" s="181"/>
      <c r="GC136" s="181"/>
      <c r="GD136" s="181"/>
      <c r="GE136" s="181"/>
      <c r="GF136" s="181"/>
      <c r="GG136" s="181"/>
      <c r="GH136" s="181"/>
      <c r="GI136" s="181"/>
      <c r="GJ136" s="181"/>
      <c r="GK136" s="181"/>
      <c r="GL136" s="181"/>
      <c r="GM136" s="181"/>
      <c r="GN136" s="181"/>
      <c r="GO136" s="181"/>
      <c r="GP136" s="181"/>
      <c r="GQ136" s="181"/>
      <c r="GR136" s="181"/>
      <c r="GS136" s="181"/>
      <c r="GT136" s="181"/>
      <c r="GU136" s="181"/>
      <c r="GV136" s="181"/>
      <c r="GW136" s="181"/>
      <c r="GX136" s="181"/>
      <c r="GY136" s="181"/>
      <c r="GZ136" s="181"/>
      <c r="HA136" s="181"/>
      <c r="HB136" s="181"/>
      <c r="HC136" s="181"/>
      <c r="HD136" s="181"/>
      <c r="HE136" s="181"/>
      <c r="HF136" s="181"/>
      <c r="HG136" s="181"/>
      <c r="HH136" s="181"/>
      <c r="HI136" s="181"/>
      <c r="HJ136" s="181"/>
      <c r="HK136" s="181"/>
      <c r="HL136" s="181"/>
      <c r="HM136" s="181"/>
      <c r="HN136" s="181"/>
      <c r="HO136" s="181"/>
      <c r="HP136" s="181"/>
      <c r="HQ136" s="181"/>
      <c r="HR136" s="181"/>
      <c r="HS136" s="181"/>
      <c r="HT136" s="181"/>
      <c r="HU136" s="181"/>
      <c r="HV136" s="181"/>
      <c r="HW136" s="181"/>
      <c r="HX136" s="181"/>
      <c r="HY136" s="181"/>
      <c r="HZ136" s="181"/>
      <c r="IA136" s="181"/>
      <c r="IB136" s="181"/>
      <c r="IC136" s="181"/>
      <c r="ID136" s="181"/>
      <c r="IE136" s="181"/>
      <c r="IF136" s="181"/>
      <c r="IG136" s="181"/>
      <c r="IH136" s="181"/>
      <c r="II136" s="181"/>
      <c r="IJ136" s="181"/>
      <c r="IK136" s="181"/>
      <c r="IL136" s="181"/>
      <c r="IM136" s="181"/>
      <c r="IN136" s="181"/>
      <c r="IO136" s="181"/>
      <c r="IP136" s="181"/>
      <c r="IQ136" s="181"/>
      <c r="IR136" s="181"/>
      <c r="IS136" s="181"/>
      <c r="IT136" s="181"/>
      <c r="IU136" s="181"/>
      <c r="IV136" s="181"/>
      <c r="IW136" s="181"/>
    </row>
    <row r="137" s="181" customFormat="1" ht="27" customHeight="1">
      <c r="A137" s="194" t="s">
        <v>172</v>
      </c>
      <c r="B137" s="195" t="s">
        <v>43</v>
      </c>
      <c r="C137" s="196"/>
      <c r="D137" s="196"/>
      <c r="E137" s="196"/>
      <c r="F137" s="196"/>
      <c r="G137" s="196"/>
      <c r="H137" s="197"/>
      <c r="I137" s="188"/>
      <c r="J137" s="190"/>
      <c r="K137" s="190"/>
      <c r="L137" s="190"/>
      <c r="M137" s="190"/>
      <c r="N137" s="190"/>
      <c r="O137" s="198"/>
      <c r="P137" s="192"/>
      <c r="Q137" s="192"/>
      <c r="R137" s="192"/>
      <c r="S137" s="192"/>
      <c r="T137" s="192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L137" s="181"/>
      <c r="BM137" s="181"/>
      <c r="BN137" s="181"/>
      <c r="BO137" s="181"/>
      <c r="BP137" s="181"/>
      <c r="BQ137" s="181"/>
      <c r="BR137" s="181"/>
      <c r="BS137" s="181"/>
      <c r="BT137" s="181"/>
      <c r="BU137" s="181"/>
      <c r="BV137" s="181"/>
      <c r="BW137" s="181"/>
      <c r="BX137" s="181"/>
      <c r="BY137" s="181"/>
      <c r="BZ137" s="181"/>
      <c r="CA137" s="181"/>
      <c r="CB137" s="181"/>
      <c r="CC137" s="181"/>
      <c r="CD137" s="181"/>
      <c r="CE137" s="181"/>
      <c r="CF137" s="181"/>
      <c r="CG137" s="181"/>
      <c r="CH137" s="181"/>
      <c r="CI137" s="181"/>
      <c r="CJ137" s="181"/>
      <c r="CK137" s="181"/>
      <c r="CL137" s="181"/>
      <c r="CM137" s="181"/>
      <c r="CN137" s="181"/>
      <c r="CO137" s="181"/>
      <c r="CP137" s="181"/>
      <c r="CQ137" s="181"/>
      <c r="CR137" s="181"/>
      <c r="CS137" s="181"/>
      <c r="CT137" s="181"/>
      <c r="CU137" s="181"/>
      <c r="CV137" s="181"/>
      <c r="CW137" s="181"/>
      <c r="CX137" s="181"/>
      <c r="CY137" s="181"/>
      <c r="CZ137" s="181"/>
      <c r="DA137" s="181"/>
      <c r="DB137" s="181"/>
      <c r="DC137" s="181"/>
      <c r="DD137" s="181"/>
      <c r="DE137" s="181"/>
      <c r="DF137" s="181"/>
      <c r="DG137" s="181"/>
      <c r="DH137" s="181"/>
      <c r="DI137" s="181"/>
      <c r="DJ137" s="181"/>
      <c r="DK137" s="181"/>
      <c r="DL137" s="181"/>
      <c r="DM137" s="181"/>
      <c r="DN137" s="181"/>
      <c r="DO137" s="181"/>
      <c r="DP137" s="181"/>
      <c r="DQ137" s="181"/>
      <c r="DR137" s="181"/>
      <c r="DS137" s="181"/>
      <c r="DT137" s="181"/>
      <c r="DU137" s="181"/>
      <c r="DV137" s="181"/>
      <c r="DW137" s="181"/>
      <c r="DX137" s="181"/>
      <c r="DY137" s="181"/>
      <c r="DZ137" s="181"/>
      <c r="EA137" s="181"/>
      <c r="EB137" s="181"/>
      <c r="EC137" s="181"/>
      <c r="ED137" s="181"/>
      <c r="EE137" s="181"/>
      <c r="EF137" s="181"/>
      <c r="EG137" s="181"/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81"/>
      <c r="FG137" s="181"/>
      <c r="FH137" s="181"/>
      <c r="FI137" s="181"/>
      <c r="FJ137" s="181"/>
      <c r="FK137" s="181"/>
      <c r="FL137" s="181"/>
      <c r="FM137" s="181"/>
      <c r="FN137" s="181"/>
      <c r="FO137" s="181"/>
      <c r="FP137" s="181"/>
      <c r="FQ137" s="181"/>
      <c r="FR137" s="181"/>
      <c r="FS137" s="181"/>
      <c r="FT137" s="181"/>
      <c r="FU137" s="181"/>
      <c r="FV137" s="181"/>
      <c r="FW137" s="181"/>
      <c r="FX137" s="181"/>
      <c r="FY137" s="181"/>
      <c r="FZ137" s="181"/>
      <c r="GA137" s="181"/>
      <c r="GB137" s="181"/>
      <c r="GC137" s="181"/>
      <c r="GD137" s="181"/>
      <c r="GE137" s="181"/>
      <c r="GF137" s="181"/>
      <c r="GG137" s="181"/>
      <c r="GH137" s="181"/>
      <c r="GI137" s="181"/>
      <c r="GJ137" s="181"/>
      <c r="GK137" s="181"/>
      <c r="GL137" s="181"/>
      <c r="GM137" s="181"/>
      <c r="GN137" s="181"/>
      <c r="GO137" s="181"/>
      <c r="GP137" s="181"/>
      <c r="GQ137" s="181"/>
      <c r="GR137" s="181"/>
      <c r="GS137" s="181"/>
      <c r="GT137" s="181"/>
      <c r="GU137" s="181"/>
      <c r="GV137" s="181"/>
      <c r="GW137" s="181"/>
      <c r="GX137" s="181"/>
      <c r="GY137" s="181"/>
      <c r="GZ137" s="181"/>
      <c r="HA137" s="181"/>
      <c r="HB137" s="181"/>
      <c r="HC137" s="181"/>
      <c r="HD137" s="181"/>
      <c r="HE137" s="181"/>
      <c r="HF137" s="181"/>
      <c r="HG137" s="181"/>
      <c r="HH137" s="181"/>
      <c r="HI137" s="181"/>
      <c r="HJ137" s="181"/>
      <c r="HK137" s="181"/>
      <c r="HL137" s="181"/>
      <c r="HM137" s="181"/>
      <c r="HN137" s="181"/>
      <c r="HO137" s="181"/>
      <c r="HP137" s="181"/>
      <c r="HQ137" s="181"/>
      <c r="HR137" s="181"/>
      <c r="HS137" s="181"/>
      <c r="HT137" s="181"/>
      <c r="HU137" s="181"/>
      <c r="HV137" s="181"/>
      <c r="HW137" s="181"/>
      <c r="HX137" s="181"/>
      <c r="HY137" s="181"/>
      <c r="HZ137" s="181"/>
      <c r="IA137" s="181"/>
      <c r="IB137" s="181"/>
      <c r="IC137" s="181"/>
      <c r="ID137" s="181"/>
      <c r="IE137" s="181"/>
      <c r="IF137" s="181"/>
      <c r="IG137" s="181"/>
      <c r="IH137" s="181"/>
      <c r="II137" s="181"/>
      <c r="IJ137" s="181"/>
      <c r="IK137" s="181"/>
      <c r="IL137" s="181"/>
      <c r="IM137" s="181"/>
      <c r="IN137" s="181"/>
      <c r="IO137" s="181"/>
      <c r="IP137" s="181"/>
      <c r="IQ137" s="181"/>
      <c r="IR137" s="181"/>
      <c r="IS137" s="181"/>
      <c r="IT137" s="181"/>
      <c r="IU137" s="181"/>
      <c r="IV137" s="181"/>
      <c r="IW137" s="181"/>
    </row>
    <row r="138" s="181" customFormat="1" ht="24" customHeight="1">
      <c r="A138" s="194" t="s">
        <v>173</v>
      </c>
      <c r="B138" s="195" t="s">
        <v>45</v>
      </c>
      <c r="C138" s="196"/>
      <c r="D138" s="196"/>
      <c r="E138" s="196"/>
      <c r="F138" s="196"/>
      <c r="G138" s="196"/>
      <c r="H138" s="197"/>
      <c r="I138" s="188">
        <v>2026</v>
      </c>
      <c r="J138" s="189">
        <f t="shared" si="14"/>
        <v>11837.52</v>
      </c>
      <c r="K138" s="190"/>
      <c r="L138" s="189">
        <v>10653.77</v>
      </c>
      <c r="M138" s="189">
        <v>1183.75</v>
      </c>
      <c r="N138" s="190"/>
      <c r="O138" s="184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</row>
    <row r="139" ht="147" customHeight="1">
      <c r="A139" s="94" t="s">
        <v>174</v>
      </c>
      <c r="B139" s="95" t="s">
        <v>175</v>
      </c>
      <c r="C139" s="20">
        <v>18</v>
      </c>
      <c r="D139" s="20">
        <v>2026</v>
      </c>
      <c r="E139" s="88" t="s">
        <v>176</v>
      </c>
      <c r="F139" s="23" t="s">
        <v>177</v>
      </c>
      <c r="G139" s="156" t="s">
        <v>178</v>
      </c>
      <c r="H139" s="156" t="s">
        <v>179</v>
      </c>
      <c r="I139" s="180">
        <v>2026</v>
      </c>
      <c r="J139" s="158">
        <f t="shared" si="14"/>
        <v>12513.77</v>
      </c>
      <c r="K139" s="159"/>
      <c r="L139" s="158">
        <v>11888.08</v>
      </c>
      <c r="M139" s="158">
        <v>625.69000000000005</v>
      </c>
      <c r="N139" s="159"/>
      <c r="O139" s="14"/>
      <c r="P139" s="3"/>
      <c r="Q139" s="3"/>
      <c r="R139" s="3"/>
      <c r="S139" s="3"/>
      <c r="T139" s="3"/>
      <c r="U139" s="176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ht="27" customHeight="1">
      <c r="A140" s="155" t="s">
        <v>180</v>
      </c>
      <c r="B140" s="105" t="s">
        <v>43</v>
      </c>
      <c r="C140" s="106"/>
      <c r="D140" s="106"/>
      <c r="E140" s="106"/>
      <c r="F140" s="106"/>
      <c r="G140" s="106"/>
      <c r="H140" s="107"/>
      <c r="I140" s="180"/>
      <c r="J140" s="159"/>
      <c r="K140" s="159"/>
      <c r="L140" s="159"/>
      <c r="M140" s="159"/>
      <c r="N140" s="159"/>
      <c r="O140" s="11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ht="24" customHeight="1">
      <c r="A141" s="155" t="s">
        <v>181</v>
      </c>
      <c r="B141" s="105" t="s">
        <v>45</v>
      </c>
      <c r="C141" s="106"/>
      <c r="D141" s="106"/>
      <c r="E141" s="106"/>
      <c r="F141" s="106"/>
      <c r="G141" s="106"/>
      <c r="H141" s="107"/>
      <c r="I141" s="180">
        <v>2026</v>
      </c>
      <c r="J141" s="158">
        <f t="shared" si="14"/>
        <v>12513.77</v>
      </c>
      <c r="K141" s="159"/>
      <c r="L141" s="158">
        <v>11888.08</v>
      </c>
      <c r="M141" s="158">
        <v>625.69000000000005</v>
      </c>
      <c r="N141" s="159"/>
      <c r="O141" s="20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ht="145.5" customHeight="1">
      <c r="A142" s="94" t="s">
        <v>182</v>
      </c>
      <c r="B142" s="95" t="s">
        <v>183</v>
      </c>
      <c r="C142" s="20">
        <v>12</v>
      </c>
      <c r="D142" s="20">
        <v>2026</v>
      </c>
      <c r="E142" s="88" t="s">
        <v>184</v>
      </c>
      <c r="F142" s="23" t="s">
        <v>185</v>
      </c>
      <c r="G142" s="156" t="s">
        <v>178</v>
      </c>
      <c r="H142" s="199" t="s">
        <v>179</v>
      </c>
      <c r="I142" s="180">
        <v>2026</v>
      </c>
      <c r="J142" s="158">
        <f t="shared" si="14"/>
        <v>12071.690000000001</v>
      </c>
      <c r="K142" s="159"/>
      <c r="L142" s="158">
        <v>11468.110000000001</v>
      </c>
      <c r="M142" s="158">
        <v>603.58000000000004</v>
      </c>
      <c r="N142" s="159"/>
      <c r="O142" s="14"/>
      <c r="P142" s="3"/>
      <c r="Q142" s="3"/>
      <c r="R142" s="3"/>
      <c r="S142" s="3"/>
      <c r="T142" s="3"/>
      <c r="U142" s="176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ht="27" customHeight="1">
      <c r="A143" s="155" t="s">
        <v>186</v>
      </c>
      <c r="B143" s="105" t="s">
        <v>43</v>
      </c>
      <c r="C143" s="106"/>
      <c r="D143" s="106"/>
      <c r="E143" s="106"/>
      <c r="F143" s="106"/>
      <c r="G143" s="106"/>
      <c r="H143" s="107"/>
      <c r="I143" s="180"/>
      <c r="J143" s="159"/>
      <c r="K143" s="159"/>
      <c r="L143" s="159"/>
      <c r="M143" s="159"/>
      <c r="N143" s="159"/>
      <c r="O143" s="11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ht="24" customHeight="1">
      <c r="A144" s="155" t="s">
        <v>187</v>
      </c>
      <c r="B144" s="105" t="s">
        <v>45</v>
      </c>
      <c r="C144" s="106"/>
      <c r="D144" s="106"/>
      <c r="E144" s="106"/>
      <c r="F144" s="106"/>
      <c r="G144" s="106"/>
      <c r="H144" s="107"/>
      <c r="I144" s="180">
        <v>2026</v>
      </c>
      <c r="J144" s="158">
        <f t="shared" si="14"/>
        <v>12071.690000000001</v>
      </c>
      <c r="K144" s="159"/>
      <c r="L144" s="158">
        <v>11468.110000000001</v>
      </c>
      <c r="M144" s="158">
        <v>603.58000000000004</v>
      </c>
      <c r="N144" s="159"/>
      <c r="O144" s="20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s="181" customFormat="1" ht="120.75" customHeight="1">
      <c r="A145" s="182" t="s">
        <v>188</v>
      </c>
      <c r="B145" s="183" t="s">
        <v>189</v>
      </c>
      <c r="C145" s="184">
        <v>35</v>
      </c>
      <c r="D145" s="184">
        <v>2026</v>
      </c>
      <c r="E145" s="185" t="s">
        <v>190</v>
      </c>
      <c r="F145" s="186" t="s">
        <v>191</v>
      </c>
      <c r="G145" s="187" t="s">
        <v>192</v>
      </c>
      <c r="H145" s="187" t="s">
        <v>193</v>
      </c>
      <c r="I145" s="188">
        <v>2026</v>
      </c>
      <c r="J145" s="189">
        <f t="shared" si="14"/>
        <v>32433.870000000003</v>
      </c>
      <c r="K145" s="190">
        <v>13995.4</v>
      </c>
      <c r="L145" s="189">
        <v>16168.43</v>
      </c>
      <c r="M145" s="189">
        <v>2270.04</v>
      </c>
      <c r="N145" s="190"/>
      <c r="O145" s="191"/>
      <c r="P145" s="192"/>
      <c r="Q145" s="192"/>
      <c r="R145" s="192"/>
      <c r="S145" s="192"/>
      <c r="T145" s="192"/>
      <c r="U145" s="193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</row>
    <row r="146" s="181" customFormat="1" ht="27" customHeight="1">
      <c r="A146" s="194" t="s">
        <v>194</v>
      </c>
      <c r="B146" s="195" t="s">
        <v>43</v>
      </c>
      <c r="C146" s="196"/>
      <c r="D146" s="196"/>
      <c r="E146" s="196"/>
      <c r="F146" s="196"/>
      <c r="G146" s="196"/>
      <c r="H146" s="197"/>
      <c r="I146" s="188"/>
      <c r="J146" s="200"/>
      <c r="K146" s="200"/>
      <c r="L146" s="200"/>
      <c r="M146" s="200"/>
      <c r="N146" s="190"/>
      <c r="O146" s="198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</row>
    <row r="147" s="181" customFormat="1" ht="24" customHeight="1">
      <c r="A147" s="194" t="s">
        <v>195</v>
      </c>
      <c r="B147" s="195" t="s">
        <v>45</v>
      </c>
      <c r="C147" s="196"/>
      <c r="D147" s="196"/>
      <c r="E147" s="196"/>
      <c r="F147" s="196"/>
      <c r="G147" s="196"/>
      <c r="H147" s="197"/>
      <c r="I147" s="188">
        <v>2026</v>
      </c>
      <c r="J147" s="189">
        <f t="shared" si="14"/>
        <v>32433.870000000003</v>
      </c>
      <c r="K147" s="190">
        <v>13995.4</v>
      </c>
      <c r="L147" s="189">
        <v>16168.43</v>
      </c>
      <c r="M147" s="189">
        <v>2270.04</v>
      </c>
      <c r="N147" s="190"/>
      <c r="O147" s="184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</row>
    <row r="148" ht="129.75" customHeight="1">
      <c r="A148" s="94" t="s">
        <v>196</v>
      </c>
      <c r="B148" s="95" t="s">
        <v>197</v>
      </c>
      <c r="C148" s="20">
        <v>108</v>
      </c>
      <c r="D148" s="20">
        <v>2026</v>
      </c>
      <c r="E148" s="88" t="s">
        <v>198</v>
      </c>
      <c r="F148" s="23" t="s">
        <v>199</v>
      </c>
      <c r="G148" s="156" t="s">
        <v>200</v>
      </c>
      <c r="H148" s="156" t="s">
        <v>201</v>
      </c>
      <c r="I148" s="180">
        <v>2026</v>
      </c>
      <c r="J148" s="158">
        <f t="shared" si="14"/>
        <v>12315.908100000001</v>
      </c>
      <c r="K148" s="159"/>
      <c r="L148" s="158">
        <v>11207.4781</v>
      </c>
      <c r="M148" s="158">
        <v>1108.4300000000001</v>
      </c>
      <c r="N148" s="159"/>
      <c r="O148" s="14"/>
      <c r="P148" s="3"/>
      <c r="Q148" s="3"/>
      <c r="R148" s="3"/>
      <c r="S148" s="3"/>
      <c r="T148" s="3"/>
      <c r="U148" s="176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ht="27" customHeight="1">
      <c r="A149" s="155" t="s">
        <v>202</v>
      </c>
      <c r="B149" s="105" t="s">
        <v>43</v>
      </c>
      <c r="C149" s="106"/>
      <c r="D149" s="106"/>
      <c r="E149" s="106"/>
      <c r="F149" s="106"/>
      <c r="G149" s="106"/>
      <c r="H149" s="107"/>
      <c r="I149" s="180"/>
      <c r="J149" s="159"/>
      <c r="K149" s="159"/>
      <c r="L149" s="159"/>
      <c r="M149" s="159"/>
      <c r="N149" s="159"/>
      <c r="O149" s="11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ht="24" customHeight="1">
      <c r="A150" s="155" t="s">
        <v>203</v>
      </c>
      <c r="B150" s="105" t="s">
        <v>45</v>
      </c>
      <c r="C150" s="106"/>
      <c r="D150" s="106"/>
      <c r="E150" s="106"/>
      <c r="F150" s="106"/>
      <c r="G150" s="106"/>
      <c r="H150" s="107"/>
      <c r="I150" s="180">
        <v>2026</v>
      </c>
      <c r="J150" s="158">
        <f t="shared" si="14"/>
        <v>12315.908100000001</v>
      </c>
      <c r="K150" s="159"/>
      <c r="L150" s="158">
        <v>11207.4781</v>
      </c>
      <c r="M150" s="158">
        <v>1108.4300000000001</v>
      </c>
      <c r="N150" s="159"/>
      <c r="O150" s="20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="181" customFormat="1" ht="145.5" customHeight="1">
      <c r="A151" s="182" t="s">
        <v>204</v>
      </c>
      <c r="B151" s="183" t="s">
        <v>205</v>
      </c>
      <c r="C151" s="184">
        <v>28</v>
      </c>
      <c r="D151" s="184">
        <v>2026</v>
      </c>
      <c r="E151" s="185" t="s">
        <v>206</v>
      </c>
      <c r="F151" s="186" t="s">
        <v>207</v>
      </c>
      <c r="G151" s="187" t="s">
        <v>78</v>
      </c>
      <c r="H151" s="187" t="s">
        <v>208</v>
      </c>
      <c r="I151" s="188">
        <v>2026</v>
      </c>
      <c r="J151" s="189">
        <f t="shared" si="14"/>
        <v>1079.5</v>
      </c>
      <c r="K151" s="190"/>
      <c r="L151" s="189">
        <v>971.54999999999995</v>
      </c>
      <c r="M151" s="189">
        <v>107.95</v>
      </c>
      <c r="N151" s="190"/>
      <c r="O151" s="191"/>
      <c r="P151" s="192"/>
      <c r="Q151" s="192"/>
      <c r="R151" s="192"/>
      <c r="S151" s="192"/>
      <c r="T151" s="192"/>
      <c r="U151" s="193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L151" s="181"/>
      <c r="BM151" s="181"/>
      <c r="BN151" s="181"/>
      <c r="BO151" s="181"/>
      <c r="BP151" s="181"/>
      <c r="BQ151" s="181"/>
      <c r="BR151" s="181"/>
      <c r="BS151" s="181"/>
      <c r="BT151" s="181"/>
      <c r="BU151" s="181"/>
      <c r="BV151" s="181"/>
      <c r="BW151" s="181"/>
      <c r="BX151" s="181"/>
      <c r="BY151" s="181"/>
      <c r="BZ151" s="181"/>
      <c r="CA151" s="181"/>
      <c r="CB151" s="181"/>
      <c r="CC151" s="181"/>
      <c r="CD151" s="181"/>
      <c r="CE151" s="181"/>
      <c r="CF151" s="181"/>
      <c r="CG151" s="181"/>
      <c r="CH151" s="181"/>
      <c r="CI151" s="181"/>
      <c r="CJ151" s="181"/>
      <c r="CK151" s="181"/>
      <c r="CL151" s="181"/>
      <c r="CM151" s="181"/>
      <c r="CN151" s="181"/>
      <c r="CO151" s="181"/>
      <c r="CP151" s="181"/>
      <c r="CQ151" s="181"/>
      <c r="CR151" s="181"/>
      <c r="CS151" s="181"/>
      <c r="CT151" s="181"/>
      <c r="CU151" s="181"/>
      <c r="CV151" s="181"/>
      <c r="CW151" s="181"/>
      <c r="CX151" s="181"/>
      <c r="CY151" s="181"/>
      <c r="CZ151" s="181"/>
      <c r="DA151" s="181"/>
      <c r="DB151" s="181"/>
      <c r="DC151" s="181"/>
      <c r="DD151" s="181"/>
      <c r="DE151" s="181"/>
      <c r="DF151" s="181"/>
      <c r="DG151" s="181"/>
      <c r="DH151" s="181"/>
      <c r="DI151" s="181"/>
      <c r="DJ151" s="181"/>
      <c r="DK151" s="181"/>
      <c r="DL151" s="181"/>
      <c r="DM151" s="181"/>
      <c r="DN151" s="181"/>
      <c r="DO151" s="181"/>
      <c r="DP151" s="181"/>
      <c r="DQ151" s="181"/>
      <c r="DR151" s="181"/>
      <c r="DS151" s="181"/>
      <c r="DT151" s="181"/>
      <c r="DU151" s="181"/>
      <c r="DV151" s="181"/>
      <c r="DW151" s="181"/>
      <c r="DX151" s="181"/>
      <c r="DY151" s="181"/>
      <c r="DZ151" s="181"/>
      <c r="EA151" s="181"/>
      <c r="EB151" s="181"/>
      <c r="EC151" s="181"/>
      <c r="ED151" s="181"/>
      <c r="EE151" s="181"/>
      <c r="EF151" s="181"/>
      <c r="EG151" s="181"/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81"/>
      <c r="FG151" s="181"/>
      <c r="FH151" s="181"/>
      <c r="FI151" s="181"/>
      <c r="FJ151" s="181"/>
      <c r="FK151" s="181"/>
      <c r="FL151" s="181"/>
      <c r="FM151" s="181"/>
      <c r="FN151" s="181"/>
      <c r="FO151" s="181"/>
      <c r="FP151" s="181"/>
      <c r="FQ151" s="181"/>
      <c r="FR151" s="181"/>
      <c r="FS151" s="181"/>
      <c r="FT151" s="181"/>
      <c r="FU151" s="181"/>
      <c r="FV151" s="181"/>
      <c r="FW151" s="181"/>
      <c r="FX151" s="181"/>
      <c r="FY151" s="181"/>
      <c r="FZ151" s="181"/>
      <c r="GA151" s="181"/>
      <c r="GB151" s="181"/>
      <c r="GC151" s="181"/>
      <c r="GD151" s="181"/>
      <c r="GE151" s="181"/>
      <c r="GF151" s="181"/>
      <c r="GG151" s="181"/>
      <c r="GH151" s="181"/>
      <c r="GI151" s="181"/>
      <c r="GJ151" s="181"/>
      <c r="GK151" s="181"/>
      <c r="GL151" s="181"/>
      <c r="GM151" s="181"/>
      <c r="GN151" s="181"/>
      <c r="GO151" s="181"/>
      <c r="GP151" s="181"/>
      <c r="GQ151" s="181"/>
      <c r="GR151" s="181"/>
      <c r="GS151" s="181"/>
      <c r="GT151" s="181"/>
      <c r="GU151" s="181"/>
      <c r="GV151" s="181"/>
      <c r="GW151" s="181"/>
      <c r="GX151" s="181"/>
      <c r="GY151" s="181"/>
      <c r="GZ151" s="181"/>
      <c r="HA151" s="181"/>
      <c r="HB151" s="181"/>
      <c r="HC151" s="181"/>
      <c r="HD151" s="181"/>
      <c r="HE151" s="181"/>
      <c r="HF151" s="181"/>
      <c r="HG151" s="181"/>
      <c r="HH151" s="181"/>
      <c r="HI151" s="181"/>
      <c r="HJ151" s="181"/>
      <c r="HK151" s="181"/>
      <c r="HL151" s="181"/>
      <c r="HM151" s="181"/>
      <c r="HN151" s="181"/>
      <c r="HO151" s="181"/>
      <c r="HP151" s="181"/>
      <c r="HQ151" s="181"/>
      <c r="HR151" s="181"/>
      <c r="HS151" s="181"/>
      <c r="HT151" s="181"/>
      <c r="HU151" s="181"/>
      <c r="HV151" s="181"/>
      <c r="HW151" s="181"/>
      <c r="HX151" s="181"/>
      <c r="HY151" s="181"/>
      <c r="HZ151" s="181"/>
      <c r="IA151" s="181"/>
      <c r="IB151" s="181"/>
      <c r="IC151" s="181"/>
      <c r="ID151" s="181"/>
      <c r="IE151" s="181"/>
      <c r="IF151" s="181"/>
      <c r="IG151" s="181"/>
      <c r="IH151" s="181"/>
      <c r="II151" s="181"/>
      <c r="IJ151" s="181"/>
      <c r="IK151" s="181"/>
      <c r="IL151" s="181"/>
      <c r="IM151" s="181"/>
      <c r="IN151" s="181"/>
      <c r="IO151" s="181"/>
      <c r="IP151" s="181"/>
      <c r="IQ151" s="181"/>
      <c r="IR151" s="181"/>
      <c r="IS151" s="181"/>
      <c r="IT151" s="181"/>
      <c r="IU151" s="181"/>
      <c r="IV151" s="181"/>
      <c r="IW151" s="181"/>
    </row>
    <row r="152" s="181" customFormat="1" ht="27" customHeight="1">
      <c r="A152" s="194" t="s">
        <v>209</v>
      </c>
      <c r="B152" s="195" t="s">
        <v>43</v>
      </c>
      <c r="C152" s="196"/>
      <c r="D152" s="196"/>
      <c r="E152" s="196"/>
      <c r="F152" s="196"/>
      <c r="G152" s="196"/>
      <c r="H152" s="197"/>
      <c r="I152" s="188"/>
      <c r="J152" s="190"/>
      <c r="K152" s="190"/>
      <c r="L152" s="190"/>
      <c r="M152" s="190"/>
      <c r="N152" s="190"/>
      <c r="O152" s="198"/>
      <c r="P152" s="192"/>
      <c r="Q152" s="192"/>
      <c r="R152" s="192"/>
      <c r="S152" s="192"/>
      <c r="T152" s="192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L152" s="181"/>
      <c r="BM152" s="181"/>
      <c r="BN152" s="181"/>
      <c r="BO152" s="181"/>
      <c r="BP152" s="181"/>
      <c r="BQ152" s="181"/>
      <c r="BR152" s="181"/>
      <c r="BS152" s="181"/>
      <c r="BT152" s="181"/>
      <c r="BU152" s="181"/>
      <c r="BV152" s="181"/>
      <c r="BW152" s="181"/>
      <c r="BX152" s="181"/>
      <c r="BY152" s="181"/>
      <c r="BZ152" s="181"/>
      <c r="CA152" s="181"/>
      <c r="CB152" s="181"/>
      <c r="CC152" s="181"/>
      <c r="CD152" s="181"/>
      <c r="CE152" s="181"/>
      <c r="CF152" s="181"/>
      <c r="CG152" s="181"/>
      <c r="CH152" s="181"/>
      <c r="CI152" s="181"/>
      <c r="CJ152" s="181"/>
      <c r="CK152" s="181"/>
      <c r="CL152" s="181"/>
      <c r="CM152" s="181"/>
      <c r="CN152" s="181"/>
      <c r="CO152" s="181"/>
      <c r="CP152" s="181"/>
      <c r="CQ152" s="181"/>
      <c r="CR152" s="181"/>
      <c r="CS152" s="181"/>
      <c r="CT152" s="181"/>
      <c r="CU152" s="181"/>
      <c r="CV152" s="181"/>
      <c r="CW152" s="181"/>
      <c r="CX152" s="181"/>
      <c r="CY152" s="181"/>
      <c r="CZ152" s="181"/>
      <c r="DA152" s="181"/>
      <c r="DB152" s="181"/>
      <c r="DC152" s="181"/>
      <c r="DD152" s="181"/>
      <c r="DE152" s="181"/>
      <c r="DF152" s="181"/>
      <c r="DG152" s="181"/>
      <c r="DH152" s="181"/>
      <c r="DI152" s="181"/>
      <c r="DJ152" s="181"/>
      <c r="DK152" s="181"/>
      <c r="DL152" s="181"/>
      <c r="DM152" s="181"/>
      <c r="DN152" s="181"/>
      <c r="DO152" s="181"/>
      <c r="DP152" s="181"/>
      <c r="DQ152" s="181"/>
      <c r="DR152" s="181"/>
      <c r="DS152" s="181"/>
      <c r="DT152" s="181"/>
      <c r="DU152" s="181"/>
      <c r="DV152" s="181"/>
      <c r="DW152" s="181"/>
      <c r="DX152" s="181"/>
      <c r="DY152" s="181"/>
      <c r="DZ152" s="181"/>
      <c r="EA152" s="181"/>
      <c r="EB152" s="181"/>
      <c r="EC152" s="181"/>
      <c r="ED152" s="181"/>
      <c r="EE152" s="181"/>
      <c r="EF152" s="181"/>
      <c r="EG152" s="181"/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81"/>
      <c r="FG152" s="181"/>
      <c r="FH152" s="181"/>
      <c r="FI152" s="181"/>
      <c r="FJ152" s="181"/>
      <c r="FK152" s="181"/>
      <c r="FL152" s="181"/>
      <c r="FM152" s="181"/>
      <c r="FN152" s="181"/>
      <c r="FO152" s="181"/>
      <c r="FP152" s="181"/>
      <c r="FQ152" s="181"/>
      <c r="FR152" s="181"/>
      <c r="FS152" s="181"/>
      <c r="FT152" s="181"/>
      <c r="FU152" s="181"/>
      <c r="FV152" s="181"/>
      <c r="FW152" s="181"/>
      <c r="FX152" s="181"/>
      <c r="FY152" s="181"/>
      <c r="FZ152" s="181"/>
      <c r="GA152" s="181"/>
      <c r="GB152" s="181"/>
      <c r="GC152" s="181"/>
      <c r="GD152" s="181"/>
      <c r="GE152" s="181"/>
      <c r="GF152" s="181"/>
      <c r="GG152" s="181"/>
      <c r="GH152" s="181"/>
      <c r="GI152" s="181"/>
      <c r="GJ152" s="181"/>
      <c r="GK152" s="181"/>
      <c r="GL152" s="181"/>
      <c r="GM152" s="181"/>
      <c r="GN152" s="181"/>
      <c r="GO152" s="181"/>
      <c r="GP152" s="181"/>
      <c r="GQ152" s="181"/>
      <c r="GR152" s="181"/>
      <c r="GS152" s="181"/>
      <c r="GT152" s="181"/>
      <c r="GU152" s="181"/>
      <c r="GV152" s="181"/>
      <c r="GW152" s="181"/>
      <c r="GX152" s="181"/>
      <c r="GY152" s="181"/>
      <c r="GZ152" s="181"/>
      <c r="HA152" s="181"/>
      <c r="HB152" s="181"/>
      <c r="HC152" s="181"/>
      <c r="HD152" s="181"/>
      <c r="HE152" s="181"/>
      <c r="HF152" s="181"/>
      <c r="HG152" s="181"/>
      <c r="HH152" s="181"/>
      <c r="HI152" s="181"/>
      <c r="HJ152" s="181"/>
      <c r="HK152" s="181"/>
      <c r="HL152" s="181"/>
      <c r="HM152" s="181"/>
      <c r="HN152" s="181"/>
      <c r="HO152" s="181"/>
      <c r="HP152" s="181"/>
      <c r="HQ152" s="181"/>
      <c r="HR152" s="181"/>
      <c r="HS152" s="181"/>
      <c r="HT152" s="181"/>
      <c r="HU152" s="181"/>
      <c r="HV152" s="181"/>
      <c r="HW152" s="181"/>
      <c r="HX152" s="181"/>
      <c r="HY152" s="181"/>
      <c r="HZ152" s="181"/>
      <c r="IA152" s="181"/>
      <c r="IB152" s="181"/>
      <c r="IC152" s="181"/>
      <c r="ID152" s="181"/>
      <c r="IE152" s="181"/>
      <c r="IF152" s="181"/>
      <c r="IG152" s="181"/>
      <c r="IH152" s="181"/>
      <c r="II152" s="181"/>
      <c r="IJ152" s="181"/>
      <c r="IK152" s="181"/>
      <c r="IL152" s="181"/>
      <c r="IM152" s="181"/>
      <c r="IN152" s="181"/>
      <c r="IO152" s="181"/>
      <c r="IP152" s="181"/>
      <c r="IQ152" s="181"/>
      <c r="IR152" s="181"/>
      <c r="IS152" s="181"/>
      <c r="IT152" s="181"/>
      <c r="IU152" s="181"/>
      <c r="IV152" s="181"/>
      <c r="IW152" s="181"/>
    </row>
    <row r="153" s="181" customFormat="1" ht="24" customHeight="1">
      <c r="A153" s="194" t="s">
        <v>210</v>
      </c>
      <c r="B153" s="195" t="s">
        <v>45</v>
      </c>
      <c r="C153" s="196"/>
      <c r="D153" s="196"/>
      <c r="E153" s="196"/>
      <c r="F153" s="196"/>
      <c r="G153" s="196"/>
      <c r="H153" s="197"/>
      <c r="I153" s="188">
        <v>2026</v>
      </c>
      <c r="J153" s="189">
        <f t="shared" si="14"/>
        <v>1079.5</v>
      </c>
      <c r="K153" s="190"/>
      <c r="L153" s="189">
        <v>971.54999999999995</v>
      </c>
      <c r="M153" s="189">
        <v>107.95</v>
      </c>
      <c r="N153" s="190"/>
      <c r="O153" s="184"/>
      <c r="P153" s="192"/>
      <c r="Q153" s="192"/>
      <c r="R153" s="192"/>
      <c r="S153" s="192"/>
      <c r="T153" s="192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L153" s="181"/>
      <c r="BM153" s="181"/>
      <c r="BN153" s="181"/>
      <c r="BO153" s="181"/>
      <c r="BP153" s="181"/>
      <c r="BQ153" s="181"/>
      <c r="BR153" s="181"/>
      <c r="BS153" s="181"/>
      <c r="BT153" s="181"/>
      <c r="BU153" s="181"/>
      <c r="BV153" s="181"/>
      <c r="BW153" s="181"/>
      <c r="BX153" s="181"/>
      <c r="BY153" s="181"/>
      <c r="BZ153" s="181"/>
      <c r="CA153" s="181"/>
      <c r="CB153" s="181"/>
      <c r="CC153" s="181"/>
      <c r="CD153" s="181"/>
      <c r="CE153" s="181"/>
      <c r="CF153" s="181"/>
      <c r="CG153" s="181"/>
      <c r="CH153" s="181"/>
      <c r="CI153" s="181"/>
      <c r="CJ153" s="181"/>
      <c r="CK153" s="181"/>
      <c r="CL153" s="181"/>
      <c r="CM153" s="181"/>
      <c r="CN153" s="181"/>
      <c r="CO153" s="181"/>
      <c r="CP153" s="181"/>
      <c r="CQ153" s="181"/>
      <c r="CR153" s="181"/>
      <c r="CS153" s="181"/>
      <c r="CT153" s="181"/>
      <c r="CU153" s="181"/>
      <c r="CV153" s="181"/>
      <c r="CW153" s="181"/>
      <c r="CX153" s="181"/>
      <c r="CY153" s="181"/>
      <c r="CZ153" s="181"/>
      <c r="DA153" s="181"/>
      <c r="DB153" s="181"/>
      <c r="DC153" s="181"/>
      <c r="DD153" s="181"/>
      <c r="DE153" s="181"/>
      <c r="DF153" s="181"/>
      <c r="DG153" s="181"/>
      <c r="DH153" s="181"/>
      <c r="DI153" s="181"/>
      <c r="DJ153" s="181"/>
      <c r="DK153" s="181"/>
      <c r="DL153" s="181"/>
      <c r="DM153" s="181"/>
      <c r="DN153" s="181"/>
      <c r="DO153" s="181"/>
      <c r="DP153" s="181"/>
      <c r="DQ153" s="181"/>
      <c r="DR153" s="181"/>
      <c r="DS153" s="181"/>
      <c r="DT153" s="181"/>
      <c r="DU153" s="181"/>
      <c r="DV153" s="181"/>
      <c r="DW153" s="181"/>
      <c r="DX153" s="181"/>
      <c r="DY153" s="181"/>
      <c r="DZ153" s="181"/>
      <c r="EA153" s="181"/>
      <c r="EB153" s="181"/>
      <c r="EC153" s="181"/>
      <c r="ED153" s="181"/>
      <c r="EE153" s="181"/>
      <c r="EF153" s="181"/>
      <c r="EG153" s="181"/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81"/>
      <c r="FG153" s="181"/>
      <c r="FH153" s="181"/>
      <c r="FI153" s="181"/>
      <c r="FJ153" s="181"/>
      <c r="FK153" s="181"/>
      <c r="FL153" s="181"/>
      <c r="FM153" s="181"/>
      <c r="FN153" s="181"/>
      <c r="FO153" s="181"/>
      <c r="FP153" s="181"/>
      <c r="FQ153" s="181"/>
      <c r="FR153" s="181"/>
      <c r="FS153" s="181"/>
      <c r="FT153" s="181"/>
      <c r="FU153" s="181"/>
      <c r="FV153" s="181"/>
      <c r="FW153" s="181"/>
      <c r="FX153" s="181"/>
      <c r="FY153" s="181"/>
      <c r="FZ153" s="181"/>
      <c r="GA153" s="181"/>
      <c r="GB153" s="181"/>
      <c r="GC153" s="181"/>
      <c r="GD153" s="181"/>
      <c r="GE153" s="181"/>
      <c r="GF153" s="181"/>
      <c r="GG153" s="181"/>
      <c r="GH153" s="181"/>
      <c r="GI153" s="181"/>
      <c r="GJ153" s="181"/>
      <c r="GK153" s="181"/>
      <c r="GL153" s="181"/>
      <c r="GM153" s="181"/>
      <c r="GN153" s="181"/>
      <c r="GO153" s="181"/>
      <c r="GP153" s="181"/>
      <c r="GQ153" s="181"/>
      <c r="GR153" s="181"/>
      <c r="GS153" s="181"/>
      <c r="GT153" s="181"/>
      <c r="GU153" s="181"/>
      <c r="GV153" s="181"/>
      <c r="GW153" s="181"/>
      <c r="GX153" s="181"/>
      <c r="GY153" s="181"/>
      <c r="GZ153" s="181"/>
      <c r="HA153" s="181"/>
      <c r="HB153" s="181"/>
      <c r="HC153" s="181"/>
      <c r="HD153" s="181"/>
      <c r="HE153" s="181"/>
      <c r="HF153" s="181"/>
      <c r="HG153" s="181"/>
      <c r="HH153" s="181"/>
      <c r="HI153" s="181"/>
      <c r="HJ153" s="181"/>
      <c r="HK153" s="181"/>
      <c r="HL153" s="181"/>
      <c r="HM153" s="181"/>
      <c r="HN153" s="181"/>
      <c r="HO153" s="181"/>
      <c r="HP153" s="181"/>
      <c r="HQ153" s="181"/>
      <c r="HR153" s="181"/>
      <c r="HS153" s="181"/>
      <c r="HT153" s="181"/>
      <c r="HU153" s="181"/>
      <c r="HV153" s="181"/>
      <c r="HW153" s="181"/>
      <c r="HX153" s="181"/>
      <c r="HY153" s="181"/>
      <c r="HZ153" s="181"/>
      <c r="IA153" s="181"/>
      <c r="IB153" s="181"/>
      <c r="IC153" s="181"/>
      <c r="ID153" s="181"/>
      <c r="IE153" s="181"/>
      <c r="IF153" s="181"/>
      <c r="IG153" s="181"/>
      <c r="IH153" s="181"/>
      <c r="II153" s="181"/>
      <c r="IJ153" s="181"/>
      <c r="IK153" s="181"/>
      <c r="IL153" s="181"/>
      <c r="IM153" s="181"/>
      <c r="IN153" s="181"/>
      <c r="IO153" s="181"/>
      <c r="IP153" s="181"/>
      <c r="IQ153" s="181"/>
      <c r="IR153" s="181"/>
      <c r="IS153" s="181"/>
      <c r="IT153" s="181"/>
      <c r="IU153" s="181"/>
      <c r="IV153" s="181"/>
      <c r="IW153" s="181"/>
    </row>
    <row r="154" ht="108" customHeight="1">
      <c r="A154" s="94" t="s">
        <v>211</v>
      </c>
      <c r="B154" s="95" t="s">
        <v>212</v>
      </c>
      <c r="C154" s="20">
        <v>32</v>
      </c>
      <c r="D154" s="20">
        <v>2026</v>
      </c>
      <c r="E154" s="88" t="s">
        <v>213</v>
      </c>
      <c r="F154" s="23" t="s">
        <v>214</v>
      </c>
      <c r="G154" s="156" t="s">
        <v>215</v>
      </c>
      <c r="H154" s="156" t="s">
        <v>216</v>
      </c>
      <c r="I154" s="180">
        <v>2026</v>
      </c>
      <c r="J154" s="158">
        <f t="shared" si="14"/>
        <v>12107.2703</v>
      </c>
      <c r="K154" s="159"/>
      <c r="L154" s="158">
        <v>10775.470300000001</v>
      </c>
      <c r="M154" s="158">
        <v>1331.8</v>
      </c>
      <c r="N154" s="159"/>
      <c r="O154" s="14"/>
      <c r="P154" s="3"/>
      <c r="Q154" s="3"/>
      <c r="R154" s="3"/>
      <c r="S154" s="3"/>
      <c r="T154" s="3"/>
      <c r="U154" s="176"/>
    </row>
    <row r="155" ht="27" customHeight="1">
      <c r="A155" s="155" t="s">
        <v>217</v>
      </c>
      <c r="B155" s="105" t="s">
        <v>43</v>
      </c>
      <c r="C155" s="106"/>
      <c r="D155" s="106"/>
      <c r="E155" s="106"/>
      <c r="F155" s="106"/>
      <c r="G155" s="106"/>
      <c r="H155" s="107"/>
      <c r="I155" s="180"/>
      <c r="J155" s="159"/>
      <c r="K155" s="159"/>
      <c r="L155" s="159"/>
      <c r="M155" s="159"/>
      <c r="N155" s="159"/>
      <c r="O155" s="115"/>
      <c r="P155" s="3"/>
      <c r="Q155" s="3"/>
      <c r="R155" s="3"/>
      <c r="S155" s="3"/>
      <c r="T155" s="3"/>
    </row>
    <row r="156" ht="24" customHeight="1">
      <c r="A156" s="155" t="s">
        <v>218</v>
      </c>
      <c r="B156" s="105" t="s">
        <v>45</v>
      </c>
      <c r="C156" s="106"/>
      <c r="D156" s="106"/>
      <c r="E156" s="106"/>
      <c r="F156" s="106"/>
      <c r="G156" s="106"/>
      <c r="H156" s="107"/>
      <c r="I156" s="180">
        <v>2026</v>
      </c>
      <c r="J156" s="158">
        <f t="shared" si="14"/>
        <v>12107.2703</v>
      </c>
      <c r="K156" s="159"/>
      <c r="L156" s="158">
        <v>10775.470300000001</v>
      </c>
      <c r="M156" s="158">
        <v>1331.8</v>
      </c>
      <c r="N156" s="159"/>
      <c r="O156" s="20"/>
      <c r="P156" s="3"/>
      <c r="Q156" s="3"/>
      <c r="R156" s="3"/>
      <c r="S156" s="3"/>
      <c r="T156" s="3"/>
    </row>
    <row r="157" s="181" customFormat="1" ht="138.75" customHeight="1">
      <c r="A157" s="194" t="s">
        <v>219</v>
      </c>
      <c r="B157" s="185" t="s">
        <v>220</v>
      </c>
      <c r="C157" s="186">
        <v>50</v>
      </c>
      <c r="D157" s="186" t="s">
        <v>105</v>
      </c>
      <c r="E157" s="185" t="s">
        <v>221</v>
      </c>
      <c r="F157" s="186" t="s">
        <v>222</v>
      </c>
      <c r="G157" s="187" t="s">
        <v>223</v>
      </c>
      <c r="H157" s="187" t="s">
        <v>224</v>
      </c>
      <c r="I157" s="188">
        <v>2026</v>
      </c>
      <c r="J157" s="189">
        <f t="shared" si="14"/>
        <v>105486.76000000001</v>
      </c>
      <c r="K157" s="190"/>
      <c r="L157" s="189">
        <v>94938.080000000002</v>
      </c>
      <c r="M157" s="189">
        <v>10548.68</v>
      </c>
      <c r="N157" s="190"/>
      <c r="O157" s="191"/>
      <c r="P157" s="192"/>
      <c r="Q157" s="192"/>
      <c r="R157" s="192"/>
      <c r="S157" s="192"/>
      <c r="T157" s="192"/>
      <c r="U157" s="193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L157" s="181"/>
      <c r="BM157" s="181"/>
      <c r="BN157" s="181"/>
      <c r="BO157" s="181"/>
      <c r="BP157" s="181"/>
      <c r="BQ157" s="181"/>
      <c r="BR157" s="181"/>
      <c r="BS157" s="181"/>
      <c r="BT157" s="181"/>
      <c r="BU157" s="181"/>
      <c r="BV157" s="181"/>
      <c r="BW157" s="181"/>
      <c r="BX157" s="181"/>
      <c r="BY157" s="181"/>
      <c r="BZ157" s="181"/>
      <c r="CA157" s="181"/>
      <c r="CB157" s="181"/>
      <c r="CC157" s="181"/>
      <c r="CD157" s="181"/>
      <c r="CE157" s="181"/>
      <c r="CF157" s="181"/>
      <c r="CG157" s="181"/>
      <c r="CH157" s="181"/>
      <c r="CI157" s="181"/>
      <c r="CJ157" s="181"/>
      <c r="CK157" s="181"/>
      <c r="CL157" s="181"/>
      <c r="CM157" s="181"/>
      <c r="CN157" s="181"/>
      <c r="CO157" s="181"/>
      <c r="CP157" s="181"/>
      <c r="CQ157" s="181"/>
      <c r="CR157" s="181"/>
      <c r="CS157" s="181"/>
      <c r="CT157" s="181"/>
      <c r="CU157" s="181"/>
      <c r="CV157" s="181"/>
      <c r="CW157" s="181"/>
      <c r="CX157" s="181"/>
      <c r="CY157" s="181"/>
      <c r="CZ157" s="181"/>
      <c r="DA157" s="181"/>
      <c r="DB157" s="181"/>
      <c r="DC157" s="181"/>
      <c r="DD157" s="181"/>
      <c r="DE157" s="181"/>
      <c r="DF157" s="181"/>
      <c r="DG157" s="181"/>
      <c r="DH157" s="181"/>
      <c r="DI157" s="181"/>
      <c r="DJ157" s="181"/>
      <c r="DK157" s="181"/>
      <c r="DL157" s="181"/>
      <c r="DM157" s="181"/>
      <c r="DN157" s="181"/>
      <c r="DO157" s="181"/>
      <c r="DP157" s="181"/>
      <c r="DQ157" s="181"/>
      <c r="DR157" s="181"/>
      <c r="DS157" s="181"/>
      <c r="DT157" s="181"/>
      <c r="DU157" s="181"/>
      <c r="DV157" s="181"/>
      <c r="DW157" s="181"/>
      <c r="DX157" s="181"/>
      <c r="DY157" s="181"/>
      <c r="DZ157" s="181"/>
      <c r="EA157" s="181"/>
      <c r="EB157" s="181"/>
      <c r="EC157" s="181"/>
      <c r="ED157" s="181"/>
      <c r="EE157" s="181"/>
      <c r="EF157" s="181"/>
      <c r="EG157" s="181"/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81"/>
      <c r="FG157" s="181"/>
      <c r="FH157" s="181"/>
      <c r="FI157" s="181"/>
      <c r="FJ157" s="181"/>
      <c r="FK157" s="181"/>
      <c r="FL157" s="181"/>
      <c r="FM157" s="181"/>
      <c r="FN157" s="181"/>
      <c r="FO157" s="181"/>
      <c r="FP157" s="181"/>
      <c r="FQ157" s="181"/>
      <c r="FR157" s="181"/>
      <c r="FS157" s="181"/>
      <c r="FT157" s="181"/>
      <c r="FU157" s="181"/>
      <c r="FV157" s="181"/>
      <c r="FW157" s="181"/>
      <c r="FX157" s="181"/>
      <c r="FY157" s="181"/>
      <c r="FZ157" s="181"/>
      <c r="GA157" s="181"/>
      <c r="GB157" s="181"/>
      <c r="GC157" s="181"/>
      <c r="GD157" s="181"/>
      <c r="GE157" s="181"/>
      <c r="GF157" s="181"/>
      <c r="GG157" s="181"/>
      <c r="GH157" s="181"/>
      <c r="GI157" s="181"/>
      <c r="GJ157" s="181"/>
      <c r="GK157" s="181"/>
      <c r="GL157" s="181"/>
      <c r="GM157" s="181"/>
      <c r="GN157" s="181"/>
      <c r="GO157" s="181"/>
      <c r="GP157" s="181"/>
      <c r="GQ157" s="181"/>
      <c r="GR157" s="181"/>
      <c r="GS157" s="181"/>
      <c r="GT157" s="181"/>
      <c r="GU157" s="181"/>
      <c r="GV157" s="181"/>
      <c r="GW157" s="181"/>
      <c r="GX157" s="181"/>
      <c r="GY157" s="181"/>
      <c r="GZ157" s="181"/>
      <c r="HA157" s="181"/>
      <c r="HB157" s="181"/>
      <c r="HC157" s="181"/>
      <c r="HD157" s="181"/>
      <c r="HE157" s="181"/>
      <c r="HF157" s="181"/>
      <c r="HG157" s="181"/>
      <c r="HH157" s="181"/>
      <c r="HI157" s="181"/>
      <c r="HJ157" s="181"/>
      <c r="HK157" s="181"/>
      <c r="HL157" s="181"/>
      <c r="HM157" s="181"/>
      <c r="HN157" s="181"/>
      <c r="HO157" s="181"/>
      <c r="HP157" s="181"/>
      <c r="HQ157" s="181"/>
      <c r="HR157" s="181"/>
      <c r="HS157" s="181"/>
      <c r="HT157" s="181"/>
      <c r="HU157" s="181"/>
      <c r="HV157" s="181"/>
      <c r="HW157" s="181"/>
      <c r="HX157" s="181"/>
      <c r="HY157" s="181"/>
      <c r="HZ157" s="181"/>
      <c r="IA157" s="181"/>
      <c r="IB157" s="181"/>
      <c r="IC157" s="181"/>
      <c r="ID157" s="181"/>
      <c r="IE157" s="181"/>
      <c r="IF157" s="181"/>
      <c r="IG157" s="181"/>
      <c r="IH157" s="181"/>
      <c r="II157" s="181"/>
      <c r="IJ157" s="181"/>
      <c r="IK157" s="181"/>
      <c r="IL157" s="181"/>
      <c r="IM157" s="181"/>
      <c r="IN157" s="181"/>
      <c r="IO157" s="181"/>
      <c r="IP157" s="181"/>
      <c r="IQ157" s="181"/>
      <c r="IR157" s="181"/>
      <c r="IS157" s="181"/>
      <c r="IT157" s="181"/>
      <c r="IU157" s="181"/>
      <c r="IV157" s="181"/>
      <c r="IW157" s="181"/>
    </row>
    <row r="158" s="181" customFormat="1" ht="31.5" customHeight="1">
      <c r="A158" s="194"/>
      <c r="B158" s="185"/>
      <c r="C158" s="186"/>
      <c r="D158" s="186"/>
      <c r="E158" s="185"/>
      <c r="F158" s="186"/>
      <c r="G158" s="187"/>
      <c r="H158" s="187"/>
      <c r="I158" s="188">
        <v>2027</v>
      </c>
      <c r="J158" s="189">
        <f t="shared" si="14"/>
        <v>36441.945999999996</v>
      </c>
      <c r="K158" s="190"/>
      <c r="L158" s="189">
        <v>32797.745999999999</v>
      </c>
      <c r="M158" s="189">
        <v>3644.1999999999998</v>
      </c>
      <c r="N158" s="190"/>
      <c r="O158" s="198"/>
      <c r="P158" s="192"/>
      <c r="Q158" s="192"/>
      <c r="R158" s="192"/>
      <c r="S158" s="192"/>
      <c r="T158" s="192"/>
      <c r="U158" s="193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L158" s="181"/>
      <c r="BM158" s="181"/>
      <c r="BN158" s="181"/>
      <c r="BO158" s="181"/>
      <c r="BP158" s="181"/>
      <c r="BQ158" s="181"/>
      <c r="BR158" s="181"/>
      <c r="BS158" s="181"/>
      <c r="BT158" s="181"/>
      <c r="BU158" s="181"/>
      <c r="BV158" s="181"/>
      <c r="BW158" s="181"/>
      <c r="BX158" s="181"/>
      <c r="BY158" s="181"/>
      <c r="BZ158" s="181"/>
      <c r="CA158" s="181"/>
      <c r="CB158" s="181"/>
      <c r="CC158" s="181"/>
      <c r="CD158" s="181"/>
      <c r="CE158" s="181"/>
      <c r="CF158" s="181"/>
      <c r="CG158" s="181"/>
      <c r="CH158" s="181"/>
      <c r="CI158" s="181"/>
      <c r="CJ158" s="181"/>
      <c r="CK158" s="181"/>
      <c r="CL158" s="181"/>
      <c r="CM158" s="181"/>
      <c r="CN158" s="181"/>
      <c r="CO158" s="181"/>
      <c r="CP158" s="181"/>
      <c r="CQ158" s="181"/>
      <c r="CR158" s="181"/>
      <c r="CS158" s="181"/>
      <c r="CT158" s="181"/>
      <c r="CU158" s="181"/>
      <c r="CV158" s="181"/>
      <c r="CW158" s="181"/>
      <c r="CX158" s="181"/>
      <c r="CY158" s="181"/>
      <c r="CZ158" s="181"/>
      <c r="DA158" s="181"/>
      <c r="DB158" s="181"/>
      <c r="DC158" s="181"/>
      <c r="DD158" s="181"/>
      <c r="DE158" s="181"/>
      <c r="DF158" s="181"/>
      <c r="DG158" s="181"/>
      <c r="DH158" s="181"/>
      <c r="DI158" s="181"/>
      <c r="DJ158" s="181"/>
      <c r="DK158" s="181"/>
      <c r="DL158" s="181"/>
      <c r="DM158" s="181"/>
      <c r="DN158" s="181"/>
      <c r="DO158" s="181"/>
      <c r="DP158" s="181"/>
      <c r="DQ158" s="181"/>
      <c r="DR158" s="181"/>
      <c r="DS158" s="181"/>
      <c r="DT158" s="181"/>
      <c r="DU158" s="181"/>
      <c r="DV158" s="181"/>
      <c r="DW158" s="181"/>
      <c r="DX158" s="181"/>
      <c r="DY158" s="181"/>
      <c r="DZ158" s="181"/>
      <c r="EA158" s="181"/>
      <c r="EB158" s="181"/>
      <c r="EC158" s="181"/>
      <c r="ED158" s="181"/>
      <c r="EE158" s="181"/>
      <c r="EF158" s="181"/>
      <c r="EG158" s="181"/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81"/>
      <c r="FG158" s="181"/>
      <c r="FH158" s="181"/>
      <c r="FI158" s="181"/>
      <c r="FJ158" s="181"/>
      <c r="FK158" s="181"/>
      <c r="FL158" s="181"/>
      <c r="FM158" s="181"/>
      <c r="FN158" s="181"/>
      <c r="FO158" s="181"/>
      <c r="FP158" s="181"/>
      <c r="FQ158" s="181"/>
      <c r="FR158" s="181"/>
      <c r="FS158" s="181"/>
      <c r="FT158" s="181"/>
      <c r="FU158" s="181"/>
      <c r="FV158" s="181"/>
      <c r="FW158" s="181"/>
      <c r="FX158" s="181"/>
      <c r="FY158" s="181"/>
      <c r="FZ158" s="181"/>
      <c r="GA158" s="181"/>
      <c r="GB158" s="181"/>
      <c r="GC158" s="181"/>
      <c r="GD158" s="181"/>
      <c r="GE158" s="181"/>
      <c r="GF158" s="181"/>
      <c r="GG158" s="181"/>
      <c r="GH158" s="181"/>
      <c r="GI158" s="181"/>
      <c r="GJ158" s="181"/>
      <c r="GK158" s="181"/>
      <c r="GL158" s="181"/>
      <c r="GM158" s="181"/>
      <c r="GN158" s="181"/>
      <c r="GO158" s="181"/>
      <c r="GP158" s="181"/>
      <c r="GQ158" s="181"/>
      <c r="GR158" s="181"/>
      <c r="GS158" s="181"/>
      <c r="GT158" s="181"/>
      <c r="GU158" s="181"/>
      <c r="GV158" s="181"/>
      <c r="GW158" s="181"/>
      <c r="GX158" s="181"/>
      <c r="GY158" s="181"/>
      <c r="GZ158" s="181"/>
      <c r="HA158" s="181"/>
      <c r="HB158" s="181"/>
      <c r="HC158" s="181"/>
      <c r="HD158" s="181"/>
      <c r="HE158" s="181"/>
      <c r="HF158" s="181"/>
      <c r="HG158" s="181"/>
      <c r="HH158" s="181"/>
      <c r="HI158" s="181"/>
      <c r="HJ158" s="181"/>
      <c r="HK158" s="181"/>
      <c r="HL158" s="181"/>
      <c r="HM158" s="181"/>
      <c r="HN158" s="181"/>
      <c r="HO158" s="181"/>
      <c r="HP158" s="181"/>
      <c r="HQ158" s="181"/>
      <c r="HR158" s="181"/>
      <c r="HS158" s="181"/>
      <c r="HT158" s="181"/>
      <c r="HU158" s="181"/>
      <c r="HV158" s="181"/>
      <c r="HW158" s="181"/>
      <c r="HX158" s="181"/>
      <c r="HY158" s="181"/>
      <c r="HZ158" s="181"/>
      <c r="IA158" s="181"/>
      <c r="IB158" s="181"/>
      <c r="IC158" s="181"/>
      <c r="ID158" s="181"/>
      <c r="IE158" s="181"/>
      <c r="IF158" s="181"/>
      <c r="IG158" s="181"/>
      <c r="IH158" s="181"/>
      <c r="II158" s="181"/>
      <c r="IJ158" s="181"/>
      <c r="IK158" s="181"/>
      <c r="IL158" s="181"/>
      <c r="IM158" s="181"/>
      <c r="IN158" s="181"/>
      <c r="IO158" s="181"/>
      <c r="IP158" s="181"/>
      <c r="IQ158" s="181"/>
      <c r="IR158" s="181"/>
      <c r="IS158" s="181"/>
      <c r="IT158" s="181"/>
      <c r="IU158" s="181"/>
      <c r="IV158" s="181"/>
      <c r="IW158" s="181"/>
    </row>
    <row r="159" s="181" customFormat="1" ht="27" customHeight="1">
      <c r="A159" s="194" t="s">
        <v>225</v>
      </c>
      <c r="B159" s="195" t="s">
        <v>43</v>
      </c>
      <c r="C159" s="196"/>
      <c r="D159" s="196"/>
      <c r="E159" s="196"/>
      <c r="F159" s="196"/>
      <c r="G159" s="196"/>
      <c r="H159" s="197"/>
      <c r="I159" s="188"/>
      <c r="J159" s="190"/>
      <c r="K159" s="190"/>
      <c r="L159" s="190"/>
      <c r="M159" s="190"/>
      <c r="N159" s="190"/>
      <c r="O159" s="198"/>
      <c r="P159" s="192"/>
      <c r="Q159" s="192"/>
      <c r="R159" s="192"/>
      <c r="S159" s="192"/>
      <c r="T159" s="192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L159" s="181"/>
      <c r="BM159" s="181"/>
      <c r="BN159" s="181"/>
      <c r="BO159" s="181"/>
      <c r="BP159" s="181"/>
      <c r="BQ159" s="181"/>
      <c r="BR159" s="181"/>
      <c r="BS159" s="181"/>
      <c r="BT159" s="181"/>
      <c r="BU159" s="181"/>
      <c r="BV159" s="181"/>
      <c r="BW159" s="181"/>
      <c r="BX159" s="181"/>
      <c r="BY159" s="181"/>
      <c r="BZ159" s="181"/>
      <c r="CA159" s="181"/>
      <c r="CB159" s="181"/>
      <c r="CC159" s="181"/>
      <c r="CD159" s="181"/>
      <c r="CE159" s="181"/>
      <c r="CF159" s="181"/>
      <c r="CG159" s="181"/>
      <c r="CH159" s="181"/>
      <c r="CI159" s="181"/>
      <c r="CJ159" s="181"/>
      <c r="CK159" s="181"/>
      <c r="CL159" s="181"/>
      <c r="CM159" s="181"/>
      <c r="CN159" s="181"/>
      <c r="CO159" s="181"/>
      <c r="CP159" s="181"/>
      <c r="CQ159" s="181"/>
      <c r="CR159" s="181"/>
      <c r="CS159" s="181"/>
      <c r="CT159" s="181"/>
      <c r="CU159" s="181"/>
      <c r="CV159" s="181"/>
      <c r="CW159" s="181"/>
      <c r="CX159" s="181"/>
      <c r="CY159" s="181"/>
      <c r="CZ159" s="181"/>
      <c r="DA159" s="181"/>
      <c r="DB159" s="181"/>
      <c r="DC159" s="181"/>
      <c r="DD159" s="181"/>
      <c r="DE159" s="181"/>
      <c r="DF159" s="181"/>
      <c r="DG159" s="181"/>
      <c r="DH159" s="181"/>
      <c r="DI159" s="181"/>
      <c r="DJ159" s="181"/>
      <c r="DK159" s="181"/>
      <c r="DL159" s="181"/>
      <c r="DM159" s="181"/>
      <c r="DN159" s="181"/>
      <c r="DO159" s="181"/>
      <c r="DP159" s="181"/>
      <c r="DQ159" s="181"/>
      <c r="DR159" s="181"/>
      <c r="DS159" s="181"/>
      <c r="DT159" s="181"/>
      <c r="DU159" s="181"/>
      <c r="DV159" s="181"/>
      <c r="DW159" s="181"/>
      <c r="DX159" s="181"/>
      <c r="DY159" s="181"/>
      <c r="DZ159" s="181"/>
      <c r="EA159" s="181"/>
      <c r="EB159" s="181"/>
      <c r="EC159" s="181"/>
      <c r="ED159" s="181"/>
      <c r="EE159" s="181"/>
      <c r="EF159" s="181"/>
      <c r="EG159" s="181"/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81"/>
      <c r="FG159" s="181"/>
      <c r="FH159" s="181"/>
      <c r="FI159" s="181"/>
      <c r="FJ159" s="181"/>
      <c r="FK159" s="181"/>
      <c r="FL159" s="181"/>
      <c r="FM159" s="181"/>
      <c r="FN159" s="181"/>
      <c r="FO159" s="181"/>
      <c r="FP159" s="181"/>
      <c r="FQ159" s="181"/>
      <c r="FR159" s="181"/>
      <c r="FS159" s="181"/>
      <c r="FT159" s="181"/>
      <c r="FU159" s="181"/>
      <c r="FV159" s="181"/>
      <c r="FW159" s="181"/>
      <c r="FX159" s="181"/>
      <c r="FY159" s="181"/>
      <c r="FZ159" s="181"/>
      <c r="GA159" s="181"/>
      <c r="GB159" s="181"/>
      <c r="GC159" s="181"/>
      <c r="GD159" s="181"/>
      <c r="GE159" s="181"/>
      <c r="GF159" s="181"/>
      <c r="GG159" s="181"/>
      <c r="GH159" s="181"/>
      <c r="GI159" s="181"/>
      <c r="GJ159" s="181"/>
      <c r="GK159" s="181"/>
      <c r="GL159" s="181"/>
      <c r="GM159" s="181"/>
      <c r="GN159" s="181"/>
      <c r="GO159" s="181"/>
      <c r="GP159" s="181"/>
      <c r="GQ159" s="181"/>
      <c r="GR159" s="181"/>
      <c r="GS159" s="181"/>
      <c r="GT159" s="181"/>
      <c r="GU159" s="181"/>
      <c r="GV159" s="181"/>
      <c r="GW159" s="181"/>
      <c r="GX159" s="181"/>
      <c r="GY159" s="181"/>
      <c r="GZ159" s="181"/>
      <c r="HA159" s="181"/>
      <c r="HB159" s="181"/>
      <c r="HC159" s="181"/>
      <c r="HD159" s="181"/>
      <c r="HE159" s="181"/>
      <c r="HF159" s="181"/>
      <c r="HG159" s="181"/>
      <c r="HH159" s="181"/>
      <c r="HI159" s="181"/>
      <c r="HJ159" s="181"/>
      <c r="HK159" s="181"/>
      <c r="HL159" s="181"/>
      <c r="HM159" s="181"/>
      <c r="HN159" s="181"/>
      <c r="HO159" s="181"/>
      <c r="HP159" s="181"/>
      <c r="HQ159" s="181"/>
      <c r="HR159" s="181"/>
      <c r="HS159" s="181"/>
      <c r="HT159" s="181"/>
      <c r="HU159" s="181"/>
      <c r="HV159" s="181"/>
      <c r="HW159" s="181"/>
      <c r="HX159" s="181"/>
      <c r="HY159" s="181"/>
      <c r="HZ159" s="181"/>
      <c r="IA159" s="181"/>
      <c r="IB159" s="181"/>
      <c r="IC159" s="181"/>
      <c r="ID159" s="181"/>
      <c r="IE159" s="181"/>
      <c r="IF159" s="181"/>
      <c r="IG159" s="181"/>
      <c r="IH159" s="181"/>
      <c r="II159" s="181"/>
      <c r="IJ159" s="181"/>
      <c r="IK159" s="181"/>
      <c r="IL159" s="181"/>
      <c r="IM159" s="181"/>
      <c r="IN159" s="181"/>
      <c r="IO159" s="181"/>
      <c r="IP159" s="181"/>
      <c r="IQ159" s="181"/>
      <c r="IR159" s="181"/>
      <c r="IS159" s="181"/>
      <c r="IT159" s="181"/>
      <c r="IU159" s="181"/>
      <c r="IV159" s="181"/>
      <c r="IW159" s="181"/>
    </row>
    <row r="160" s="181" customFormat="1" ht="24" customHeight="1">
      <c r="A160" s="201" t="s">
        <v>226</v>
      </c>
      <c r="B160" s="202" t="s">
        <v>45</v>
      </c>
      <c r="C160" s="203"/>
      <c r="D160" s="203"/>
      <c r="E160" s="203"/>
      <c r="F160" s="203"/>
      <c r="G160" s="203"/>
      <c r="H160" s="204"/>
      <c r="I160" s="188">
        <v>2026</v>
      </c>
      <c r="J160" s="189">
        <f t="shared" si="14"/>
        <v>105486.76000000001</v>
      </c>
      <c r="K160" s="190"/>
      <c r="L160" s="189">
        <v>94938.080000000002</v>
      </c>
      <c r="M160" s="189">
        <v>10548.68</v>
      </c>
      <c r="N160" s="190"/>
      <c r="O160" s="184"/>
      <c r="P160" s="192"/>
      <c r="Q160" s="192"/>
      <c r="R160" s="192"/>
      <c r="S160" s="192"/>
      <c r="T160" s="192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L160" s="181"/>
      <c r="BM160" s="181"/>
      <c r="BN160" s="181"/>
      <c r="BO160" s="181"/>
      <c r="BP160" s="181"/>
      <c r="BQ160" s="181"/>
      <c r="BR160" s="181"/>
      <c r="BS160" s="181"/>
      <c r="BT160" s="181"/>
      <c r="BU160" s="181"/>
      <c r="BV160" s="181"/>
      <c r="BW160" s="181"/>
      <c r="BX160" s="181"/>
      <c r="BY160" s="181"/>
      <c r="BZ160" s="181"/>
      <c r="CA160" s="181"/>
      <c r="CB160" s="181"/>
      <c r="CC160" s="181"/>
      <c r="CD160" s="181"/>
      <c r="CE160" s="181"/>
      <c r="CF160" s="181"/>
      <c r="CG160" s="181"/>
      <c r="CH160" s="181"/>
      <c r="CI160" s="181"/>
      <c r="CJ160" s="181"/>
      <c r="CK160" s="181"/>
      <c r="CL160" s="181"/>
      <c r="CM160" s="181"/>
      <c r="CN160" s="181"/>
      <c r="CO160" s="181"/>
      <c r="CP160" s="181"/>
      <c r="CQ160" s="181"/>
      <c r="CR160" s="181"/>
      <c r="CS160" s="181"/>
      <c r="CT160" s="181"/>
      <c r="CU160" s="181"/>
      <c r="CV160" s="181"/>
      <c r="CW160" s="181"/>
      <c r="CX160" s="181"/>
      <c r="CY160" s="181"/>
      <c r="CZ160" s="181"/>
      <c r="DA160" s="181"/>
      <c r="DB160" s="181"/>
      <c r="DC160" s="181"/>
      <c r="DD160" s="181"/>
      <c r="DE160" s="181"/>
      <c r="DF160" s="181"/>
      <c r="DG160" s="181"/>
      <c r="DH160" s="181"/>
      <c r="DI160" s="181"/>
      <c r="DJ160" s="181"/>
      <c r="DK160" s="181"/>
      <c r="DL160" s="181"/>
      <c r="DM160" s="181"/>
      <c r="DN160" s="181"/>
      <c r="DO160" s="181"/>
      <c r="DP160" s="181"/>
      <c r="DQ160" s="181"/>
      <c r="DR160" s="181"/>
      <c r="DS160" s="181"/>
      <c r="DT160" s="181"/>
      <c r="DU160" s="181"/>
      <c r="DV160" s="181"/>
      <c r="DW160" s="181"/>
      <c r="DX160" s="181"/>
      <c r="DY160" s="181"/>
      <c r="DZ160" s="181"/>
      <c r="EA160" s="181"/>
      <c r="EB160" s="181"/>
      <c r="EC160" s="181"/>
      <c r="ED160" s="181"/>
      <c r="EE160" s="181"/>
      <c r="EF160" s="181"/>
      <c r="EG160" s="181"/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81"/>
      <c r="FG160" s="181"/>
      <c r="FH160" s="181"/>
      <c r="FI160" s="181"/>
      <c r="FJ160" s="181"/>
      <c r="FK160" s="181"/>
      <c r="FL160" s="181"/>
      <c r="FM160" s="181"/>
      <c r="FN160" s="181"/>
      <c r="FO160" s="181"/>
      <c r="FP160" s="181"/>
      <c r="FQ160" s="181"/>
      <c r="FR160" s="181"/>
      <c r="FS160" s="181"/>
      <c r="FT160" s="181"/>
      <c r="FU160" s="181"/>
      <c r="FV160" s="181"/>
      <c r="FW160" s="181"/>
      <c r="FX160" s="181"/>
      <c r="FY160" s="181"/>
      <c r="FZ160" s="181"/>
      <c r="GA160" s="181"/>
      <c r="GB160" s="181"/>
      <c r="GC160" s="181"/>
      <c r="GD160" s="181"/>
      <c r="GE160" s="181"/>
      <c r="GF160" s="181"/>
      <c r="GG160" s="181"/>
      <c r="GH160" s="181"/>
      <c r="GI160" s="181"/>
      <c r="GJ160" s="181"/>
      <c r="GK160" s="181"/>
      <c r="GL160" s="181"/>
      <c r="GM160" s="181"/>
      <c r="GN160" s="181"/>
      <c r="GO160" s="181"/>
      <c r="GP160" s="181"/>
      <c r="GQ160" s="181"/>
      <c r="GR160" s="181"/>
      <c r="GS160" s="181"/>
      <c r="GT160" s="181"/>
      <c r="GU160" s="181"/>
      <c r="GV160" s="181"/>
      <c r="GW160" s="181"/>
      <c r="GX160" s="181"/>
      <c r="GY160" s="181"/>
      <c r="GZ160" s="181"/>
      <c r="HA160" s="181"/>
      <c r="HB160" s="181"/>
      <c r="HC160" s="181"/>
      <c r="HD160" s="181"/>
      <c r="HE160" s="181"/>
      <c r="HF160" s="181"/>
      <c r="HG160" s="181"/>
      <c r="HH160" s="181"/>
      <c r="HI160" s="181"/>
      <c r="HJ160" s="181"/>
      <c r="HK160" s="181"/>
      <c r="HL160" s="181"/>
      <c r="HM160" s="181"/>
      <c r="HN160" s="181"/>
      <c r="HO160" s="181"/>
      <c r="HP160" s="181"/>
      <c r="HQ160" s="181"/>
      <c r="HR160" s="181"/>
      <c r="HS160" s="181"/>
      <c r="HT160" s="181"/>
      <c r="HU160" s="181"/>
      <c r="HV160" s="181"/>
      <c r="HW160" s="181"/>
      <c r="HX160" s="181"/>
      <c r="HY160" s="181"/>
      <c r="HZ160" s="181"/>
      <c r="IA160" s="181"/>
      <c r="IB160" s="181"/>
      <c r="IC160" s="181"/>
      <c r="ID160" s="181"/>
      <c r="IE160" s="181"/>
      <c r="IF160" s="181"/>
      <c r="IG160" s="181"/>
      <c r="IH160" s="181"/>
      <c r="II160" s="181"/>
      <c r="IJ160" s="181"/>
      <c r="IK160" s="181"/>
      <c r="IL160" s="181"/>
      <c r="IM160" s="181"/>
      <c r="IN160" s="181"/>
      <c r="IO160" s="181"/>
      <c r="IP160" s="181"/>
      <c r="IQ160" s="181"/>
      <c r="IR160" s="181"/>
      <c r="IS160" s="181"/>
      <c r="IT160" s="181"/>
      <c r="IU160" s="181"/>
      <c r="IV160" s="181"/>
      <c r="IW160" s="181"/>
    </row>
    <row r="161" s="181" customFormat="1" ht="24" customHeight="1">
      <c r="A161" s="182"/>
      <c r="B161" s="205"/>
      <c r="C161" s="206"/>
      <c r="D161" s="206"/>
      <c r="E161" s="206"/>
      <c r="F161" s="206"/>
      <c r="G161" s="206"/>
      <c r="H161" s="207"/>
      <c r="I161" s="188">
        <v>2027</v>
      </c>
      <c r="J161" s="189">
        <f t="shared" si="14"/>
        <v>36441.945999999996</v>
      </c>
      <c r="K161" s="190"/>
      <c r="L161" s="189">
        <v>32797.745999999999</v>
      </c>
      <c r="M161" s="189">
        <v>3644.1999999999998</v>
      </c>
      <c r="N161" s="190"/>
      <c r="O161" s="198"/>
      <c r="P161" s="192"/>
      <c r="Q161" s="192"/>
      <c r="R161" s="192"/>
      <c r="S161" s="192"/>
      <c r="T161" s="192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L161" s="181"/>
      <c r="BM161" s="181"/>
      <c r="BN161" s="181"/>
      <c r="BO161" s="181"/>
      <c r="BP161" s="181"/>
      <c r="BQ161" s="181"/>
      <c r="BR161" s="181"/>
      <c r="BS161" s="181"/>
      <c r="BT161" s="181"/>
      <c r="BU161" s="181"/>
      <c r="BV161" s="181"/>
      <c r="BW161" s="181"/>
      <c r="BX161" s="181"/>
      <c r="BY161" s="181"/>
      <c r="BZ161" s="181"/>
      <c r="CA161" s="181"/>
      <c r="CB161" s="181"/>
      <c r="CC161" s="181"/>
      <c r="CD161" s="181"/>
      <c r="CE161" s="181"/>
      <c r="CF161" s="181"/>
      <c r="CG161" s="181"/>
      <c r="CH161" s="181"/>
      <c r="CI161" s="181"/>
      <c r="CJ161" s="181"/>
      <c r="CK161" s="181"/>
      <c r="CL161" s="181"/>
      <c r="CM161" s="181"/>
      <c r="CN161" s="181"/>
      <c r="CO161" s="181"/>
      <c r="CP161" s="181"/>
      <c r="CQ161" s="181"/>
      <c r="CR161" s="181"/>
      <c r="CS161" s="181"/>
      <c r="CT161" s="181"/>
      <c r="CU161" s="181"/>
      <c r="CV161" s="181"/>
      <c r="CW161" s="181"/>
      <c r="CX161" s="181"/>
      <c r="CY161" s="181"/>
      <c r="CZ161" s="181"/>
      <c r="DA161" s="181"/>
      <c r="DB161" s="181"/>
      <c r="DC161" s="181"/>
      <c r="DD161" s="181"/>
      <c r="DE161" s="181"/>
      <c r="DF161" s="181"/>
      <c r="DG161" s="181"/>
      <c r="DH161" s="181"/>
      <c r="DI161" s="181"/>
      <c r="DJ161" s="181"/>
      <c r="DK161" s="181"/>
      <c r="DL161" s="181"/>
      <c r="DM161" s="181"/>
      <c r="DN161" s="181"/>
      <c r="DO161" s="181"/>
      <c r="DP161" s="181"/>
      <c r="DQ161" s="181"/>
      <c r="DR161" s="181"/>
      <c r="DS161" s="181"/>
      <c r="DT161" s="181"/>
      <c r="DU161" s="181"/>
      <c r="DV161" s="181"/>
      <c r="DW161" s="181"/>
      <c r="DX161" s="181"/>
      <c r="DY161" s="181"/>
      <c r="DZ161" s="181"/>
      <c r="EA161" s="181"/>
      <c r="EB161" s="181"/>
      <c r="EC161" s="181"/>
      <c r="ED161" s="181"/>
      <c r="EE161" s="181"/>
      <c r="EF161" s="181"/>
      <c r="EG161" s="181"/>
      <c r="EH161" s="181"/>
      <c r="EI161" s="181"/>
      <c r="EJ161" s="181"/>
      <c r="EK161" s="181"/>
      <c r="EL161" s="181"/>
      <c r="EM161" s="181"/>
      <c r="EN161" s="181"/>
      <c r="EO161" s="181"/>
      <c r="EP161" s="181"/>
      <c r="EQ161" s="181"/>
      <c r="ER161" s="181"/>
      <c r="ES161" s="181"/>
      <c r="ET161" s="181"/>
      <c r="EU161" s="181"/>
      <c r="EV161" s="181"/>
      <c r="EW161" s="181"/>
      <c r="EX161" s="181"/>
      <c r="EY161" s="181"/>
      <c r="EZ161" s="181"/>
      <c r="FA161" s="181"/>
      <c r="FB161" s="181"/>
      <c r="FC161" s="181"/>
      <c r="FD161" s="181"/>
      <c r="FE161" s="181"/>
      <c r="FF161" s="181"/>
      <c r="FG161" s="181"/>
      <c r="FH161" s="181"/>
      <c r="FI161" s="181"/>
      <c r="FJ161" s="181"/>
      <c r="FK161" s="181"/>
      <c r="FL161" s="181"/>
      <c r="FM161" s="181"/>
      <c r="FN161" s="181"/>
      <c r="FO161" s="181"/>
      <c r="FP161" s="181"/>
      <c r="FQ161" s="181"/>
      <c r="FR161" s="181"/>
      <c r="FS161" s="181"/>
      <c r="FT161" s="181"/>
      <c r="FU161" s="181"/>
      <c r="FV161" s="181"/>
      <c r="FW161" s="181"/>
      <c r="FX161" s="181"/>
      <c r="FY161" s="181"/>
      <c r="FZ161" s="181"/>
      <c r="GA161" s="181"/>
      <c r="GB161" s="181"/>
      <c r="GC161" s="181"/>
      <c r="GD161" s="181"/>
      <c r="GE161" s="181"/>
      <c r="GF161" s="181"/>
      <c r="GG161" s="181"/>
      <c r="GH161" s="181"/>
      <c r="GI161" s="181"/>
      <c r="GJ161" s="181"/>
      <c r="GK161" s="181"/>
      <c r="GL161" s="181"/>
      <c r="GM161" s="181"/>
      <c r="GN161" s="181"/>
      <c r="GO161" s="181"/>
      <c r="GP161" s="181"/>
      <c r="GQ161" s="181"/>
      <c r="GR161" s="181"/>
      <c r="GS161" s="181"/>
      <c r="GT161" s="181"/>
      <c r="GU161" s="181"/>
      <c r="GV161" s="181"/>
      <c r="GW161" s="181"/>
      <c r="GX161" s="181"/>
      <c r="GY161" s="181"/>
      <c r="GZ161" s="181"/>
      <c r="HA161" s="181"/>
      <c r="HB161" s="181"/>
      <c r="HC161" s="181"/>
      <c r="HD161" s="181"/>
      <c r="HE161" s="181"/>
      <c r="HF161" s="181"/>
      <c r="HG161" s="181"/>
      <c r="HH161" s="181"/>
      <c r="HI161" s="181"/>
      <c r="HJ161" s="181"/>
      <c r="HK161" s="181"/>
      <c r="HL161" s="181"/>
      <c r="HM161" s="181"/>
      <c r="HN161" s="181"/>
      <c r="HO161" s="181"/>
      <c r="HP161" s="181"/>
      <c r="HQ161" s="181"/>
      <c r="HR161" s="181"/>
      <c r="HS161" s="181"/>
      <c r="HT161" s="181"/>
      <c r="HU161" s="181"/>
      <c r="HV161" s="181"/>
      <c r="HW161" s="181"/>
      <c r="HX161" s="181"/>
      <c r="HY161" s="181"/>
      <c r="HZ161" s="181"/>
      <c r="IA161" s="181"/>
      <c r="IB161" s="181"/>
      <c r="IC161" s="181"/>
      <c r="ID161" s="181"/>
      <c r="IE161" s="181"/>
      <c r="IF161" s="181"/>
      <c r="IG161" s="181"/>
      <c r="IH161" s="181"/>
      <c r="II161" s="181"/>
      <c r="IJ161" s="181"/>
      <c r="IK161" s="181"/>
      <c r="IL161" s="181"/>
      <c r="IM161" s="181"/>
      <c r="IN161" s="181"/>
      <c r="IO161" s="181"/>
      <c r="IP161" s="181"/>
      <c r="IQ161" s="181"/>
      <c r="IR161" s="181"/>
      <c r="IS161" s="181"/>
      <c r="IT161" s="181"/>
      <c r="IU161" s="181"/>
      <c r="IV161" s="181"/>
      <c r="IW161" s="181"/>
    </row>
    <row r="162" s="181" customFormat="1" ht="161.25" customHeight="1">
      <c r="A162" s="182" t="s">
        <v>227</v>
      </c>
      <c r="B162" s="183" t="s">
        <v>228</v>
      </c>
      <c r="C162" s="184">
        <v>35</v>
      </c>
      <c r="D162" s="184">
        <v>2026</v>
      </c>
      <c r="E162" s="185" t="s">
        <v>229</v>
      </c>
      <c r="F162" s="186" t="s">
        <v>230</v>
      </c>
      <c r="G162" s="187" t="s">
        <v>231</v>
      </c>
      <c r="H162" s="187" t="s">
        <v>232</v>
      </c>
      <c r="I162" s="188">
        <v>2026</v>
      </c>
      <c r="J162" s="189">
        <f t="shared" si="14"/>
        <v>7426.3800000000001</v>
      </c>
      <c r="K162" s="190"/>
      <c r="L162" s="189">
        <v>6832.2700000000004</v>
      </c>
      <c r="M162" s="189">
        <v>594.11000000000001</v>
      </c>
      <c r="N162" s="190"/>
      <c r="O162" s="191"/>
      <c r="P162" s="192"/>
      <c r="Q162" s="192"/>
      <c r="R162" s="192"/>
      <c r="S162" s="192"/>
      <c r="T162" s="192"/>
      <c r="U162" s="193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  <c r="BO162" s="181"/>
      <c r="BP162" s="181"/>
      <c r="BQ162" s="181"/>
      <c r="BR162" s="181"/>
      <c r="BS162" s="181"/>
      <c r="BT162" s="181"/>
      <c r="BU162" s="181"/>
      <c r="BV162" s="181"/>
      <c r="BW162" s="181"/>
      <c r="BX162" s="181"/>
      <c r="BY162" s="181"/>
      <c r="BZ162" s="181"/>
      <c r="CA162" s="181"/>
      <c r="CB162" s="181"/>
      <c r="CC162" s="181"/>
      <c r="CD162" s="181"/>
      <c r="CE162" s="181"/>
      <c r="CF162" s="181"/>
      <c r="CG162" s="181"/>
      <c r="CH162" s="181"/>
      <c r="CI162" s="181"/>
      <c r="CJ162" s="181"/>
      <c r="CK162" s="181"/>
      <c r="CL162" s="181"/>
      <c r="CM162" s="181"/>
      <c r="CN162" s="181"/>
      <c r="CO162" s="181"/>
      <c r="CP162" s="181"/>
      <c r="CQ162" s="181"/>
      <c r="CR162" s="181"/>
      <c r="CS162" s="181"/>
      <c r="CT162" s="181"/>
      <c r="CU162" s="181"/>
      <c r="CV162" s="181"/>
      <c r="CW162" s="181"/>
      <c r="CX162" s="181"/>
      <c r="CY162" s="181"/>
      <c r="CZ162" s="181"/>
      <c r="DA162" s="181"/>
      <c r="DB162" s="181"/>
      <c r="DC162" s="181"/>
      <c r="DD162" s="181"/>
      <c r="DE162" s="181"/>
      <c r="DF162" s="181"/>
      <c r="DG162" s="181"/>
      <c r="DH162" s="181"/>
      <c r="DI162" s="181"/>
      <c r="DJ162" s="181"/>
      <c r="DK162" s="181"/>
      <c r="DL162" s="181"/>
      <c r="DM162" s="181"/>
      <c r="DN162" s="181"/>
      <c r="DO162" s="181"/>
      <c r="DP162" s="181"/>
      <c r="DQ162" s="181"/>
      <c r="DR162" s="181"/>
      <c r="DS162" s="181"/>
      <c r="DT162" s="181"/>
      <c r="DU162" s="181"/>
      <c r="DV162" s="181"/>
      <c r="DW162" s="181"/>
      <c r="DX162" s="181"/>
      <c r="DY162" s="181"/>
      <c r="DZ162" s="181"/>
      <c r="EA162" s="181"/>
      <c r="EB162" s="181"/>
      <c r="EC162" s="181"/>
      <c r="ED162" s="181"/>
      <c r="EE162" s="181"/>
      <c r="EF162" s="181"/>
      <c r="EG162" s="181"/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81"/>
      <c r="FG162" s="181"/>
      <c r="FH162" s="181"/>
      <c r="FI162" s="181"/>
      <c r="FJ162" s="181"/>
      <c r="FK162" s="181"/>
      <c r="FL162" s="181"/>
      <c r="FM162" s="181"/>
      <c r="FN162" s="181"/>
      <c r="FO162" s="181"/>
      <c r="FP162" s="181"/>
      <c r="FQ162" s="181"/>
      <c r="FR162" s="181"/>
      <c r="FS162" s="181"/>
      <c r="FT162" s="181"/>
      <c r="FU162" s="181"/>
      <c r="FV162" s="181"/>
      <c r="FW162" s="181"/>
      <c r="FX162" s="181"/>
      <c r="FY162" s="181"/>
      <c r="FZ162" s="181"/>
      <c r="GA162" s="181"/>
      <c r="GB162" s="181"/>
      <c r="GC162" s="181"/>
      <c r="GD162" s="181"/>
      <c r="GE162" s="181"/>
      <c r="GF162" s="181"/>
      <c r="GG162" s="181"/>
      <c r="GH162" s="181"/>
      <c r="GI162" s="181"/>
      <c r="GJ162" s="181"/>
      <c r="GK162" s="181"/>
      <c r="GL162" s="181"/>
      <c r="GM162" s="181"/>
      <c r="GN162" s="181"/>
      <c r="GO162" s="181"/>
      <c r="GP162" s="181"/>
      <c r="GQ162" s="181"/>
      <c r="GR162" s="181"/>
      <c r="GS162" s="181"/>
      <c r="GT162" s="181"/>
      <c r="GU162" s="181"/>
      <c r="GV162" s="181"/>
      <c r="GW162" s="181"/>
      <c r="GX162" s="181"/>
      <c r="GY162" s="181"/>
      <c r="GZ162" s="181"/>
      <c r="HA162" s="181"/>
      <c r="HB162" s="181"/>
      <c r="HC162" s="181"/>
      <c r="HD162" s="181"/>
      <c r="HE162" s="181"/>
      <c r="HF162" s="181"/>
      <c r="HG162" s="181"/>
      <c r="HH162" s="181"/>
      <c r="HI162" s="181"/>
      <c r="HJ162" s="181"/>
      <c r="HK162" s="181"/>
      <c r="HL162" s="181"/>
      <c r="HM162" s="181"/>
      <c r="HN162" s="181"/>
      <c r="HO162" s="181"/>
      <c r="HP162" s="181"/>
      <c r="HQ162" s="181"/>
      <c r="HR162" s="181"/>
      <c r="HS162" s="181"/>
      <c r="HT162" s="181"/>
      <c r="HU162" s="181"/>
      <c r="HV162" s="181"/>
      <c r="HW162" s="181"/>
      <c r="HX162" s="181"/>
      <c r="HY162" s="181"/>
      <c r="HZ162" s="181"/>
      <c r="IA162" s="181"/>
      <c r="IB162" s="181"/>
      <c r="IC162" s="181"/>
      <c r="ID162" s="181"/>
      <c r="IE162" s="181"/>
      <c r="IF162" s="181"/>
      <c r="IG162" s="181"/>
      <c r="IH162" s="181"/>
      <c r="II162" s="181"/>
      <c r="IJ162" s="181"/>
      <c r="IK162" s="181"/>
      <c r="IL162" s="181"/>
      <c r="IM162" s="181"/>
      <c r="IN162" s="181"/>
      <c r="IO162" s="181"/>
      <c r="IP162" s="181"/>
      <c r="IQ162" s="181"/>
      <c r="IR162" s="181"/>
      <c r="IS162" s="181"/>
      <c r="IT162" s="181"/>
      <c r="IU162" s="181"/>
      <c r="IV162" s="181"/>
      <c r="IW162" s="181"/>
    </row>
    <row r="163" s="181" customFormat="1" ht="27" customHeight="1">
      <c r="A163" s="194" t="s">
        <v>233</v>
      </c>
      <c r="B163" s="195" t="s">
        <v>43</v>
      </c>
      <c r="C163" s="196"/>
      <c r="D163" s="196"/>
      <c r="E163" s="196"/>
      <c r="F163" s="196"/>
      <c r="G163" s="196"/>
      <c r="H163" s="197"/>
      <c r="I163" s="188"/>
      <c r="J163" s="190"/>
      <c r="K163" s="190"/>
      <c r="L163" s="190"/>
      <c r="M163" s="190"/>
      <c r="N163" s="190"/>
      <c r="O163" s="198"/>
      <c r="P163" s="192"/>
      <c r="Q163" s="192"/>
      <c r="R163" s="192"/>
      <c r="S163" s="192"/>
      <c r="T163" s="192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L163" s="181"/>
      <c r="BM163" s="181"/>
      <c r="BN163" s="181"/>
      <c r="BO163" s="181"/>
      <c r="BP163" s="181"/>
      <c r="BQ163" s="181"/>
      <c r="BR163" s="181"/>
      <c r="BS163" s="181"/>
      <c r="BT163" s="181"/>
      <c r="BU163" s="181"/>
      <c r="BV163" s="181"/>
      <c r="BW163" s="181"/>
      <c r="BX163" s="181"/>
      <c r="BY163" s="181"/>
      <c r="BZ163" s="181"/>
      <c r="CA163" s="181"/>
      <c r="CB163" s="181"/>
      <c r="CC163" s="181"/>
      <c r="CD163" s="181"/>
      <c r="CE163" s="181"/>
      <c r="CF163" s="181"/>
      <c r="CG163" s="181"/>
      <c r="CH163" s="181"/>
      <c r="CI163" s="181"/>
      <c r="CJ163" s="181"/>
      <c r="CK163" s="181"/>
      <c r="CL163" s="181"/>
      <c r="CM163" s="181"/>
      <c r="CN163" s="181"/>
      <c r="CO163" s="181"/>
      <c r="CP163" s="181"/>
      <c r="CQ163" s="181"/>
      <c r="CR163" s="181"/>
      <c r="CS163" s="181"/>
      <c r="CT163" s="181"/>
      <c r="CU163" s="181"/>
      <c r="CV163" s="181"/>
      <c r="CW163" s="181"/>
      <c r="CX163" s="181"/>
      <c r="CY163" s="181"/>
      <c r="CZ163" s="181"/>
      <c r="DA163" s="181"/>
      <c r="DB163" s="181"/>
      <c r="DC163" s="181"/>
      <c r="DD163" s="181"/>
      <c r="DE163" s="181"/>
      <c r="DF163" s="181"/>
      <c r="DG163" s="181"/>
      <c r="DH163" s="181"/>
      <c r="DI163" s="181"/>
      <c r="DJ163" s="181"/>
      <c r="DK163" s="181"/>
      <c r="DL163" s="181"/>
      <c r="DM163" s="181"/>
      <c r="DN163" s="181"/>
      <c r="DO163" s="181"/>
      <c r="DP163" s="181"/>
      <c r="DQ163" s="181"/>
      <c r="DR163" s="181"/>
      <c r="DS163" s="181"/>
      <c r="DT163" s="181"/>
      <c r="DU163" s="181"/>
      <c r="DV163" s="181"/>
      <c r="DW163" s="181"/>
      <c r="DX163" s="181"/>
      <c r="DY163" s="181"/>
      <c r="DZ163" s="181"/>
      <c r="EA163" s="181"/>
      <c r="EB163" s="181"/>
      <c r="EC163" s="181"/>
      <c r="ED163" s="181"/>
      <c r="EE163" s="181"/>
      <c r="EF163" s="181"/>
      <c r="EG163" s="181"/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81"/>
      <c r="FG163" s="181"/>
      <c r="FH163" s="181"/>
      <c r="FI163" s="181"/>
      <c r="FJ163" s="181"/>
      <c r="FK163" s="181"/>
      <c r="FL163" s="181"/>
      <c r="FM163" s="181"/>
      <c r="FN163" s="181"/>
      <c r="FO163" s="181"/>
      <c r="FP163" s="181"/>
      <c r="FQ163" s="181"/>
      <c r="FR163" s="181"/>
      <c r="FS163" s="181"/>
      <c r="FT163" s="181"/>
      <c r="FU163" s="181"/>
      <c r="FV163" s="181"/>
      <c r="FW163" s="181"/>
      <c r="FX163" s="181"/>
      <c r="FY163" s="181"/>
      <c r="FZ163" s="181"/>
      <c r="GA163" s="181"/>
      <c r="GB163" s="181"/>
      <c r="GC163" s="181"/>
      <c r="GD163" s="181"/>
      <c r="GE163" s="181"/>
      <c r="GF163" s="181"/>
      <c r="GG163" s="181"/>
      <c r="GH163" s="181"/>
      <c r="GI163" s="181"/>
      <c r="GJ163" s="181"/>
      <c r="GK163" s="181"/>
      <c r="GL163" s="181"/>
      <c r="GM163" s="181"/>
      <c r="GN163" s="181"/>
      <c r="GO163" s="181"/>
      <c r="GP163" s="181"/>
      <c r="GQ163" s="181"/>
      <c r="GR163" s="181"/>
      <c r="GS163" s="181"/>
      <c r="GT163" s="181"/>
      <c r="GU163" s="181"/>
      <c r="GV163" s="181"/>
      <c r="GW163" s="181"/>
      <c r="GX163" s="181"/>
      <c r="GY163" s="181"/>
      <c r="GZ163" s="181"/>
      <c r="HA163" s="181"/>
      <c r="HB163" s="181"/>
      <c r="HC163" s="181"/>
      <c r="HD163" s="181"/>
      <c r="HE163" s="181"/>
      <c r="HF163" s="181"/>
      <c r="HG163" s="181"/>
      <c r="HH163" s="181"/>
      <c r="HI163" s="181"/>
      <c r="HJ163" s="181"/>
      <c r="HK163" s="181"/>
      <c r="HL163" s="181"/>
      <c r="HM163" s="181"/>
      <c r="HN163" s="181"/>
      <c r="HO163" s="181"/>
      <c r="HP163" s="181"/>
      <c r="HQ163" s="181"/>
      <c r="HR163" s="181"/>
      <c r="HS163" s="181"/>
      <c r="HT163" s="181"/>
      <c r="HU163" s="181"/>
      <c r="HV163" s="181"/>
      <c r="HW163" s="181"/>
      <c r="HX163" s="181"/>
      <c r="HY163" s="181"/>
      <c r="HZ163" s="181"/>
      <c r="IA163" s="181"/>
      <c r="IB163" s="181"/>
      <c r="IC163" s="181"/>
      <c r="ID163" s="181"/>
      <c r="IE163" s="181"/>
      <c r="IF163" s="181"/>
      <c r="IG163" s="181"/>
      <c r="IH163" s="181"/>
      <c r="II163" s="181"/>
      <c r="IJ163" s="181"/>
      <c r="IK163" s="181"/>
      <c r="IL163" s="181"/>
      <c r="IM163" s="181"/>
      <c r="IN163" s="181"/>
      <c r="IO163" s="181"/>
      <c r="IP163" s="181"/>
      <c r="IQ163" s="181"/>
      <c r="IR163" s="181"/>
      <c r="IS163" s="181"/>
      <c r="IT163" s="181"/>
      <c r="IU163" s="181"/>
      <c r="IV163" s="181"/>
      <c r="IW163" s="181"/>
    </row>
    <row r="164" s="181" customFormat="1" ht="24" customHeight="1">
      <c r="A164" s="194" t="s">
        <v>234</v>
      </c>
      <c r="B164" s="195" t="s">
        <v>45</v>
      </c>
      <c r="C164" s="196"/>
      <c r="D164" s="196"/>
      <c r="E164" s="196"/>
      <c r="F164" s="196"/>
      <c r="G164" s="196"/>
      <c r="H164" s="197"/>
      <c r="I164" s="188">
        <v>2026</v>
      </c>
      <c r="J164" s="189">
        <f t="shared" si="14"/>
        <v>7426.3800000000001</v>
      </c>
      <c r="K164" s="190"/>
      <c r="L164" s="189">
        <v>6832.2700000000004</v>
      </c>
      <c r="M164" s="189">
        <v>594.11000000000001</v>
      </c>
      <c r="N164" s="190"/>
      <c r="O164" s="184"/>
      <c r="P164" s="192"/>
      <c r="Q164" s="192"/>
      <c r="R164" s="192"/>
      <c r="S164" s="192"/>
      <c r="T164" s="192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L164" s="181"/>
      <c r="BM164" s="181"/>
      <c r="BN164" s="181"/>
      <c r="BO164" s="181"/>
      <c r="BP164" s="181"/>
      <c r="BQ164" s="181"/>
      <c r="BR164" s="181"/>
      <c r="BS164" s="181"/>
      <c r="BT164" s="181"/>
      <c r="BU164" s="181"/>
      <c r="BV164" s="181"/>
      <c r="BW164" s="181"/>
      <c r="BX164" s="181"/>
      <c r="BY164" s="181"/>
      <c r="BZ164" s="181"/>
      <c r="CA164" s="181"/>
      <c r="CB164" s="181"/>
      <c r="CC164" s="181"/>
      <c r="CD164" s="181"/>
      <c r="CE164" s="181"/>
      <c r="CF164" s="181"/>
      <c r="CG164" s="181"/>
      <c r="CH164" s="181"/>
      <c r="CI164" s="181"/>
      <c r="CJ164" s="181"/>
      <c r="CK164" s="181"/>
      <c r="CL164" s="181"/>
      <c r="CM164" s="181"/>
      <c r="CN164" s="181"/>
      <c r="CO164" s="181"/>
      <c r="CP164" s="181"/>
      <c r="CQ164" s="181"/>
      <c r="CR164" s="181"/>
      <c r="CS164" s="181"/>
      <c r="CT164" s="181"/>
      <c r="CU164" s="181"/>
      <c r="CV164" s="181"/>
      <c r="CW164" s="181"/>
      <c r="CX164" s="181"/>
      <c r="CY164" s="181"/>
      <c r="CZ164" s="181"/>
      <c r="DA164" s="181"/>
      <c r="DB164" s="181"/>
      <c r="DC164" s="181"/>
      <c r="DD164" s="181"/>
      <c r="DE164" s="181"/>
      <c r="DF164" s="181"/>
      <c r="DG164" s="181"/>
      <c r="DH164" s="181"/>
      <c r="DI164" s="181"/>
      <c r="DJ164" s="181"/>
      <c r="DK164" s="181"/>
      <c r="DL164" s="181"/>
      <c r="DM164" s="181"/>
      <c r="DN164" s="181"/>
      <c r="DO164" s="181"/>
      <c r="DP164" s="181"/>
      <c r="DQ164" s="181"/>
      <c r="DR164" s="181"/>
      <c r="DS164" s="181"/>
      <c r="DT164" s="181"/>
      <c r="DU164" s="181"/>
      <c r="DV164" s="181"/>
      <c r="DW164" s="181"/>
      <c r="DX164" s="181"/>
      <c r="DY164" s="181"/>
      <c r="DZ164" s="181"/>
      <c r="EA164" s="181"/>
      <c r="EB164" s="181"/>
      <c r="EC164" s="181"/>
      <c r="ED164" s="181"/>
      <c r="EE164" s="181"/>
      <c r="EF164" s="181"/>
      <c r="EG164" s="181"/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81"/>
      <c r="FG164" s="181"/>
      <c r="FH164" s="181"/>
      <c r="FI164" s="181"/>
      <c r="FJ164" s="181"/>
      <c r="FK164" s="181"/>
      <c r="FL164" s="181"/>
      <c r="FM164" s="181"/>
      <c r="FN164" s="181"/>
      <c r="FO164" s="181"/>
      <c r="FP164" s="181"/>
      <c r="FQ164" s="181"/>
      <c r="FR164" s="181"/>
      <c r="FS164" s="181"/>
      <c r="FT164" s="181"/>
      <c r="FU164" s="181"/>
      <c r="FV164" s="181"/>
      <c r="FW164" s="181"/>
      <c r="FX164" s="181"/>
      <c r="FY164" s="181"/>
      <c r="FZ164" s="181"/>
      <c r="GA164" s="181"/>
      <c r="GB164" s="181"/>
      <c r="GC164" s="181"/>
      <c r="GD164" s="181"/>
      <c r="GE164" s="181"/>
      <c r="GF164" s="181"/>
      <c r="GG164" s="181"/>
      <c r="GH164" s="181"/>
      <c r="GI164" s="181"/>
      <c r="GJ164" s="181"/>
      <c r="GK164" s="181"/>
      <c r="GL164" s="181"/>
      <c r="GM164" s="181"/>
      <c r="GN164" s="181"/>
      <c r="GO164" s="181"/>
      <c r="GP164" s="181"/>
      <c r="GQ164" s="181"/>
      <c r="GR164" s="181"/>
      <c r="GS164" s="181"/>
      <c r="GT164" s="181"/>
      <c r="GU164" s="181"/>
      <c r="GV164" s="181"/>
      <c r="GW164" s="181"/>
      <c r="GX164" s="181"/>
      <c r="GY164" s="181"/>
      <c r="GZ164" s="181"/>
      <c r="HA164" s="181"/>
      <c r="HB164" s="181"/>
      <c r="HC164" s="181"/>
      <c r="HD164" s="181"/>
      <c r="HE164" s="181"/>
      <c r="HF164" s="181"/>
      <c r="HG164" s="181"/>
      <c r="HH164" s="181"/>
      <c r="HI164" s="181"/>
      <c r="HJ164" s="181"/>
      <c r="HK164" s="181"/>
      <c r="HL164" s="181"/>
      <c r="HM164" s="181"/>
      <c r="HN164" s="181"/>
      <c r="HO164" s="181"/>
      <c r="HP164" s="181"/>
      <c r="HQ164" s="181"/>
      <c r="HR164" s="181"/>
      <c r="HS164" s="181"/>
      <c r="HT164" s="181"/>
      <c r="HU164" s="181"/>
      <c r="HV164" s="181"/>
      <c r="HW164" s="181"/>
      <c r="HX164" s="181"/>
      <c r="HY164" s="181"/>
      <c r="HZ164" s="181"/>
      <c r="IA164" s="181"/>
      <c r="IB164" s="181"/>
      <c r="IC164" s="181"/>
      <c r="ID164" s="181"/>
      <c r="IE164" s="181"/>
      <c r="IF164" s="181"/>
      <c r="IG164" s="181"/>
      <c r="IH164" s="181"/>
      <c r="II164" s="181"/>
      <c r="IJ164" s="181"/>
      <c r="IK164" s="181"/>
      <c r="IL164" s="181"/>
      <c r="IM164" s="181"/>
      <c r="IN164" s="181"/>
      <c r="IO164" s="181"/>
      <c r="IP164" s="181"/>
      <c r="IQ164" s="181"/>
      <c r="IR164" s="181"/>
      <c r="IS164" s="181"/>
      <c r="IT164" s="181"/>
      <c r="IU164" s="181"/>
      <c r="IV164" s="181"/>
      <c r="IW164" s="181"/>
    </row>
    <row r="165" s="181" customFormat="1" ht="180.75" customHeight="1">
      <c r="A165" s="182" t="s">
        <v>235</v>
      </c>
      <c r="B165" s="183" t="s">
        <v>236</v>
      </c>
      <c r="C165" s="184">
        <v>15</v>
      </c>
      <c r="D165" s="184">
        <v>2026</v>
      </c>
      <c r="E165" s="185" t="s">
        <v>237</v>
      </c>
      <c r="F165" s="186" t="s">
        <v>238</v>
      </c>
      <c r="G165" s="187" t="s">
        <v>231</v>
      </c>
      <c r="H165" s="208" t="s">
        <v>232</v>
      </c>
      <c r="I165" s="188">
        <v>2026</v>
      </c>
      <c r="J165" s="189">
        <f t="shared" si="14"/>
        <v>1722.8999999999999</v>
      </c>
      <c r="K165" s="190"/>
      <c r="L165" s="189">
        <v>1585.0699999999999</v>
      </c>
      <c r="M165" s="189">
        <v>137.83000000000001</v>
      </c>
      <c r="N165" s="190"/>
      <c r="O165" s="191"/>
      <c r="P165" s="192"/>
      <c r="Q165" s="192"/>
      <c r="R165" s="192"/>
      <c r="S165" s="192"/>
      <c r="T165" s="192"/>
      <c r="U165" s="193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L165" s="181"/>
      <c r="BM165" s="181"/>
      <c r="BN165" s="181"/>
      <c r="BO165" s="181"/>
      <c r="BP165" s="181"/>
      <c r="BQ165" s="181"/>
      <c r="BR165" s="181"/>
      <c r="BS165" s="181"/>
      <c r="BT165" s="181"/>
      <c r="BU165" s="181"/>
      <c r="BV165" s="181"/>
      <c r="BW165" s="181"/>
      <c r="BX165" s="181"/>
      <c r="BY165" s="181"/>
      <c r="BZ165" s="181"/>
      <c r="CA165" s="181"/>
      <c r="CB165" s="181"/>
      <c r="CC165" s="181"/>
      <c r="CD165" s="181"/>
      <c r="CE165" s="181"/>
      <c r="CF165" s="181"/>
      <c r="CG165" s="181"/>
      <c r="CH165" s="181"/>
      <c r="CI165" s="181"/>
      <c r="CJ165" s="181"/>
      <c r="CK165" s="181"/>
      <c r="CL165" s="181"/>
      <c r="CM165" s="181"/>
      <c r="CN165" s="181"/>
      <c r="CO165" s="181"/>
      <c r="CP165" s="181"/>
      <c r="CQ165" s="181"/>
      <c r="CR165" s="181"/>
      <c r="CS165" s="181"/>
      <c r="CT165" s="181"/>
      <c r="CU165" s="181"/>
      <c r="CV165" s="181"/>
      <c r="CW165" s="181"/>
      <c r="CX165" s="181"/>
      <c r="CY165" s="181"/>
      <c r="CZ165" s="181"/>
      <c r="DA165" s="181"/>
      <c r="DB165" s="181"/>
      <c r="DC165" s="181"/>
      <c r="DD165" s="181"/>
      <c r="DE165" s="181"/>
      <c r="DF165" s="181"/>
      <c r="DG165" s="181"/>
      <c r="DH165" s="181"/>
      <c r="DI165" s="181"/>
      <c r="DJ165" s="181"/>
      <c r="DK165" s="181"/>
      <c r="DL165" s="181"/>
      <c r="DM165" s="181"/>
      <c r="DN165" s="181"/>
      <c r="DO165" s="181"/>
      <c r="DP165" s="181"/>
      <c r="DQ165" s="181"/>
      <c r="DR165" s="181"/>
      <c r="DS165" s="181"/>
      <c r="DT165" s="181"/>
      <c r="DU165" s="181"/>
      <c r="DV165" s="181"/>
      <c r="DW165" s="181"/>
      <c r="DX165" s="181"/>
      <c r="DY165" s="181"/>
      <c r="DZ165" s="181"/>
      <c r="EA165" s="181"/>
      <c r="EB165" s="181"/>
      <c r="EC165" s="181"/>
      <c r="ED165" s="181"/>
      <c r="EE165" s="181"/>
      <c r="EF165" s="181"/>
      <c r="EG165" s="181"/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81"/>
      <c r="FG165" s="181"/>
      <c r="FH165" s="181"/>
      <c r="FI165" s="181"/>
      <c r="FJ165" s="181"/>
      <c r="FK165" s="181"/>
      <c r="FL165" s="181"/>
      <c r="FM165" s="181"/>
      <c r="FN165" s="181"/>
      <c r="FO165" s="181"/>
      <c r="FP165" s="181"/>
      <c r="FQ165" s="181"/>
      <c r="FR165" s="181"/>
      <c r="FS165" s="181"/>
      <c r="FT165" s="181"/>
      <c r="FU165" s="181"/>
      <c r="FV165" s="181"/>
      <c r="FW165" s="181"/>
      <c r="FX165" s="181"/>
      <c r="FY165" s="181"/>
      <c r="FZ165" s="181"/>
      <c r="GA165" s="181"/>
      <c r="GB165" s="181"/>
      <c r="GC165" s="181"/>
      <c r="GD165" s="181"/>
      <c r="GE165" s="181"/>
      <c r="GF165" s="181"/>
      <c r="GG165" s="181"/>
      <c r="GH165" s="181"/>
      <c r="GI165" s="181"/>
      <c r="GJ165" s="181"/>
      <c r="GK165" s="181"/>
      <c r="GL165" s="181"/>
      <c r="GM165" s="181"/>
      <c r="GN165" s="181"/>
      <c r="GO165" s="181"/>
      <c r="GP165" s="181"/>
      <c r="GQ165" s="181"/>
      <c r="GR165" s="181"/>
      <c r="GS165" s="181"/>
      <c r="GT165" s="181"/>
      <c r="GU165" s="181"/>
      <c r="GV165" s="181"/>
      <c r="GW165" s="181"/>
      <c r="GX165" s="181"/>
      <c r="GY165" s="181"/>
      <c r="GZ165" s="181"/>
      <c r="HA165" s="181"/>
      <c r="HB165" s="181"/>
      <c r="HC165" s="181"/>
      <c r="HD165" s="181"/>
      <c r="HE165" s="181"/>
      <c r="HF165" s="181"/>
      <c r="HG165" s="181"/>
      <c r="HH165" s="181"/>
      <c r="HI165" s="181"/>
      <c r="HJ165" s="181"/>
      <c r="HK165" s="181"/>
      <c r="HL165" s="181"/>
      <c r="HM165" s="181"/>
      <c r="HN165" s="181"/>
      <c r="HO165" s="181"/>
      <c r="HP165" s="181"/>
      <c r="HQ165" s="181"/>
      <c r="HR165" s="181"/>
      <c r="HS165" s="181"/>
      <c r="HT165" s="181"/>
      <c r="HU165" s="181"/>
      <c r="HV165" s="181"/>
      <c r="HW165" s="181"/>
      <c r="HX165" s="181"/>
      <c r="HY165" s="181"/>
      <c r="HZ165" s="181"/>
      <c r="IA165" s="181"/>
      <c r="IB165" s="181"/>
      <c r="IC165" s="181"/>
      <c r="ID165" s="181"/>
      <c r="IE165" s="181"/>
      <c r="IF165" s="181"/>
      <c r="IG165" s="181"/>
      <c r="IH165" s="181"/>
      <c r="II165" s="181"/>
      <c r="IJ165" s="181"/>
      <c r="IK165" s="181"/>
      <c r="IL165" s="181"/>
      <c r="IM165" s="181"/>
      <c r="IN165" s="181"/>
      <c r="IO165" s="181"/>
      <c r="IP165" s="181"/>
      <c r="IQ165" s="181"/>
      <c r="IR165" s="181"/>
      <c r="IS165" s="181"/>
      <c r="IT165" s="181"/>
      <c r="IU165" s="181"/>
      <c r="IV165" s="181"/>
      <c r="IW165" s="181"/>
    </row>
    <row r="166" s="181" customFormat="1" ht="27" customHeight="1">
      <c r="A166" s="194" t="s">
        <v>239</v>
      </c>
      <c r="B166" s="195" t="s">
        <v>43</v>
      </c>
      <c r="C166" s="196"/>
      <c r="D166" s="196"/>
      <c r="E166" s="196"/>
      <c r="F166" s="196"/>
      <c r="G166" s="196"/>
      <c r="H166" s="197"/>
      <c r="I166" s="188"/>
      <c r="J166" s="190"/>
      <c r="K166" s="190"/>
      <c r="L166" s="190"/>
      <c r="M166" s="190"/>
      <c r="N166" s="190"/>
      <c r="O166" s="198"/>
      <c r="P166" s="192"/>
      <c r="Q166" s="192"/>
      <c r="R166" s="192"/>
      <c r="S166" s="192"/>
      <c r="T166" s="192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L166" s="181"/>
      <c r="BM166" s="181"/>
      <c r="BN166" s="181"/>
      <c r="BO166" s="181"/>
      <c r="BP166" s="181"/>
      <c r="BQ166" s="181"/>
      <c r="BR166" s="181"/>
      <c r="BS166" s="181"/>
      <c r="BT166" s="181"/>
      <c r="BU166" s="181"/>
      <c r="BV166" s="181"/>
      <c r="BW166" s="181"/>
      <c r="BX166" s="181"/>
      <c r="BY166" s="181"/>
      <c r="BZ166" s="181"/>
      <c r="CA166" s="181"/>
      <c r="CB166" s="181"/>
      <c r="CC166" s="181"/>
      <c r="CD166" s="181"/>
      <c r="CE166" s="181"/>
      <c r="CF166" s="181"/>
      <c r="CG166" s="181"/>
      <c r="CH166" s="181"/>
      <c r="CI166" s="181"/>
      <c r="CJ166" s="181"/>
      <c r="CK166" s="181"/>
      <c r="CL166" s="181"/>
      <c r="CM166" s="181"/>
      <c r="CN166" s="181"/>
      <c r="CO166" s="181"/>
      <c r="CP166" s="181"/>
      <c r="CQ166" s="181"/>
      <c r="CR166" s="181"/>
      <c r="CS166" s="181"/>
      <c r="CT166" s="181"/>
      <c r="CU166" s="181"/>
      <c r="CV166" s="181"/>
      <c r="CW166" s="181"/>
      <c r="CX166" s="181"/>
      <c r="CY166" s="181"/>
      <c r="CZ166" s="181"/>
      <c r="DA166" s="181"/>
      <c r="DB166" s="181"/>
      <c r="DC166" s="181"/>
      <c r="DD166" s="181"/>
      <c r="DE166" s="181"/>
      <c r="DF166" s="181"/>
      <c r="DG166" s="181"/>
      <c r="DH166" s="181"/>
      <c r="DI166" s="181"/>
      <c r="DJ166" s="181"/>
      <c r="DK166" s="181"/>
      <c r="DL166" s="181"/>
      <c r="DM166" s="181"/>
      <c r="DN166" s="181"/>
      <c r="DO166" s="181"/>
      <c r="DP166" s="181"/>
      <c r="DQ166" s="181"/>
      <c r="DR166" s="181"/>
      <c r="DS166" s="181"/>
      <c r="DT166" s="181"/>
      <c r="DU166" s="181"/>
      <c r="DV166" s="181"/>
      <c r="DW166" s="181"/>
      <c r="DX166" s="181"/>
      <c r="DY166" s="181"/>
      <c r="DZ166" s="181"/>
      <c r="EA166" s="181"/>
      <c r="EB166" s="181"/>
      <c r="EC166" s="181"/>
      <c r="ED166" s="181"/>
      <c r="EE166" s="181"/>
      <c r="EF166" s="181"/>
      <c r="EG166" s="181"/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81"/>
      <c r="FG166" s="181"/>
      <c r="FH166" s="181"/>
      <c r="FI166" s="181"/>
      <c r="FJ166" s="181"/>
      <c r="FK166" s="181"/>
      <c r="FL166" s="181"/>
      <c r="FM166" s="181"/>
      <c r="FN166" s="181"/>
      <c r="FO166" s="181"/>
      <c r="FP166" s="181"/>
      <c r="FQ166" s="181"/>
      <c r="FR166" s="181"/>
      <c r="FS166" s="181"/>
      <c r="FT166" s="181"/>
      <c r="FU166" s="181"/>
      <c r="FV166" s="181"/>
      <c r="FW166" s="181"/>
      <c r="FX166" s="181"/>
      <c r="FY166" s="181"/>
      <c r="FZ166" s="181"/>
      <c r="GA166" s="181"/>
      <c r="GB166" s="181"/>
      <c r="GC166" s="181"/>
      <c r="GD166" s="181"/>
      <c r="GE166" s="181"/>
      <c r="GF166" s="181"/>
      <c r="GG166" s="181"/>
      <c r="GH166" s="181"/>
      <c r="GI166" s="181"/>
      <c r="GJ166" s="181"/>
      <c r="GK166" s="181"/>
      <c r="GL166" s="181"/>
      <c r="GM166" s="181"/>
      <c r="GN166" s="181"/>
      <c r="GO166" s="181"/>
      <c r="GP166" s="181"/>
      <c r="GQ166" s="181"/>
      <c r="GR166" s="181"/>
      <c r="GS166" s="181"/>
      <c r="GT166" s="181"/>
      <c r="GU166" s="181"/>
      <c r="GV166" s="181"/>
      <c r="GW166" s="181"/>
      <c r="GX166" s="181"/>
      <c r="GY166" s="181"/>
      <c r="GZ166" s="181"/>
      <c r="HA166" s="181"/>
      <c r="HB166" s="181"/>
      <c r="HC166" s="181"/>
      <c r="HD166" s="181"/>
      <c r="HE166" s="181"/>
      <c r="HF166" s="181"/>
      <c r="HG166" s="181"/>
      <c r="HH166" s="181"/>
      <c r="HI166" s="181"/>
      <c r="HJ166" s="181"/>
      <c r="HK166" s="181"/>
      <c r="HL166" s="181"/>
      <c r="HM166" s="181"/>
      <c r="HN166" s="181"/>
      <c r="HO166" s="181"/>
      <c r="HP166" s="181"/>
      <c r="HQ166" s="181"/>
      <c r="HR166" s="181"/>
      <c r="HS166" s="181"/>
      <c r="HT166" s="181"/>
      <c r="HU166" s="181"/>
      <c r="HV166" s="181"/>
      <c r="HW166" s="181"/>
      <c r="HX166" s="181"/>
      <c r="HY166" s="181"/>
      <c r="HZ166" s="181"/>
      <c r="IA166" s="181"/>
      <c r="IB166" s="181"/>
      <c r="IC166" s="181"/>
      <c r="ID166" s="181"/>
      <c r="IE166" s="181"/>
      <c r="IF166" s="181"/>
      <c r="IG166" s="181"/>
      <c r="IH166" s="181"/>
      <c r="II166" s="181"/>
      <c r="IJ166" s="181"/>
      <c r="IK166" s="181"/>
      <c r="IL166" s="181"/>
      <c r="IM166" s="181"/>
      <c r="IN166" s="181"/>
      <c r="IO166" s="181"/>
      <c r="IP166" s="181"/>
      <c r="IQ166" s="181"/>
      <c r="IR166" s="181"/>
      <c r="IS166" s="181"/>
      <c r="IT166" s="181"/>
      <c r="IU166" s="181"/>
      <c r="IV166" s="181"/>
      <c r="IW166" s="181"/>
    </row>
    <row r="167" s="181" customFormat="1" ht="24" customHeight="1">
      <c r="A167" s="194" t="s">
        <v>240</v>
      </c>
      <c r="B167" s="195" t="s">
        <v>45</v>
      </c>
      <c r="C167" s="196"/>
      <c r="D167" s="196"/>
      <c r="E167" s="196"/>
      <c r="F167" s="196"/>
      <c r="G167" s="196"/>
      <c r="H167" s="197"/>
      <c r="I167" s="188">
        <v>2026</v>
      </c>
      <c r="J167" s="189">
        <f t="shared" si="14"/>
        <v>1722.8999999999999</v>
      </c>
      <c r="K167" s="190"/>
      <c r="L167" s="189">
        <v>1585.0699999999999</v>
      </c>
      <c r="M167" s="189">
        <v>137.83000000000001</v>
      </c>
      <c r="N167" s="190"/>
      <c r="O167" s="184"/>
      <c r="P167" s="192"/>
      <c r="Q167" s="192"/>
      <c r="R167" s="192"/>
      <c r="S167" s="192"/>
      <c r="T167" s="192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L167" s="181"/>
      <c r="BM167" s="181"/>
      <c r="BN167" s="181"/>
      <c r="BO167" s="181"/>
      <c r="BP167" s="181"/>
      <c r="BQ167" s="181"/>
      <c r="BR167" s="181"/>
      <c r="BS167" s="181"/>
      <c r="BT167" s="181"/>
      <c r="BU167" s="181"/>
      <c r="BV167" s="181"/>
      <c r="BW167" s="181"/>
      <c r="BX167" s="181"/>
      <c r="BY167" s="181"/>
      <c r="BZ167" s="181"/>
      <c r="CA167" s="181"/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1"/>
      <c r="CM167" s="181"/>
      <c r="CN167" s="181"/>
      <c r="CO167" s="181"/>
      <c r="CP167" s="181"/>
      <c r="CQ167" s="181"/>
      <c r="CR167" s="181"/>
      <c r="CS167" s="181"/>
      <c r="CT167" s="181"/>
      <c r="CU167" s="181"/>
      <c r="CV167" s="181"/>
      <c r="CW167" s="181"/>
      <c r="CX167" s="181"/>
      <c r="CY167" s="181"/>
      <c r="CZ167" s="181"/>
      <c r="DA167" s="181"/>
      <c r="DB167" s="181"/>
      <c r="DC167" s="181"/>
      <c r="DD167" s="181"/>
      <c r="DE167" s="181"/>
      <c r="DF167" s="181"/>
      <c r="DG167" s="181"/>
      <c r="DH167" s="181"/>
      <c r="DI167" s="181"/>
      <c r="DJ167" s="181"/>
      <c r="DK167" s="181"/>
      <c r="DL167" s="181"/>
      <c r="DM167" s="181"/>
      <c r="DN167" s="181"/>
      <c r="DO167" s="181"/>
      <c r="DP167" s="181"/>
      <c r="DQ167" s="181"/>
      <c r="DR167" s="181"/>
      <c r="DS167" s="181"/>
      <c r="DT167" s="181"/>
      <c r="DU167" s="181"/>
      <c r="DV167" s="181"/>
      <c r="DW167" s="181"/>
      <c r="DX167" s="181"/>
      <c r="DY167" s="181"/>
      <c r="DZ167" s="181"/>
      <c r="EA167" s="181"/>
      <c r="EB167" s="181"/>
      <c r="EC167" s="181"/>
      <c r="ED167" s="181"/>
      <c r="EE167" s="181"/>
      <c r="EF167" s="181"/>
      <c r="EG167" s="181"/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81"/>
      <c r="FG167" s="181"/>
      <c r="FH167" s="181"/>
      <c r="FI167" s="181"/>
      <c r="FJ167" s="181"/>
      <c r="FK167" s="181"/>
      <c r="FL167" s="181"/>
      <c r="FM167" s="181"/>
      <c r="FN167" s="181"/>
      <c r="FO167" s="181"/>
      <c r="FP167" s="181"/>
      <c r="FQ167" s="181"/>
      <c r="FR167" s="181"/>
      <c r="FS167" s="181"/>
      <c r="FT167" s="181"/>
      <c r="FU167" s="181"/>
      <c r="FV167" s="181"/>
      <c r="FW167" s="181"/>
      <c r="FX167" s="181"/>
      <c r="FY167" s="181"/>
      <c r="FZ167" s="181"/>
      <c r="GA167" s="181"/>
      <c r="GB167" s="181"/>
      <c r="GC167" s="181"/>
      <c r="GD167" s="181"/>
      <c r="GE167" s="181"/>
      <c r="GF167" s="181"/>
      <c r="GG167" s="181"/>
      <c r="GH167" s="181"/>
      <c r="GI167" s="181"/>
      <c r="GJ167" s="181"/>
      <c r="GK167" s="181"/>
      <c r="GL167" s="181"/>
      <c r="GM167" s="181"/>
      <c r="GN167" s="181"/>
      <c r="GO167" s="181"/>
      <c r="GP167" s="181"/>
      <c r="GQ167" s="181"/>
      <c r="GR167" s="181"/>
      <c r="GS167" s="181"/>
      <c r="GT167" s="181"/>
      <c r="GU167" s="181"/>
      <c r="GV167" s="181"/>
      <c r="GW167" s="181"/>
      <c r="GX167" s="181"/>
      <c r="GY167" s="181"/>
      <c r="GZ167" s="181"/>
      <c r="HA167" s="181"/>
      <c r="HB167" s="181"/>
      <c r="HC167" s="181"/>
      <c r="HD167" s="181"/>
      <c r="HE167" s="181"/>
      <c r="HF167" s="181"/>
      <c r="HG167" s="181"/>
      <c r="HH167" s="181"/>
      <c r="HI167" s="181"/>
      <c r="HJ167" s="181"/>
      <c r="HK167" s="181"/>
      <c r="HL167" s="181"/>
      <c r="HM167" s="181"/>
      <c r="HN167" s="181"/>
      <c r="HO167" s="181"/>
      <c r="HP167" s="181"/>
      <c r="HQ167" s="181"/>
      <c r="HR167" s="181"/>
      <c r="HS167" s="181"/>
      <c r="HT167" s="181"/>
      <c r="HU167" s="181"/>
      <c r="HV167" s="181"/>
      <c r="HW167" s="181"/>
      <c r="HX167" s="181"/>
      <c r="HY167" s="181"/>
      <c r="HZ167" s="181"/>
      <c r="IA167" s="181"/>
      <c r="IB167" s="181"/>
      <c r="IC167" s="181"/>
      <c r="ID167" s="181"/>
      <c r="IE167" s="181"/>
      <c r="IF167" s="181"/>
      <c r="IG167" s="181"/>
      <c r="IH167" s="181"/>
      <c r="II167" s="181"/>
      <c r="IJ167" s="181"/>
      <c r="IK167" s="181"/>
      <c r="IL167" s="181"/>
      <c r="IM167" s="181"/>
      <c r="IN167" s="181"/>
      <c r="IO167" s="181"/>
      <c r="IP167" s="181"/>
      <c r="IQ167" s="181"/>
      <c r="IR167" s="181"/>
      <c r="IS167" s="181"/>
      <c r="IT167" s="181"/>
      <c r="IU167" s="181"/>
      <c r="IV167" s="181"/>
      <c r="IW167" s="181"/>
    </row>
    <row r="168" ht="180.75" customHeight="1">
      <c r="A168" s="94" t="s">
        <v>241</v>
      </c>
      <c r="B168" s="95" t="s">
        <v>242</v>
      </c>
      <c r="C168" s="20">
        <v>32</v>
      </c>
      <c r="D168" s="20">
        <v>2027</v>
      </c>
      <c r="E168" s="88" t="s">
        <v>243</v>
      </c>
      <c r="F168" s="23" t="s">
        <v>244</v>
      </c>
      <c r="G168" s="156" t="s">
        <v>245</v>
      </c>
      <c r="H168" s="156" t="s">
        <v>245</v>
      </c>
      <c r="I168" s="180">
        <v>2027</v>
      </c>
      <c r="J168" s="158">
        <f t="shared" si="14"/>
        <v>96202.664000000004</v>
      </c>
      <c r="K168" s="209"/>
      <c r="L168" s="158">
        <v>86582.394</v>
      </c>
      <c r="M168" s="158">
        <v>9620.2700000000004</v>
      </c>
      <c r="N168" s="209"/>
      <c r="O168" s="14"/>
      <c r="P168" s="3"/>
      <c r="Q168" s="3"/>
      <c r="R168" s="3"/>
      <c r="S168" s="3"/>
      <c r="T168" s="3"/>
      <c r="U168" s="176"/>
    </row>
    <row r="169" ht="27" customHeight="1">
      <c r="A169" s="155" t="s">
        <v>246</v>
      </c>
      <c r="B169" s="105" t="s">
        <v>43</v>
      </c>
      <c r="C169" s="106"/>
      <c r="D169" s="106"/>
      <c r="E169" s="106"/>
      <c r="F169" s="106"/>
      <c r="G169" s="106"/>
      <c r="H169" s="107"/>
      <c r="I169" s="210"/>
      <c r="J169" s="209"/>
      <c r="K169" s="209"/>
      <c r="L169" s="209"/>
      <c r="M169" s="209"/>
      <c r="N169" s="209"/>
      <c r="O169" s="115"/>
      <c r="P169" s="3"/>
      <c r="Q169" s="3"/>
      <c r="R169" s="3"/>
      <c r="S169" s="3"/>
      <c r="T169" s="3"/>
    </row>
    <row r="170" ht="24" customHeight="1">
      <c r="A170" s="155" t="s">
        <v>247</v>
      </c>
      <c r="B170" s="105" t="s">
        <v>45</v>
      </c>
      <c r="C170" s="106"/>
      <c r="D170" s="106"/>
      <c r="E170" s="106"/>
      <c r="F170" s="106"/>
      <c r="G170" s="106"/>
      <c r="H170" s="107"/>
      <c r="I170" s="180">
        <v>2027</v>
      </c>
      <c r="J170" s="158">
        <f t="shared" si="14"/>
        <v>96202.664000000004</v>
      </c>
      <c r="K170" s="209"/>
      <c r="L170" s="158">
        <v>86582.394</v>
      </c>
      <c r="M170" s="158">
        <v>9620.2700000000004</v>
      </c>
      <c r="N170" s="209"/>
      <c r="O170" s="20"/>
      <c r="P170" s="3"/>
      <c r="Q170" s="3"/>
      <c r="R170" s="3"/>
      <c r="S170" s="3"/>
      <c r="T170" s="3"/>
    </row>
    <row r="171" ht="180.75" customHeight="1">
      <c r="A171" s="94" t="s">
        <v>248</v>
      </c>
      <c r="B171" s="95" t="s">
        <v>249</v>
      </c>
      <c r="C171" s="20">
        <v>83</v>
      </c>
      <c r="D171" s="20">
        <v>2027</v>
      </c>
      <c r="E171" s="88" t="s">
        <v>250</v>
      </c>
      <c r="F171" s="23" t="s">
        <v>251</v>
      </c>
      <c r="G171" s="156" t="s">
        <v>252</v>
      </c>
      <c r="H171" s="156" t="s">
        <v>252</v>
      </c>
      <c r="I171" s="180">
        <v>2027</v>
      </c>
      <c r="J171" s="158">
        <f t="shared" si="14"/>
        <v>9373.5968000000012</v>
      </c>
      <c r="K171" s="209"/>
      <c r="L171" s="158">
        <v>8529.9768000000004</v>
      </c>
      <c r="M171" s="158">
        <v>843.62</v>
      </c>
      <c r="N171" s="209"/>
      <c r="O171" s="14"/>
      <c r="P171" s="3"/>
      <c r="Q171" s="3"/>
      <c r="R171" s="3"/>
      <c r="S171" s="3"/>
      <c r="T171" s="3"/>
      <c r="U171" s="176"/>
    </row>
    <row r="172" ht="27" customHeight="1">
      <c r="A172" s="155" t="s">
        <v>253</v>
      </c>
      <c r="B172" s="105" t="s">
        <v>43</v>
      </c>
      <c r="C172" s="106"/>
      <c r="D172" s="106"/>
      <c r="E172" s="106"/>
      <c r="F172" s="106"/>
      <c r="G172" s="106"/>
      <c r="H172" s="107"/>
      <c r="I172" s="210"/>
      <c r="J172" s="209"/>
      <c r="K172" s="209"/>
      <c r="L172" s="209"/>
      <c r="M172" s="209"/>
      <c r="N172" s="209"/>
      <c r="O172" s="115"/>
      <c r="P172" s="3"/>
      <c r="Q172" s="3"/>
      <c r="R172" s="3"/>
      <c r="S172" s="3"/>
      <c r="T172" s="3"/>
    </row>
    <row r="173" ht="24" customHeight="1">
      <c r="A173" s="155" t="s">
        <v>254</v>
      </c>
      <c r="B173" s="105" t="s">
        <v>45</v>
      </c>
      <c r="C173" s="106"/>
      <c r="D173" s="106"/>
      <c r="E173" s="106"/>
      <c r="F173" s="106"/>
      <c r="G173" s="106"/>
      <c r="H173" s="107"/>
      <c r="I173" s="180">
        <v>2027</v>
      </c>
      <c r="J173" s="158">
        <f t="shared" si="14"/>
        <v>9373.5968000000012</v>
      </c>
      <c r="K173" s="209"/>
      <c r="L173" s="158">
        <v>8529.9768000000004</v>
      </c>
      <c r="M173" s="158">
        <v>843.62</v>
      </c>
      <c r="N173" s="209"/>
      <c r="O173" s="20"/>
      <c r="P173" s="3"/>
      <c r="Q173" s="3"/>
      <c r="R173" s="3"/>
      <c r="S173" s="3"/>
      <c r="T173" s="3"/>
    </row>
    <row r="174" ht="180.75" customHeight="1">
      <c r="A174" s="94" t="s">
        <v>255</v>
      </c>
      <c r="B174" s="95" t="s">
        <v>256</v>
      </c>
      <c r="C174" s="20">
        <v>30</v>
      </c>
      <c r="D174" s="20">
        <v>2027</v>
      </c>
      <c r="E174" s="88" t="s">
        <v>257</v>
      </c>
      <c r="F174" s="23" t="s">
        <v>258</v>
      </c>
      <c r="G174" s="156" t="s">
        <v>259</v>
      </c>
      <c r="H174" s="156" t="s">
        <v>259</v>
      </c>
      <c r="I174" s="180">
        <v>2027</v>
      </c>
      <c r="J174" s="158">
        <f t="shared" si="14"/>
        <v>11829.659100000001</v>
      </c>
      <c r="K174" s="209"/>
      <c r="L174" s="158">
        <v>11001.579100000001</v>
      </c>
      <c r="M174" s="158">
        <v>828.08000000000004</v>
      </c>
      <c r="N174" s="209"/>
      <c r="O174" s="14"/>
      <c r="P174" s="3"/>
      <c r="Q174" s="3"/>
      <c r="R174" s="3"/>
      <c r="S174" s="3"/>
      <c r="T174" s="3"/>
      <c r="U174" s="176"/>
    </row>
    <row r="175" ht="27" customHeight="1">
      <c r="A175" s="155" t="s">
        <v>260</v>
      </c>
      <c r="B175" s="105" t="s">
        <v>43</v>
      </c>
      <c r="C175" s="106"/>
      <c r="D175" s="106"/>
      <c r="E175" s="106"/>
      <c r="F175" s="106"/>
      <c r="G175" s="106"/>
      <c r="H175" s="107"/>
      <c r="I175" s="180"/>
      <c r="J175" s="209"/>
      <c r="K175" s="209"/>
      <c r="L175" s="209"/>
      <c r="M175" s="209"/>
      <c r="N175" s="209"/>
      <c r="O175" s="115"/>
      <c r="P175" s="3"/>
      <c r="Q175" s="3"/>
      <c r="R175" s="3"/>
      <c r="S175" s="3"/>
      <c r="T175" s="3"/>
    </row>
    <row r="176" ht="24" customHeight="1">
      <c r="A176" s="155" t="s">
        <v>261</v>
      </c>
      <c r="B176" s="105" t="s">
        <v>45</v>
      </c>
      <c r="C176" s="106"/>
      <c r="D176" s="106"/>
      <c r="E176" s="106"/>
      <c r="F176" s="106"/>
      <c r="G176" s="106"/>
      <c r="H176" s="107"/>
      <c r="I176" s="180">
        <v>2027</v>
      </c>
      <c r="J176" s="158">
        <f t="shared" si="14"/>
        <v>11829.659100000001</v>
      </c>
      <c r="K176" s="209"/>
      <c r="L176" s="158">
        <v>11001.579100000001</v>
      </c>
      <c r="M176" s="158">
        <v>828.08000000000004</v>
      </c>
      <c r="N176" s="209"/>
      <c r="O176" s="20"/>
      <c r="P176" s="3"/>
      <c r="Q176" s="3"/>
      <c r="R176" s="3"/>
      <c r="S176" s="3"/>
      <c r="T176" s="3"/>
    </row>
    <row r="177" ht="180.75" customHeight="1">
      <c r="A177" s="94" t="s">
        <v>262</v>
      </c>
      <c r="B177" s="95" t="s">
        <v>263</v>
      </c>
      <c r="C177" s="20">
        <v>50</v>
      </c>
      <c r="D177" s="20">
        <v>2027</v>
      </c>
      <c r="E177" s="88" t="s">
        <v>264</v>
      </c>
      <c r="F177" s="23" t="s">
        <v>265</v>
      </c>
      <c r="G177" s="156" t="s">
        <v>266</v>
      </c>
      <c r="H177" s="156" t="s">
        <v>266</v>
      </c>
      <c r="I177" s="180">
        <v>2027</v>
      </c>
      <c r="J177" s="158">
        <f t="shared" si="14"/>
        <v>64524.301599999999</v>
      </c>
      <c r="K177" s="209"/>
      <c r="L177" s="158">
        <v>59362.361599999997</v>
      </c>
      <c r="M177" s="158">
        <v>5161.9399999999996</v>
      </c>
      <c r="N177" s="209"/>
      <c r="O177" s="14"/>
      <c r="P177" s="3"/>
      <c r="Q177" s="3"/>
      <c r="R177" s="3"/>
      <c r="S177" s="3"/>
      <c r="T177" s="3"/>
      <c r="U177" s="176"/>
    </row>
    <row r="178" ht="27" customHeight="1">
      <c r="A178" s="155" t="s">
        <v>267</v>
      </c>
      <c r="B178" s="105" t="s">
        <v>43</v>
      </c>
      <c r="C178" s="106"/>
      <c r="D178" s="106"/>
      <c r="E178" s="106"/>
      <c r="F178" s="106"/>
      <c r="G178" s="106"/>
      <c r="H178" s="107"/>
      <c r="I178" s="210"/>
      <c r="J178" s="209"/>
      <c r="K178" s="209"/>
      <c r="L178" s="209"/>
      <c r="M178" s="209"/>
      <c r="N178" s="209"/>
      <c r="O178" s="115"/>
      <c r="P178" s="3"/>
      <c r="Q178" s="3"/>
      <c r="R178" s="3"/>
      <c r="S178" s="3"/>
      <c r="T178" s="3"/>
    </row>
    <row r="179" ht="24" customHeight="1">
      <c r="A179" s="155" t="s">
        <v>268</v>
      </c>
      <c r="B179" s="45" t="s">
        <v>45</v>
      </c>
      <c r="C179" s="46"/>
      <c r="D179" s="46"/>
      <c r="E179" s="46"/>
      <c r="F179" s="46"/>
      <c r="G179" s="46"/>
      <c r="H179" s="77"/>
      <c r="I179" s="180">
        <v>2027</v>
      </c>
      <c r="J179" s="158">
        <f t="shared" si="14"/>
        <v>64524.301599999999</v>
      </c>
      <c r="K179" s="209"/>
      <c r="L179" s="158">
        <v>59362.361599999997</v>
      </c>
      <c r="M179" s="158">
        <v>5161.9399999999996</v>
      </c>
      <c r="N179" s="209"/>
      <c r="O179" s="20"/>
      <c r="P179" s="3"/>
      <c r="Q179" s="3"/>
      <c r="R179" s="3"/>
      <c r="S179" s="3"/>
      <c r="T179" s="3"/>
    </row>
    <row r="180" s="1" customFormat="1" ht="180.75" customHeight="1">
      <c r="A180" s="173" t="s">
        <v>269</v>
      </c>
      <c r="B180" s="28" t="s">
        <v>270</v>
      </c>
      <c r="C180" s="29">
        <v>36</v>
      </c>
      <c r="D180" s="29" t="s">
        <v>105</v>
      </c>
      <c r="E180" s="28" t="s">
        <v>271</v>
      </c>
      <c r="F180" s="29" t="s">
        <v>272</v>
      </c>
      <c r="G180" s="177" t="s">
        <v>178</v>
      </c>
      <c r="H180" s="211" t="s">
        <v>273</v>
      </c>
      <c r="I180" s="175">
        <v>2026</v>
      </c>
      <c r="J180" s="158">
        <f t="shared" si="14"/>
        <v>48669.910000000003</v>
      </c>
      <c r="K180" s="209"/>
      <c r="L180" s="158">
        <v>46236.410000000003</v>
      </c>
      <c r="M180" s="158">
        <v>2433.5</v>
      </c>
      <c r="N180" s="209"/>
      <c r="O180" s="14"/>
      <c r="P180" s="3"/>
      <c r="Q180" s="3"/>
      <c r="R180" s="3"/>
      <c r="S180" s="3"/>
      <c r="T180" s="3"/>
      <c r="U180" s="176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</row>
    <row r="181" s="1" customFormat="1" ht="27.75" customHeight="1">
      <c r="A181" s="178"/>
      <c r="B181" s="28"/>
      <c r="C181" s="29"/>
      <c r="D181" s="29"/>
      <c r="E181" s="28"/>
      <c r="F181" s="29"/>
      <c r="G181" s="177"/>
      <c r="H181" s="174"/>
      <c r="I181" s="175">
        <v>2027</v>
      </c>
      <c r="J181" s="158">
        <f t="shared" si="14"/>
        <v>51408.770000000004</v>
      </c>
      <c r="K181" s="209"/>
      <c r="L181" s="158">
        <v>48838.330000000002</v>
      </c>
      <c r="M181" s="158">
        <v>2570.4400000000001</v>
      </c>
      <c r="N181" s="209"/>
      <c r="O181" s="115"/>
      <c r="P181" s="3"/>
      <c r="Q181" s="3"/>
      <c r="R181" s="3"/>
      <c r="S181" s="3"/>
      <c r="T181" s="3"/>
      <c r="U181" s="176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</row>
    <row r="182" s="1" customFormat="1" ht="30" customHeight="1">
      <c r="A182" s="155" t="s">
        <v>274</v>
      </c>
      <c r="B182" s="40" t="s">
        <v>43</v>
      </c>
      <c r="C182" s="41"/>
      <c r="D182" s="41"/>
      <c r="E182" s="41"/>
      <c r="F182" s="41"/>
      <c r="G182" s="41"/>
      <c r="H182" s="42"/>
      <c r="I182" s="210"/>
      <c r="J182" s="209"/>
      <c r="K182" s="209"/>
      <c r="L182" s="209"/>
      <c r="M182" s="209"/>
      <c r="N182" s="209"/>
      <c r="O182" s="115"/>
      <c r="P182" s="3"/>
      <c r="Q182" s="3"/>
      <c r="R182" s="3"/>
      <c r="S182" s="3"/>
      <c r="T182" s="3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</row>
    <row r="183" s="1" customFormat="1" ht="30" customHeight="1">
      <c r="A183" s="44" t="s">
        <v>275</v>
      </c>
      <c r="B183" s="48" t="s">
        <v>45</v>
      </c>
      <c r="C183" s="49"/>
      <c r="D183" s="49"/>
      <c r="E183" s="49"/>
      <c r="F183" s="49"/>
      <c r="G183" s="49"/>
      <c r="H183" s="81"/>
      <c r="I183" s="180">
        <v>2026</v>
      </c>
      <c r="J183" s="158">
        <f t="shared" ref="J183:J203" si="15">SUM(K183:N183)</f>
        <v>48669.910000000003</v>
      </c>
      <c r="K183" s="159"/>
      <c r="L183" s="158">
        <v>46236.410000000003</v>
      </c>
      <c r="M183" s="158">
        <v>2433.5</v>
      </c>
      <c r="N183" s="209"/>
      <c r="O183" s="115"/>
      <c r="P183" s="3"/>
      <c r="Q183" s="3"/>
      <c r="R183" s="3"/>
      <c r="S183" s="3"/>
      <c r="T183" s="3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</row>
    <row r="184" s="1" customFormat="1" ht="24" customHeight="1">
      <c r="A184" s="94"/>
      <c r="B184" s="40"/>
      <c r="C184" s="41"/>
      <c r="D184" s="41"/>
      <c r="E184" s="41"/>
      <c r="F184" s="41"/>
      <c r="G184" s="41"/>
      <c r="H184" s="42"/>
      <c r="I184" s="180">
        <v>2027</v>
      </c>
      <c r="J184" s="158">
        <f t="shared" si="15"/>
        <v>51408.770000000004</v>
      </c>
      <c r="K184" s="209"/>
      <c r="L184" s="158">
        <v>48838.330000000002</v>
      </c>
      <c r="M184" s="158">
        <v>2570.4400000000001</v>
      </c>
      <c r="N184" s="209"/>
      <c r="O184" s="20"/>
      <c r="P184" s="3"/>
      <c r="Q184" s="3"/>
      <c r="R184" s="3"/>
      <c r="S184" s="3"/>
      <c r="T184" s="3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</row>
    <row r="185" ht="143.25" customHeight="1">
      <c r="A185" s="94" t="s">
        <v>276</v>
      </c>
      <c r="B185" s="95" t="s">
        <v>277</v>
      </c>
      <c r="C185" s="20">
        <v>35</v>
      </c>
      <c r="D185" s="20" t="s">
        <v>278</v>
      </c>
      <c r="E185" s="88" t="s">
        <v>279</v>
      </c>
      <c r="F185" s="23" t="s">
        <v>280</v>
      </c>
      <c r="G185" s="156" t="s">
        <v>281</v>
      </c>
      <c r="H185" s="199" t="s">
        <v>281</v>
      </c>
      <c r="I185" s="212">
        <v>2028</v>
      </c>
      <c r="J185" s="167">
        <f t="shared" si="15"/>
        <v>61534</v>
      </c>
      <c r="K185" s="213"/>
      <c r="L185" s="167">
        <v>56611.279999999999</v>
      </c>
      <c r="M185" s="167">
        <v>4922.7200000000003</v>
      </c>
      <c r="N185" s="213"/>
      <c r="O185" s="14"/>
      <c r="P185" s="3"/>
      <c r="Q185" s="3"/>
      <c r="R185" s="3"/>
      <c r="S185" s="3"/>
      <c r="T185" s="3"/>
      <c r="U185" s="176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ht="24" customHeight="1">
      <c r="A186" s="155" t="s">
        <v>282</v>
      </c>
      <c r="B186" s="105" t="s">
        <v>43</v>
      </c>
      <c r="C186" s="106"/>
      <c r="D186" s="106"/>
      <c r="E186" s="106"/>
      <c r="F186" s="106"/>
      <c r="G186" s="106"/>
      <c r="H186" s="106"/>
      <c r="I186" s="214"/>
      <c r="J186" s="215"/>
      <c r="K186" s="213"/>
      <c r="L186" s="215"/>
      <c r="M186" s="213"/>
      <c r="N186" s="215"/>
      <c r="O186" s="11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ht="24" customHeight="1">
      <c r="A187" s="155" t="s">
        <v>283</v>
      </c>
      <c r="B187" s="105" t="s">
        <v>45</v>
      </c>
      <c r="C187" s="106"/>
      <c r="D187" s="106"/>
      <c r="E187" s="106"/>
      <c r="F187" s="106"/>
      <c r="G187" s="106"/>
      <c r="H187" s="106"/>
      <c r="I187" s="216">
        <v>2028</v>
      </c>
      <c r="J187" s="217">
        <f t="shared" si="15"/>
        <v>61534</v>
      </c>
      <c r="K187" s="209"/>
      <c r="L187" s="158">
        <v>56611.279999999999</v>
      </c>
      <c r="M187" s="158">
        <v>4922.7200000000003</v>
      </c>
      <c r="N187" s="209"/>
      <c r="O187" s="20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="1" customFormat="1" ht="111.75" customHeight="1">
      <c r="A188" s="94" t="s">
        <v>284</v>
      </c>
      <c r="B188" s="95" t="s">
        <v>285</v>
      </c>
      <c r="C188" s="20">
        <v>108</v>
      </c>
      <c r="D188" s="20">
        <v>2028</v>
      </c>
      <c r="E188" s="88" t="s">
        <v>286</v>
      </c>
      <c r="F188" s="23" t="s">
        <v>287</v>
      </c>
      <c r="G188" s="156" t="s">
        <v>200</v>
      </c>
      <c r="H188" s="172" t="s">
        <v>200</v>
      </c>
      <c r="I188" s="180">
        <v>2028</v>
      </c>
      <c r="J188" s="167">
        <f t="shared" si="15"/>
        <v>6824.7999999999993</v>
      </c>
      <c r="K188" s="213"/>
      <c r="L188" s="167">
        <v>6278.8199999999997</v>
      </c>
      <c r="M188" s="167">
        <v>545.98000000000002</v>
      </c>
      <c r="N188" s="213"/>
      <c r="O188" s="14"/>
      <c r="P188" s="3"/>
      <c r="Q188" s="3"/>
      <c r="R188" s="3"/>
      <c r="S188" s="3"/>
      <c r="T188" s="3"/>
      <c r="U188" s="176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="1" customFormat="1" ht="24" customHeight="1">
      <c r="A189" s="155" t="s">
        <v>288</v>
      </c>
      <c r="B189" s="105" t="s">
        <v>43</v>
      </c>
      <c r="C189" s="106"/>
      <c r="D189" s="106"/>
      <c r="E189" s="106"/>
      <c r="F189" s="106"/>
      <c r="G189" s="106"/>
      <c r="H189" s="107"/>
      <c r="I189" s="218"/>
      <c r="J189" s="215"/>
      <c r="K189" s="213"/>
      <c r="L189" s="215"/>
      <c r="M189" s="213"/>
      <c r="N189" s="215"/>
      <c r="O189" s="11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="1" customFormat="1" ht="24" customHeight="1">
      <c r="A190" s="155" t="s">
        <v>289</v>
      </c>
      <c r="B190" s="105" t="s">
        <v>45</v>
      </c>
      <c r="C190" s="106"/>
      <c r="D190" s="106"/>
      <c r="E190" s="106"/>
      <c r="F190" s="106"/>
      <c r="G190" s="106"/>
      <c r="H190" s="106"/>
      <c r="I190" s="216">
        <v>2028</v>
      </c>
      <c r="J190" s="217">
        <f t="shared" si="15"/>
        <v>6824.8099999999995</v>
      </c>
      <c r="K190" s="209"/>
      <c r="L190" s="158">
        <v>6278.8299999999999</v>
      </c>
      <c r="M190" s="158">
        <v>545.98000000000002</v>
      </c>
      <c r="N190" s="209"/>
      <c r="O190" s="20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="1" customFormat="1" ht="107.25" customHeight="1">
      <c r="A191" s="94" t="s">
        <v>290</v>
      </c>
      <c r="B191" s="95" t="s">
        <v>291</v>
      </c>
      <c r="C191" s="20">
        <v>28</v>
      </c>
      <c r="D191" s="20">
        <v>2028</v>
      </c>
      <c r="E191" s="88" t="s">
        <v>292</v>
      </c>
      <c r="F191" s="23" t="s">
        <v>293</v>
      </c>
      <c r="G191" s="156" t="s">
        <v>294</v>
      </c>
      <c r="H191" s="199" t="s">
        <v>294</v>
      </c>
      <c r="I191" s="180">
        <v>2028</v>
      </c>
      <c r="J191" s="167">
        <f t="shared" si="15"/>
        <v>50234.800000000003</v>
      </c>
      <c r="K191" s="213"/>
      <c r="L191" s="158">
        <v>43201.93</v>
      </c>
      <c r="M191" s="158">
        <v>7032.8699999999999</v>
      </c>
      <c r="N191" s="209"/>
      <c r="O191" s="14"/>
      <c r="P191" s="3"/>
      <c r="Q191" s="3"/>
      <c r="R191" s="3"/>
      <c r="S191" s="3"/>
      <c r="T191" s="3"/>
      <c r="U191" s="176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="1" customFormat="1" ht="24" customHeight="1">
      <c r="A192" s="155" t="s">
        <v>295</v>
      </c>
      <c r="B192" s="105" t="s">
        <v>43</v>
      </c>
      <c r="C192" s="106"/>
      <c r="D192" s="106"/>
      <c r="E192" s="106"/>
      <c r="F192" s="106"/>
      <c r="G192" s="106"/>
      <c r="H192" s="107"/>
      <c r="I192" s="218"/>
      <c r="J192" s="215"/>
      <c r="K192" s="219"/>
      <c r="L192" s="220"/>
      <c r="M192" s="220"/>
      <c r="N192" s="221"/>
      <c r="O192" s="222"/>
      <c r="P192" s="3"/>
      <c r="Q192" s="3"/>
      <c r="R192" s="3"/>
      <c r="S192" s="3"/>
      <c r="T192" s="3"/>
      <c r="U192" s="3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="1" customFormat="1" ht="24" customHeight="1">
      <c r="A193" s="155" t="s">
        <v>296</v>
      </c>
      <c r="B193" s="105" t="s">
        <v>45</v>
      </c>
      <c r="C193" s="106"/>
      <c r="D193" s="106"/>
      <c r="E193" s="106"/>
      <c r="F193" s="106"/>
      <c r="G193" s="106"/>
      <c r="H193" s="106"/>
      <c r="I193" s="216">
        <v>2028</v>
      </c>
      <c r="J193" s="217">
        <f t="shared" si="15"/>
        <v>50234.800000000003</v>
      </c>
      <c r="K193" s="209"/>
      <c r="L193" s="170">
        <v>43201.93</v>
      </c>
      <c r="M193" s="223">
        <v>7032.8699999999999</v>
      </c>
      <c r="N193" s="224"/>
      <c r="O193" s="20"/>
      <c r="P193" s="3"/>
      <c r="Q193" s="3"/>
      <c r="R193" s="3"/>
      <c r="S193" s="3"/>
      <c r="T193" s="3"/>
      <c r="U193" s="3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="1" customFormat="1" ht="81.75" customHeight="1">
      <c r="A194" s="94" t="s">
        <v>297</v>
      </c>
      <c r="B194" s="95" t="s">
        <v>298</v>
      </c>
      <c r="C194" s="20">
        <v>71</v>
      </c>
      <c r="D194" s="20" t="s">
        <v>278</v>
      </c>
      <c r="E194" s="88" t="s">
        <v>299</v>
      </c>
      <c r="F194" s="23" t="s">
        <v>300</v>
      </c>
      <c r="G194" s="156" t="s">
        <v>155</v>
      </c>
      <c r="H194" s="199" t="s">
        <v>155</v>
      </c>
      <c r="I194" s="180">
        <v>2028</v>
      </c>
      <c r="J194" s="167">
        <f t="shared" si="15"/>
        <v>87358</v>
      </c>
      <c r="K194" s="213"/>
      <c r="L194" s="167">
        <v>78622.199999999997</v>
      </c>
      <c r="M194" s="167">
        <v>8735.7999999999993</v>
      </c>
      <c r="N194" s="213"/>
      <c r="O194" s="14"/>
      <c r="P194" s="3"/>
      <c r="Q194" s="3"/>
      <c r="R194" s="3"/>
      <c r="S194" s="3"/>
      <c r="T194" s="3"/>
      <c r="U194" s="176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="1" customFormat="1" ht="24" customHeight="1">
      <c r="A195" s="155" t="s">
        <v>301</v>
      </c>
      <c r="B195" s="105" t="s">
        <v>43</v>
      </c>
      <c r="C195" s="106"/>
      <c r="D195" s="106"/>
      <c r="E195" s="106"/>
      <c r="F195" s="106"/>
      <c r="G195" s="106"/>
      <c r="H195" s="107"/>
      <c r="I195" s="218"/>
      <c r="J195" s="215"/>
      <c r="K195" s="213"/>
      <c r="L195" s="215"/>
      <c r="M195" s="213"/>
      <c r="N195" s="215"/>
      <c r="O195" s="11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="1" customFormat="1" ht="24" customHeight="1">
      <c r="A196" s="155" t="s">
        <v>302</v>
      </c>
      <c r="B196" s="105" t="s">
        <v>45</v>
      </c>
      <c r="C196" s="106"/>
      <c r="D196" s="106"/>
      <c r="E196" s="106"/>
      <c r="F196" s="106"/>
      <c r="G196" s="106"/>
      <c r="H196" s="106"/>
      <c r="I196" s="216">
        <v>2028</v>
      </c>
      <c r="J196" s="217">
        <f t="shared" si="15"/>
        <v>87358</v>
      </c>
      <c r="K196" s="209"/>
      <c r="L196" s="158">
        <v>78622.199999999997</v>
      </c>
      <c r="M196" s="158">
        <v>8735.7999999999993</v>
      </c>
      <c r="N196" s="209"/>
      <c r="O196" s="20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="1" customFormat="1" ht="123" customHeight="1">
      <c r="A197" s="94" t="s">
        <v>303</v>
      </c>
      <c r="B197" s="95" t="s">
        <v>304</v>
      </c>
      <c r="C197" s="20">
        <v>10</v>
      </c>
      <c r="D197" s="20">
        <v>2028</v>
      </c>
      <c r="E197" s="88" t="s">
        <v>305</v>
      </c>
      <c r="F197" s="23" t="s">
        <v>306</v>
      </c>
      <c r="G197" s="156" t="s">
        <v>307</v>
      </c>
      <c r="H197" s="199" t="s">
        <v>307</v>
      </c>
      <c r="I197" s="180">
        <v>2028</v>
      </c>
      <c r="J197" s="167">
        <f t="shared" si="15"/>
        <v>7663.0100000000002</v>
      </c>
      <c r="K197" s="213"/>
      <c r="L197" s="167">
        <v>6973.3400000000001</v>
      </c>
      <c r="M197" s="167">
        <v>689.66999999999996</v>
      </c>
      <c r="N197" s="213"/>
      <c r="O197" s="14"/>
      <c r="P197" s="3"/>
      <c r="Q197" s="3"/>
      <c r="R197" s="3"/>
      <c r="S197" s="3"/>
      <c r="T197" s="3"/>
      <c r="U197" s="176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="1" customFormat="1" ht="24" customHeight="1">
      <c r="A198" s="155" t="s">
        <v>308</v>
      </c>
      <c r="B198" s="105" t="s">
        <v>43</v>
      </c>
      <c r="C198" s="106"/>
      <c r="D198" s="106"/>
      <c r="E198" s="106"/>
      <c r="F198" s="106"/>
      <c r="G198" s="106"/>
      <c r="H198" s="107"/>
      <c r="I198" s="218"/>
      <c r="J198" s="215"/>
      <c r="K198" s="213"/>
      <c r="L198" s="215"/>
      <c r="M198" s="213"/>
      <c r="N198" s="215"/>
      <c r="O198" s="11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="1" customFormat="1" ht="24" customHeight="1">
      <c r="A199" s="155" t="s">
        <v>309</v>
      </c>
      <c r="B199" s="105" t="s">
        <v>45</v>
      </c>
      <c r="C199" s="106"/>
      <c r="D199" s="106"/>
      <c r="E199" s="106"/>
      <c r="F199" s="106"/>
      <c r="G199" s="106"/>
      <c r="H199" s="106"/>
      <c r="I199" s="216">
        <v>2028</v>
      </c>
      <c r="J199" s="217">
        <f t="shared" si="15"/>
        <v>7663.0100000000002</v>
      </c>
      <c r="K199" s="209"/>
      <c r="L199" s="158">
        <v>6973.3400000000001</v>
      </c>
      <c r="M199" s="158">
        <v>689.66999999999996</v>
      </c>
      <c r="N199" s="209"/>
      <c r="O199" s="20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="1" customFormat="1" ht="126.75" customHeight="1">
      <c r="A200" s="94" t="s">
        <v>310</v>
      </c>
      <c r="B200" s="95" t="s">
        <v>311</v>
      </c>
      <c r="C200" s="20">
        <v>48</v>
      </c>
      <c r="D200" s="20" t="s">
        <v>278</v>
      </c>
      <c r="E200" s="88" t="s">
        <v>312</v>
      </c>
      <c r="F200" s="23" t="s">
        <v>313</v>
      </c>
      <c r="G200" s="95" t="s">
        <v>314</v>
      </c>
      <c r="H200" s="95" t="s">
        <v>314</v>
      </c>
      <c r="I200" s="180">
        <v>2028</v>
      </c>
      <c r="J200" s="167">
        <f t="shared" si="15"/>
        <v>56967.010000000002</v>
      </c>
      <c r="K200" s="213"/>
      <c r="L200" s="167">
        <v>52409.650000000001</v>
      </c>
      <c r="M200" s="167">
        <v>4557.3599999999997</v>
      </c>
      <c r="N200" s="213"/>
      <c r="O200" s="14"/>
      <c r="P200" s="3"/>
      <c r="Q200" s="3"/>
      <c r="R200" s="3"/>
      <c r="S200" s="3"/>
      <c r="T200" s="3"/>
      <c r="U200" s="176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="1" customFormat="1" ht="24" customHeight="1">
      <c r="A201" s="155" t="s">
        <v>315</v>
      </c>
      <c r="B201" s="105" t="s">
        <v>43</v>
      </c>
      <c r="C201" s="106"/>
      <c r="D201" s="106"/>
      <c r="E201" s="106"/>
      <c r="F201" s="106"/>
      <c r="G201" s="106"/>
      <c r="H201" s="107"/>
      <c r="I201" s="225"/>
      <c r="J201" s="215"/>
      <c r="K201" s="213"/>
      <c r="L201" s="170"/>
      <c r="M201" s="213"/>
      <c r="N201" s="215"/>
      <c r="O201" s="115"/>
      <c r="P201" s="3"/>
      <c r="Q201" s="3"/>
      <c r="R201" s="3"/>
      <c r="S201" s="3"/>
      <c r="T201" s="3"/>
      <c r="U201" s="3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="1" customFormat="1" ht="24" customHeight="1">
      <c r="A202" s="155" t="s">
        <v>316</v>
      </c>
      <c r="B202" s="105" t="s">
        <v>45</v>
      </c>
      <c r="C202" s="106"/>
      <c r="D202" s="106"/>
      <c r="E202" s="106"/>
      <c r="F202" s="106"/>
      <c r="G202" s="106"/>
      <c r="H202" s="107"/>
      <c r="I202" s="226">
        <v>2028</v>
      </c>
      <c r="J202" s="158">
        <f t="shared" si="15"/>
        <v>56967.010000000002</v>
      </c>
      <c r="K202" s="209"/>
      <c r="L202" s="158">
        <v>52409.650000000001</v>
      </c>
      <c r="M202" s="158">
        <v>4557.3599999999997</v>
      </c>
      <c r="N202" s="209"/>
      <c r="O202" s="20"/>
      <c r="P202" s="3"/>
      <c r="Q202" s="3"/>
      <c r="R202" s="3"/>
      <c r="S202" s="3"/>
      <c r="T202" s="3"/>
      <c r="U202" s="3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="132" customFormat="1" ht="28.5" customHeight="1">
      <c r="A203" s="227"/>
      <c r="B203" s="45" t="s">
        <v>317</v>
      </c>
      <c r="C203" s="46"/>
      <c r="D203" s="46"/>
      <c r="E203" s="46"/>
      <c r="F203" s="46"/>
      <c r="G203" s="46"/>
      <c r="H203" s="77"/>
      <c r="I203" s="157">
        <v>2022</v>
      </c>
      <c r="J203" s="168">
        <f t="shared" si="15"/>
        <v>172435.01191</v>
      </c>
      <c r="K203" s="168"/>
      <c r="L203" s="168">
        <f>SUM(A1,L101,L110)</f>
        <v>156915.86084000001</v>
      </c>
      <c r="M203" s="168">
        <f>SUM(B1,M101,M110)</f>
        <v>15519.15107</v>
      </c>
      <c r="N203" s="168"/>
      <c r="O203" s="135"/>
      <c r="P203" s="132"/>
      <c r="Q203" s="132"/>
      <c r="R203" s="132"/>
      <c r="S203" s="132"/>
      <c r="T203" s="132"/>
    </row>
    <row r="204" ht="24" customHeight="1">
      <c r="A204" s="228"/>
      <c r="B204" s="48"/>
      <c r="C204" s="49"/>
      <c r="D204" s="49"/>
      <c r="E204" s="49"/>
      <c r="F204" s="49"/>
      <c r="G204" s="49"/>
      <c r="H204" s="81"/>
      <c r="I204" s="157">
        <v>2023</v>
      </c>
      <c r="J204" s="167">
        <f t="shared" ref="J204:J205" si="16">SUM(K204:M204)</f>
        <v>197696.96999999997</v>
      </c>
      <c r="K204" s="167"/>
      <c r="L204" s="167">
        <f>SUM(A1,L102,L111)</f>
        <v>178718.54999999999</v>
      </c>
      <c r="M204" s="167">
        <f>SUM(B1,M102,M111)</f>
        <v>18978.419999999998</v>
      </c>
      <c r="N204" s="168"/>
      <c r="O204" s="125"/>
      <c r="P204" s="3"/>
      <c r="Q204" s="3"/>
      <c r="R204" s="3"/>
      <c r="S204" s="3"/>
      <c r="T204" s="3"/>
      <c r="U204" s="3"/>
    </row>
    <row r="205" ht="24" customHeight="1">
      <c r="A205" s="228"/>
      <c r="B205" s="48"/>
      <c r="C205" s="49"/>
      <c r="D205" s="49"/>
      <c r="E205" s="49"/>
      <c r="F205" s="49"/>
      <c r="G205" s="49"/>
      <c r="H205" s="81"/>
      <c r="I205" s="157">
        <v>2024</v>
      </c>
      <c r="J205" s="167">
        <f t="shared" si="16"/>
        <v>370898.20684999996</v>
      </c>
      <c r="K205" s="167"/>
      <c r="L205" s="167">
        <f t="shared" ref="L205:L206" si="17">SUM(L103,L112,L119,L126)</f>
        <v>332001.85684999998</v>
      </c>
      <c r="M205" s="167">
        <f t="shared" ref="M205:M206" si="18">SUM(M103,M112,M119,M126)</f>
        <v>38896.349999999999</v>
      </c>
      <c r="N205" s="168"/>
      <c r="O205" s="125"/>
      <c r="P205" s="3"/>
      <c r="Q205" s="3"/>
      <c r="R205" s="3"/>
      <c r="S205" s="3"/>
      <c r="T205" s="3"/>
    </row>
    <row r="206" ht="22.899999999999999" customHeight="1">
      <c r="A206" s="228"/>
      <c r="B206" s="48"/>
      <c r="C206" s="49"/>
      <c r="D206" s="49"/>
      <c r="E206" s="49"/>
      <c r="F206" s="49"/>
      <c r="G206" s="49"/>
      <c r="H206" s="81"/>
      <c r="I206" s="157">
        <v>2025</v>
      </c>
      <c r="J206" s="167">
        <f>SUM(L206:M206)</f>
        <v>476701.75501000002</v>
      </c>
      <c r="K206" s="167"/>
      <c r="L206" s="167">
        <f t="shared" si="17"/>
        <v>429259.88659000001</v>
      </c>
      <c r="M206" s="167">
        <f t="shared" si="18"/>
        <v>47441.868419999999</v>
      </c>
      <c r="N206" s="168"/>
      <c r="O206" s="229"/>
      <c r="P206" s="229" t="e">
        <f>SUM(M104,#REF!,#REF!,#REF!,M120,#REF!,#REF!,M127,#REF!,#REF!,#REF!,#REF!,#REF!,#REF!,#REF!,#REF!)</f>
        <v>#REF!</v>
      </c>
      <c r="Q206" s="229" t="e">
        <f>SUM(N104,#REF!,#REF!,#REF!,N120,#REF!,#REF!,N127,#REF!,#REF!,#REF!,#REF!,#REF!,#REF!,#REF!,#REF!)</f>
        <v>#REF!</v>
      </c>
      <c r="R206" s="229" t="e">
        <f>SUM(O104,#REF!,#REF!,#REF!,O120,#REF!,#REF!,O127,#REF!,#REF!,#REF!,#REF!,#REF!,#REF!,#REF!,#REF!)</f>
        <v>#REF!</v>
      </c>
      <c r="S206" s="229" t="e">
        <f>SUM(P104,#REF!,#REF!,#REF!,P120,#REF!,#REF!,P127,#REF!,#REF!,#REF!,#REF!,#REF!,#REF!,#REF!,#REF!)</f>
        <v>#REF!</v>
      </c>
      <c r="T206" s="229" t="e">
        <f>SUM(Q104,#REF!,#REF!,#REF!,Q120,#REF!,#REF!,Q127,#REF!,#REF!,#REF!,#REF!,#REF!,#REF!,#REF!,#REF!)</f>
        <v>#REF!</v>
      </c>
      <c r="U206" s="229"/>
    </row>
    <row r="207" s="181" customFormat="1" ht="24" customHeight="1">
      <c r="A207" s="230"/>
      <c r="B207" s="231"/>
      <c r="C207" s="232"/>
      <c r="D207" s="232"/>
      <c r="E207" s="232"/>
      <c r="F207" s="232"/>
      <c r="G207" s="232"/>
      <c r="H207" s="233"/>
      <c r="I207" s="234">
        <v>2026</v>
      </c>
      <c r="J207" s="235">
        <f t="shared" ref="J207:J212" si="19">SUM(K207:N207)</f>
        <v>375050.44560000004</v>
      </c>
      <c r="K207" s="235">
        <f>K145</f>
        <v>13995.4</v>
      </c>
      <c r="L207" s="235">
        <f>SUM(A1,L121,L128,L133,L136,L139,L142,L145,L148,L151,L154,L157,L162,L165,L180)</f>
        <v>325381.8456</v>
      </c>
      <c r="M207" s="235">
        <f>SUM(B1,M121,M128,M133,M136,M139,M142,M145,M148,M151,M154,M157,M162,M165,M180)</f>
        <v>35673.200000000004</v>
      </c>
      <c r="N207" s="236"/>
      <c r="O207" s="237"/>
      <c r="P207" s="192"/>
      <c r="Q207" s="192"/>
      <c r="R207" s="192"/>
      <c r="S207" s="192"/>
      <c r="T207" s="192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181"/>
      <c r="CB207" s="181"/>
      <c r="CC207" s="181"/>
      <c r="CD207" s="181"/>
      <c r="CE207" s="181"/>
      <c r="CF207" s="181"/>
      <c r="CG207" s="181"/>
      <c r="CH207" s="181"/>
      <c r="CI207" s="181"/>
      <c r="CJ207" s="181"/>
      <c r="CK207" s="181"/>
      <c r="CL207" s="181"/>
      <c r="CM207" s="181"/>
      <c r="CN207" s="181"/>
      <c r="CO207" s="181"/>
      <c r="CP207" s="181"/>
      <c r="CQ207" s="181"/>
      <c r="CR207" s="181"/>
      <c r="CS207" s="181"/>
      <c r="CT207" s="181"/>
      <c r="CU207" s="181"/>
      <c r="CV207" s="181"/>
      <c r="CW207" s="181"/>
      <c r="CX207" s="181"/>
      <c r="CY207" s="181"/>
      <c r="CZ207" s="181"/>
      <c r="DA207" s="181"/>
      <c r="DB207" s="181"/>
      <c r="DC207" s="181"/>
      <c r="DD207" s="181"/>
      <c r="DE207" s="181"/>
      <c r="DF207" s="181"/>
      <c r="DG207" s="181"/>
      <c r="DH207" s="181"/>
      <c r="DI207" s="181"/>
      <c r="DJ207" s="181"/>
      <c r="DK207" s="181"/>
      <c r="DL207" s="181"/>
      <c r="DM207" s="181"/>
      <c r="DN207" s="181"/>
      <c r="DO207" s="181"/>
      <c r="DP207" s="181"/>
      <c r="DQ207" s="181"/>
      <c r="DR207" s="181"/>
      <c r="DS207" s="181"/>
      <c r="DT207" s="181"/>
      <c r="DU207" s="181"/>
      <c r="DV207" s="181"/>
      <c r="DW207" s="181"/>
      <c r="DX207" s="181"/>
      <c r="DY207" s="181"/>
      <c r="DZ207" s="181"/>
      <c r="EA207" s="181"/>
      <c r="EB207" s="181"/>
      <c r="EC207" s="181"/>
      <c r="ED207" s="181"/>
      <c r="EE207" s="181"/>
      <c r="EF207" s="181"/>
      <c r="EG207" s="181"/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81"/>
      <c r="FG207" s="181"/>
      <c r="FH207" s="181"/>
      <c r="FI207" s="181"/>
      <c r="FJ207" s="181"/>
      <c r="FK207" s="181"/>
      <c r="FL207" s="181"/>
      <c r="FM207" s="181"/>
      <c r="FN207" s="181"/>
      <c r="FO207" s="181"/>
      <c r="FP207" s="181"/>
      <c r="FQ207" s="181"/>
      <c r="FR207" s="181"/>
      <c r="FS207" s="181"/>
      <c r="FT207" s="181"/>
      <c r="FU207" s="181"/>
      <c r="FV207" s="181"/>
      <c r="FW207" s="181"/>
      <c r="FX207" s="181"/>
      <c r="FY207" s="181"/>
      <c r="FZ207" s="181"/>
      <c r="GA207" s="181"/>
      <c r="GB207" s="181"/>
      <c r="GC207" s="181"/>
      <c r="GD207" s="181"/>
      <c r="GE207" s="181"/>
      <c r="GF207" s="181"/>
      <c r="GG207" s="181"/>
      <c r="GH207" s="181"/>
      <c r="GI207" s="181"/>
      <c r="GJ207" s="181"/>
      <c r="GK207" s="181"/>
      <c r="GL207" s="181"/>
      <c r="GM207" s="181"/>
      <c r="GN207" s="181"/>
      <c r="GO207" s="181"/>
      <c r="GP207" s="181"/>
      <c r="GQ207" s="181"/>
      <c r="GR207" s="181"/>
      <c r="GS207" s="181"/>
      <c r="GT207" s="181"/>
      <c r="GU207" s="181"/>
      <c r="GV207" s="181"/>
      <c r="GW207" s="181"/>
      <c r="GX207" s="181"/>
      <c r="GY207" s="181"/>
      <c r="GZ207" s="181"/>
      <c r="HA207" s="181"/>
      <c r="HB207" s="181"/>
      <c r="HC207" s="181"/>
      <c r="HD207" s="181"/>
      <c r="HE207" s="181"/>
      <c r="HF207" s="181"/>
      <c r="HG207" s="181"/>
      <c r="HH207" s="181"/>
      <c r="HI207" s="181"/>
      <c r="HJ207" s="181"/>
      <c r="HK207" s="181"/>
      <c r="HL207" s="181"/>
      <c r="HM207" s="181"/>
      <c r="HN207" s="181"/>
      <c r="HO207" s="181"/>
      <c r="HP207" s="181"/>
      <c r="HQ207" s="181"/>
      <c r="HR207" s="181"/>
      <c r="HS207" s="181"/>
      <c r="HT207" s="181"/>
      <c r="HU207" s="181"/>
      <c r="HV207" s="181"/>
      <c r="HW207" s="181"/>
      <c r="HX207" s="181"/>
      <c r="HY207" s="181"/>
      <c r="HZ207" s="181"/>
      <c r="IA207" s="181"/>
      <c r="IB207" s="181"/>
      <c r="IC207" s="181"/>
      <c r="ID207" s="181"/>
      <c r="IE207" s="181"/>
      <c r="IF207" s="181"/>
      <c r="IG207" s="181"/>
      <c r="IH207" s="181"/>
      <c r="II207" s="181"/>
      <c r="IJ207" s="181"/>
      <c r="IK207" s="181"/>
      <c r="IL207" s="181"/>
      <c r="IM207" s="181"/>
      <c r="IN207" s="181"/>
      <c r="IO207" s="181"/>
      <c r="IP207" s="181"/>
      <c r="IQ207" s="181"/>
      <c r="IR207" s="181"/>
      <c r="IS207" s="181"/>
      <c r="IT207" s="181"/>
      <c r="IU207" s="181"/>
      <c r="IV207" s="181"/>
      <c r="IW207" s="181"/>
    </row>
    <row r="208" ht="24" customHeight="1">
      <c r="A208" s="228"/>
      <c r="B208" s="48"/>
      <c r="C208" s="49"/>
      <c r="D208" s="49"/>
      <c r="E208" s="49"/>
      <c r="F208" s="49"/>
      <c r="G208" s="49"/>
      <c r="H208" s="81"/>
      <c r="I208" s="157">
        <v>2027</v>
      </c>
      <c r="J208" s="167">
        <f t="shared" si="19"/>
        <v>269780.9375</v>
      </c>
      <c r="K208" s="167"/>
      <c r="L208" s="167">
        <f>SUM(A1,L158,L168,L171,L174,L177,L181)</f>
        <v>247112.38750000001</v>
      </c>
      <c r="M208" s="167">
        <f>SUM(B1,M158,M168,M171,M174,M177,M181)</f>
        <v>22668.549999999999</v>
      </c>
      <c r="N208" s="168"/>
      <c r="O208" s="125"/>
      <c r="P208" s="3"/>
      <c r="Q208" s="3"/>
      <c r="R208" s="3"/>
      <c r="S208" s="3"/>
      <c r="T208" s="3"/>
    </row>
    <row r="209" ht="24" customHeight="1">
      <c r="A209" s="228"/>
      <c r="B209" s="48"/>
      <c r="C209" s="49"/>
      <c r="D209" s="49"/>
      <c r="E209" s="49"/>
      <c r="F209" s="49"/>
      <c r="G209" s="49"/>
      <c r="H209" s="81"/>
      <c r="I209" s="157">
        <v>2028</v>
      </c>
      <c r="J209" s="167">
        <f t="shared" si="19"/>
        <v>270581.62</v>
      </c>
      <c r="K209" s="167"/>
      <c r="L209" s="167">
        <f>SUM(A1,L185,L188,L191,L194,L197,L200)</f>
        <v>244097.21999999997</v>
      </c>
      <c r="M209" s="167">
        <f>SUM(B1,M185,M188,M191,M194,M197,M200)</f>
        <v>26484.399999999998</v>
      </c>
      <c r="N209" s="168"/>
      <c r="O209" s="125"/>
      <c r="P209" s="3"/>
      <c r="Q209" s="3"/>
      <c r="R209" s="3"/>
      <c r="S209" s="3"/>
      <c r="T209" s="3"/>
    </row>
    <row r="210" ht="24" customHeight="1">
      <c r="A210" s="228"/>
      <c r="B210" s="48"/>
      <c r="C210" s="49"/>
      <c r="D210" s="49"/>
      <c r="E210" s="49"/>
      <c r="F210" s="49"/>
      <c r="G210" s="49"/>
      <c r="H210" s="81"/>
      <c r="I210" s="157">
        <v>2029</v>
      </c>
      <c r="J210" s="167">
        <f t="shared" si="19"/>
        <v>274124.82000000001</v>
      </c>
      <c r="K210" s="167"/>
      <c r="L210" s="167">
        <v>244097.22</v>
      </c>
      <c r="M210" s="167">
        <v>30027.599999999999</v>
      </c>
      <c r="N210" s="168"/>
      <c r="O210" s="125"/>
      <c r="P210" s="3"/>
      <c r="Q210" s="3"/>
      <c r="R210" s="3"/>
      <c r="S210" s="3"/>
      <c r="T210" s="3"/>
    </row>
    <row r="211" s="1" customFormat="1" ht="24" customHeight="1">
      <c r="A211" s="238"/>
      <c r="B211" s="40"/>
      <c r="C211" s="41"/>
      <c r="D211" s="41"/>
      <c r="E211" s="41"/>
      <c r="F211" s="41"/>
      <c r="G211" s="41"/>
      <c r="H211" s="42"/>
      <c r="I211" s="157">
        <v>2030</v>
      </c>
      <c r="J211" s="167">
        <f t="shared" si="19"/>
        <v>274124.82000000001</v>
      </c>
      <c r="K211" s="167"/>
      <c r="L211" s="167">
        <v>244097.22</v>
      </c>
      <c r="M211" s="167">
        <v>30027.599999999999</v>
      </c>
      <c r="N211" s="168"/>
      <c r="O211" s="125"/>
      <c r="P211" s="3"/>
      <c r="Q211" s="3"/>
      <c r="R211" s="3"/>
      <c r="S211" s="3"/>
      <c r="T211" s="3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="181" customFormat="1" ht="42" customHeight="1">
      <c r="A212" s="239"/>
      <c r="B212" s="202" t="s">
        <v>318</v>
      </c>
      <c r="C212" s="203"/>
      <c r="D212" s="203"/>
      <c r="E212" s="203"/>
      <c r="F212" s="203"/>
      <c r="G212" s="203"/>
      <c r="H212" s="204"/>
      <c r="I212" s="186" t="s">
        <v>319</v>
      </c>
      <c r="J212" s="235">
        <f t="shared" si="19"/>
        <v>2681394.5868700002</v>
      </c>
      <c r="K212" s="240">
        <f>SUM(K207:K211)</f>
        <v>13995.4</v>
      </c>
      <c r="L212" s="240">
        <f>SUM(L203:L211)</f>
        <v>2401682.0473800004</v>
      </c>
      <c r="M212" s="240">
        <f>SUM(M203:M211)</f>
        <v>265717.13948999997</v>
      </c>
      <c r="N212" s="236"/>
      <c r="O212" s="237"/>
      <c r="P212" s="192"/>
      <c r="Q212" s="192"/>
      <c r="R212" s="192"/>
      <c r="S212" s="192"/>
      <c r="T212" s="192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181"/>
      <c r="CB212" s="181"/>
      <c r="CC212" s="181"/>
      <c r="CD212" s="181"/>
      <c r="CE212" s="181"/>
      <c r="CF212" s="181"/>
      <c r="CG212" s="181"/>
      <c r="CH212" s="181"/>
      <c r="CI212" s="181"/>
      <c r="CJ212" s="181"/>
      <c r="CK212" s="181"/>
      <c r="CL212" s="181"/>
      <c r="CM212" s="181"/>
      <c r="CN212" s="181"/>
      <c r="CO212" s="181"/>
      <c r="CP212" s="181"/>
      <c r="CQ212" s="181"/>
      <c r="CR212" s="181"/>
      <c r="CS212" s="181"/>
      <c r="CT212" s="181"/>
      <c r="CU212" s="181"/>
      <c r="CV212" s="181"/>
      <c r="CW212" s="181"/>
      <c r="CX212" s="181"/>
      <c r="CY212" s="181"/>
      <c r="CZ212" s="181"/>
      <c r="DA212" s="181"/>
      <c r="DB212" s="181"/>
      <c r="DC212" s="181"/>
      <c r="DD212" s="181"/>
      <c r="DE212" s="181"/>
      <c r="DF212" s="181"/>
      <c r="DG212" s="181"/>
      <c r="DH212" s="181"/>
      <c r="DI212" s="181"/>
      <c r="DJ212" s="181"/>
      <c r="DK212" s="181"/>
      <c r="DL212" s="181"/>
      <c r="DM212" s="181"/>
      <c r="DN212" s="181"/>
      <c r="DO212" s="181"/>
      <c r="DP212" s="181"/>
      <c r="DQ212" s="181"/>
      <c r="DR212" s="181"/>
      <c r="DS212" s="181"/>
      <c r="DT212" s="181"/>
      <c r="DU212" s="181"/>
      <c r="DV212" s="181"/>
      <c r="DW212" s="181"/>
      <c r="DX212" s="181"/>
      <c r="DY212" s="181"/>
      <c r="DZ212" s="181"/>
      <c r="EA212" s="181"/>
      <c r="EB212" s="181"/>
      <c r="EC212" s="181"/>
      <c r="ED212" s="181"/>
      <c r="EE212" s="181"/>
      <c r="EF212" s="181"/>
      <c r="EG212" s="181"/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81"/>
      <c r="FG212" s="181"/>
      <c r="FH212" s="181"/>
      <c r="FI212" s="181"/>
      <c r="FJ212" s="181"/>
      <c r="FK212" s="181"/>
      <c r="FL212" s="181"/>
      <c r="FM212" s="181"/>
      <c r="FN212" s="181"/>
      <c r="FO212" s="181"/>
      <c r="FP212" s="181"/>
      <c r="FQ212" s="181"/>
      <c r="FR212" s="181"/>
      <c r="FS212" s="181"/>
      <c r="FT212" s="181"/>
      <c r="FU212" s="181"/>
      <c r="FV212" s="181"/>
      <c r="FW212" s="181"/>
      <c r="FX212" s="181"/>
      <c r="FY212" s="181"/>
      <c r="FZ212" s="181"/>
      <c r="GA212" s="181"/>
      <c r="GB212" s="181"/>
      <c r="GC212" s="181"/>
      <c r="GD212" s="181"/>
      <c r="GE212" s="181"/>
      <c r="GF212" s="181"/>
      <c r="GG212" s="181"/>
      <c r="GH212" s="181"/>
      <c r="GI212" s="181"/>
      <c r="GJ212" s="181"/>
      <c r="GK212" s="181"/>
      <c r="GL212" s="181"/>
      <c r="GM212" s="181"/>
      <c r="GN212" s="181"/>
      <c r="GO212" s="181"/>
      <c r="GP212" s="181"/>
      <c r="GQ212" s="181"/>
      <c r="GR212" s="181"/>
      <c r="GS212" s="181"/>
      <c r="GT212" s="181"/>
      <c r="GU212" s="181"/>
      <c r="GV212" s="181"/>
      <c r="GW212" s="181"/>
      <c r="GX212" s="181"/>
      <c r="GY212" s="181"/>
      <c r="GZ212" s="181"/>
      <c r="HA212" s="181"/>
      <c r="HB212" s="181"/>
      <c r="HC212" s="181"/>
      <c r="HD212" s="181"/>
      <c r="HE212" s="181"/>
      <c r="HF212" s="181"/>
      <c r="HG212" s="181"/>
      <c r="HH212" s="181"/>
      <c r="HI212" s="181"/>
      <c r="HJ212" s="181"/>
      <c r="HK212" s="181"/>
      <c r="HL212" s="181"/>
      <c r="HM212" s="181"/>
      <c r="HN212" s="181"/>
      <c r="HO212" s="181"/>
      <c r="HP212" s="181"/>
      <c r="HQ212" s="181"/>
      <c r="HR212" s="181"/>
      <c r="HS212" s="181"/>
      <c r="HT212" s="181"/>
      <c r="HU212" s="181"/>
      <c r="HV212" s="181"/>
      <c r="HW212" s="181"/>
      <c r="HX212" s="181"/>
      <c r="HY212" s="181"/>
      <c r="HZ212" s="181"/>
      <c r="IA212" s="181"/>
      <c r="IB212" s="181"/>
      <c r="IC212" s="181"/>
      <c r="ID212" s="181"/>
      <c r="IE212" s="181"/>
      <c r="IF212" s="181"/>
      <c r="IG212" s="181"/>
      <c r="IH212" s="181"/>
      <c r="II212" s="181"/>
      <c r="IJ212" s="181"/>
      <c r="IK212" s="181"/>
      <c r="IL212" s="181"/>
      <c r="IM212" s="181"/>
      <c r="IN212" s="181"/>
      <c r="IO212" s="181"/>
      <c r="IP212" s="181"/>
      <c r="IQ212" s="181"/>
      <c r="IR212" s="181"/>
      <c r="IS212" s="181"/>
      <c r="IT212" s="181"/>
      <c r="IU212" s="181"/>
      <c r="IV212" s="181"/>
      <c r="IW212" s="181"/>
    </row>
    <row r="213" s="3" customFormat="1" ht="18.75" customHeight="1">
      <c r="A213" s="14"/>
      <c r="B213" s="45" t="s">
        <v>320</v>
      </c>
      <c r="C213" s="46"/>
      <c r="D213" s="46"/>
      <c r="E213" s="46"/>
      <c r="F213" s="46"/>
      <c r="G213" s="46"/>
      <c r="H213" s="77"/>
      <c r="I213" s="241">
        <v>2022</v>
      </c>
      <c r="J213" s="242">
        <f t="shared" ref="J213:J215" si="20">SUM(J82,J97,J203)</f>
        <v>788915.84319000004</v>
      </c>
      <c r="K213" s="242"/>
      <c r="L213" s="242">
        <f>SUM(L82,L203)</f>
        <v>373430.45084</v>
      </c>
      <c r="M213" s="242">
        <f>SUM(M82,M203)</f>
        <v>136453.54107000001</v>
      </c>
      <c r="N213" s="242"/>
      <c r="O213" s="243"/>
      <c r="P213" s="3"/>
      <c r="Q213" s="3"/>
      <c r="R213" s="3"/>
      <c r="S213" s="3"/>
      <c r="T213" s="3"/>
    </row>
    <row r="214" s="3" customFormat="1" ht="18.75" customHeight="1">
      <c r="A214" s="115"/>
      <c r="B214" s="48"/>
      <c r="C214" s="49"/>
      <c r="D214" s="49"/>
      <c r="E214" s="49"/>
      <c r="F214" s="49"/>
      <c r="G214" s="49"/>
      <c r="H214" s="81"/>
      <c r="I214" s="241">
        <v>2023</v>
      </c>
      <c r="J214" s="242">
        <f t="shared" si="20"/>
        <v>593708.95999999996</v>
      </c>
      <c r="K214" s="242"/>
      <c r="L214" s="242">
        <f>SUM(L83,L97,L204)</f>
        <v>540388.52127999999</v>
      </c>
      <c r="M214" s="242">
        <f>SUM(M83,M97,M204)</f>
        <v>53320.439999999995</v>
      </c>
      <c r="N214" s="242"/>
      <c r="O214" s="243"/>
    </row>
    <row r="215" s="3" customFormat="1" ht="18.75" customHeight="1">
      <c r="A215" s="115"/>
      <c r="B215" s="48"/>
      <c r="C215" s="49"/>
      <c r="D215" s="49"/>
      <c r="E215" s="49"/>
      <c r="F215" s="49"/>
      <c r="G215" s="49"/>
      <c r="H215" s="81"/>
      <c r="I215" s="241">
        <v>2024</v>
      </c>
      <c r="J215" s="242">
        <f t="shared" si="20"/>
        <v>1870928.8494343476</v>
      </c>
      <c r="K215" s="242"/>
      <c r="L215" s="229">
        <f>SUM(A1,L84,L98,L205)</f>
        <v>1333040.49685</v>
      </c>
      <c r="M215" s="229">
        <f>SUM(B1,M84,M98,M205)</f>
        <v>258856.50130434782</v>
      </c>
      <c r="N215" s="242"/>
      <c r="O215" s="243"/>
    </row>
    <row r="216" s="3" customFormat="1" ht="18.75" customHeight="1">
      <c r="A216" s="115"/>
      <c r="B216" s="48"/>
      <c r="C216" s="49"/>
      <c r="D216" s="49"/>
      <c r="E216" s="49"/>
      <c r="F216" s="49"/>
      <c r="G216" s="49"/>
      <c r="H216" s="81"/>
      <c r="I216" s="241">
        <v>2025</v>
      </c>
      <c r="J216" s="242">
        <f t="shared" ref="J216:J221" si="21">SUM(K216:M216)</f>
        <v>1961284.04501</v>
      </c>
      <c r="K216" s="242"/>
      <c r="L216" s="242">
        <f>SUM(A1,L85,L206)</f>
        <v>1782031.32659</v>
      </c>
      <c r="M216" s="242">
        <f>SUM(B1,M85,M206)</f>
        <v>179252.71841999999</v>
      </c>
      <c r="N216" s="242"/>
      <c r="O216" s="243"/>
    </row>
    <row r="217" s="244" customFormat="1" ht="17.25">
      <c r="A217" s="245"/>
      <c r="B217" s="246"/>
      <c r="C217" s="247"/>
      <c r="D217" s="247"/>
      <c r="E217" s="247"/>
      <c r="F217" s="247"/>
      <c r="G217" s="247"/>
      <c r="H217" s="248"/>
      <c r="I217" s="249">
        <v>2026</v>
      </c>
      <c r="J217" s="250">
        <f t="shared" si="21"/>
        <v>1333948.6206</v>
      </c>
      <c r="K217" s="250">
        <f>SUM(A1,K86,K145)</f>
        <v>205407.60000000001</v>
      </c>
      <c r="L217" s="250">
        <f>SUM(A1,L86,L207)</f>
        <v>1023373.1186</v>
      </c>
      <c r="M217" s="250">
        <f>SUM(B1,M86,M207)</f>
        <v>105167.902</v>
      </c>
      <c r="N217" s="250"/>
      <c r="O217" s="251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  <c r="AJ217" s="244"/>
      <c r="AK217" s="244"/>
      <c r="AL217" s="244"/>
      <c r="AM217" s="244"/>
      <c r="AN217" s="244"/>
      <c r="AO217" s="244"/>
      <c r="AP217" s="244"/>
      <c r="AQ217" s="244"/>
      <c r="AR217" s="244"/>
      <c r="AS217" s="244"/>
      <c r="AT217" s="244"/>
      <c r="AU217" s="244"/>
      <c r="AV217" s="244"/>
      <c r="AW217" s="244"/>
      <c r="AX217" s="244"/>
      <c r="AY217" s="244"/>
      <c r="AZ217" s="244"/>
      <c r="BA217" s="244"/>
      <c r="BB217" s="244"/>
      <c r="BC217" s="244"/>
      <c r="BD217" s="244"/>
      <c r="BE217" s="244"/>
      <c r="BF217" s="244"/>
      <c r="BG217" s="244"/>
      <c r="BH217" s="244"/>
      <c r="BI217" s="244"/>
      <c r="BJ217" s="244"/>
      <c r="BK217" s="244"/>
      <c r="BL217" s="244"/>
      <c r="BM217" s="244"/>
      <c r="BN217" s="244"/>
      <c r="BO217" s="244"/>
      <c r="BP217" s="244"/>
      <c r="BQ217" s="244"/>
      <c r="BR217" s="244"/>
      <c r="BS217" s="244"/>
      <c r="BT217" s="244"/>
      <c r="BU217" s="244"/>
      <c r="BV217" s="244"/>
      <c r="BW217" s="244"/>
      <c r="BX217" s="244"/>
      <c r="BY217" s="244"/>
      <c r="BZ217" s="244"/>
      <c r="CA217" s="244"/>
      <c r="CB217" s="244"/>
      <c r="CC217" s="244"/>
      <c r="CD217" s="244"/>
      <c r="CE217" s="244"/>
      <c r="CF217" s="244"/>
      <c r="CG217" s="244"/>
      <c r="CH217" s="244"/>
      <c r="CI217" s="244"/>
      <c r="CJ217" s="244"/>
      <c r="CK217" s="244"/>
      <c r="CL217" s="244"/>
      <c r="CM217" s="244"/>
      <c r="CN217" s="244"/>
      <c r="CO217" s="244"/>
      <c r="CP217" s="244"/>
      <c r="CQ217" s="244"/>
      <c r="CR217" s="244"/>
      <c r="CS217" s="244"/>
      <c r="CT217" s="244"/>
      <c r="CU217" s="244"/>
      <c r="CV217" s="244"/>
      <c r="CW217" s="244"/>
      <c r="CX217" s="244"/>
      <c r="CY217" s="244"/>
      <c r="CZ217" s="244"/>
      <c r="DA217" s="244"/>
      <c r="DB217" s="244"/>
      <c r="DC217" s="244"/>
      <c r="DD217" s="244"/>
      <c r="DE217" s="244"/>
      <c r="DF217" s="244"/>
      <c r="DG217" s="244"/>
      <c r="DH217" s="244"/>
      <c r="DI217" s="244"/>
      <c r="DJ217" s="244"/>
      <c r="DK217" s="244"/>
      <c r="DL217" s="244"/>
      <c r="DM217" s="244"/>
      <c r="DN217" s="244"/>
      <c r="DO217" s="244"/>
      <c r="DP217" s="244"/>
      <c r="DQ217" s="244"/>
      <c r="DR217" s="244"/>
      <c r="DS217" s="244"/>
      <c r="DT217" s="244"/>
      <c r="DU217" s="244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</row>
    <row r="218" s="3" customFormat="1" ht="25.5" customHeight="1">
      <c r="A218" s="115"/>
      <c r="B218" s="48"/>
      <c r="C218" s="49"/>
      <c r="D218" s="49"/>
      <c r="E218" s="49"/>
      <c r="F218" s="49"/>
      <c r="G218" s="49"/>
      <c r="H218" s="81"/>
      <c r="I218" s="241">
        <v>2027</v>
      </c>
      <c r="J218" s="242">
        <f t="shared" si="21"/>
        <v>425109.14750000002</v>
      </c>
      <c r="K218" s="242"/>
      <c r="L218" s="242">
        <f t="shared" ref="L218:L221" si="22">SUM(L87,L208)</f>
        <v>390013.9375</v>
      </c>
      <c r="M218" s="242">
        <f t="shared" ref="M218:M221" si="23">SUM(M87,M208)</f>
        <v>35095.209999999999</v>
      </c>
      <c r="N218" s="242"/>
      <c r="O218" s="243"/>
      <c r="P218" s="3"/>
      <c r="Q218" s="3"/>
      <c r="R218" s="3"/>
      <c r="S218" s="3"/>
      <c r="T218" s="3"/>
    </row>
    <row r="219" s="3" customFormat="1" ht="25.5" customHeight="1">
      <c r="A219" s="115"/>
      <c r="B219" s="48"/>
      <c r="C219" s="49"/>
      <c r="D219" s="49"/>
      <c r="E219" s="49"/>
      <c r="F219" s="49"/>
      <c r="G219" s="49"/>
      <c r="H219" s="81"/>
      <c r="I219" s="241">
        <v>2028</v>
      </c>
      <c r="J219" s="242">
        <f t="shared" si="21"/>
        <v>270581.62</v>
      </c>
      <c r="K219" s="242"/>
      <c r="L219" s="242">
        <f t="shared" si="22"/>
        <v>244097.21999999997</v>
      </c>
      <c r="M219" s="242">
        <f t="shared" si="23"/>
        <v>26484.399999999998</v>
      </c>
      <c r="N219" s="242"/>
      <c r="O219" s="243"/>
    </row>
    <row r="220" s="3" customFormat="1" ht="25.5" customHeight="1">
      <c r="A220" s="115"/>
      <c r="B220" s="48"/>
      <c r="C220" s="49"/>
      <c r="D220" s="49"/>
      <c r="E220" s="49"/>
      <c r="F220" s="49"/>
      <c r="G220" s="49"/>
      <c r="H220" s="81"/>
      <c r="I220" s="241">
        <v>2029</v>
      </c>
      <c r="J220" s="242">
        <f t="shared" si="21"/>
        <v>892124.81999999995</v>
      </c>
      <c r="K220" s="242"/>
      <c r="L220" s="242">
        <f t="shared" si="22"/>
        <v>794097.21999999997</v>
      </c>
      <c r="M220" s="242">
        <f t="shared" si="23"/>
        <v>98027.600000000006</v>
      </c>
      <c r="N220" s="242"/>
      <c r="O220" s="243"/>
    </row>
    <row r="221" s="3" customFormat="1" ht="25.5" customHeight="1">
      <c r="A221" s="20"/>
      <c r="B221" s="40"/>
      <c r="C221" s="41"/>
      <c r="D221" s="41"/>
      <c r="E221" s="41"/>
      <c r="F221" s="41"/>
      <c r="G221" s="41"/>
      <c r="H221" s="42"/>
      <c r="I221" s="241">
        <v>2030</v>
      </c>
      <c r="J221" s="242">
        <f t="shared" si="21"/>
        <v>892124.81999999995</v>
      </c>
      <c r="K221" s="242"/>
      <c r="L221" s="242">
        <f t="shared" si="22"/>
        <v>794097.21999999997</v>
      </c>
      <c r="M221" s="242">
        <f t="shared" si="23"/>
        <v>98027.600000000006</v>
      </c>
      <c r="N221" s="242"/>
      <c r="O221" s="243"/>
    </row>
    <row r="222" s="244" customFormat="1" ht="38.25" customHeight="1">
      <c r="A222" s="252"/>
      <c r="B222" s="253" t="s">
        <v>321</v>
      </c>
      <c r="C222" s="254"/>
      <c r="D222" s="254"/>
      <c r="E222" s="254"/>
      <c r="F222" s="254"/>
      <c r="G222" s="254"/>
      <c r="H222" s="255"/>
      <c r="I222" s="256" t="s">
        <v>322</v>
      </c>
      <c r="J222" s="250">
        <f>SUM(J213:J221)</f>
        <v>9028726.7257343475</v>
      </c>
      <c r="K222" s="250">
        <f>SUM(K213:K221)</f>
        <v>205407.60000000001</v>
      </c>
      <c r="L222" s="250">
        <f>SUM(L213:L221)</f>
        <v>7274569.5116599984</v>
      </c>
      <c r="M222" s="250">
        <f>SUM(M213:M221)</f>
        <v>990685.91279434774</v>
      </c>
      <c r="N222" s="250"/>
      <c r="O222" s="251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  <c r="AJ222" s="244"/>
      <c r="AK222" s="244"/>
      <c r="AL222" s="244"/>
      <c r="AM222" s="244"/>
      <c r="AN222" s="244"/>
      <c r="AO222" s="244"/>
      <c r="AP222" s="244"/>
      <c r="AQ222" s="244"/>
      <c r="AR222" s="244"/>
      <c r="AS222" s="244"/>
      <c r="AT222" s="244"/>
      <c r="AU222" s="244"/>
      <c r="AV222" s="244"/>
      <c r="AW222" s="244"/>
      <c r="AX222" s="244"/>
      <c r="AY222" s="244"/>
      <c r="AZ222" s="244"/>
      <c r="BA222" s="244"/>
      <c r="BB222" s="244"/>
      <c r="BC222" s="244"/>
      <c r="BD222" s="244"/>
      <c r="BE222" s="244"/>
      <c r="BF222" s="244"/>
      <c r="BG222" s="244"/>
      <c r="BH222" s="244"/>
      <c r="BI222" s="244"/>
      <c r="BJ222" s="244"/>
      <c r="BK222" s="244"/>
      <c r="BL222" s="244"/>
      <c r="BM222" s="244"/>
      <c r="BN222" s="244"/>
      <c r="BO222" s="244"/>
      <c r="BP222" s="244"/>
      <c r="BQ222" s="244"/>
      <c r="BR222" s="244"/>
      <c r="BS222" s="244"/>
      <c r="BT222" s="244"/>
      <c r="BU222" s="244"/>
      <c r="BV222" s="244"/>
      <c r="BW222" s="244"/>
      <c r="BX222" s="244"/>
      <c r="BY222" s="244"/>
      <c r="BZ222" s="244"/>
      <c r="CA222" s="244"/>
      <c r="CB222" s="244"/>
      <c r="CC222" s="244"/>
      <c r="CD222" s="244"/>
      <c r="CE222" s="244"/>
      <c r="CF222" s="244"/>
      <c r="CG222" s="244"/>
      <c r="CH222" s="244"/>
      <c r="CI222" s="244"/>
      <c r="CJ222" s="244"/>
      <c r="CK222" s="244"/>
      <c r="CL222" s="244"/>
      <c r="CM222" s="244"/>
      <c r="CN222" s="244"/>
      <c r="CO222" s="244"/>
      <c r="CP222" s="244"/>
      <c r="CQ222" s="244"/>
      <c r="CR222" s="244"/>
      <c r="CS222" s="244"/>
      <c r="CT222" s="244"/>
      <c r="CU222" s="244"/>
      <c r="CV222" s="244"/>
      <c r="CW222" s="244"/>
      <c r="CX222" s="244"/>
      <c r="CY222" s="244"/>
      <c r="CZ222" s="244"/>
      <c r="DA222" s="244"/>
      <c r="DB222" s="244"/>
      <c r="DC222" s="244"/>
      <c r="DD222" s="244"/>
      <c r="DE222" s="244"/>
      <c r="DF222" s="244"/>
      <c r="DG222" s="244"/>
      <c r="DH222" s="244"/>
      <c r="DI222" s="244"/>
      <c r="DJ222" s="244"/>
      <c r="DK222" s="244"/>
      <c r="DL222" s="244"/>
      <c r="DM222" s="244"/>
      <c r="DN222" s="244"/>
      <c r="DO222" s="244"/>
      <c r="DP222" s="244"/>
      <c r="DQ222" s="244"/>
      <c r="DR222" s="244"/>
      <c r="DS222" s="244"/>
      <c r="DT222" s="244"/>
      <c r="DU222" s="244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</row>
    <row r="223" s="3" customFormat="1" ht="19.5" customHeight="1">
      <c r="A223" s="129"/>
      <c r="B223" s="257"/>
      <c r="C223" s="129"/>
      <c r="D223" s="258"/>
      <c r="E223" s="49"/>
      <c r="F223" s="49"/>
      <c r="G223" s="49"/>
      <c r="H223" s="49"/>
      <c r="I223" s="258"/>
      <c r="J223" s="259"/>
      <c r="K223" s="259"/>
      <c r="L223" s="259"/>
      <c r="M223" s="259"/>
      <c r="N223" s="260"/>
      <c r="O223" s="257"/>
    </row>
    <row r="224" ht="24.399999999999999" customHeight="1">
      <c r="A224" s="258"/>
      <c r="B224" s="49"/>
      <c r="C224" s="49"/>
      <c r="D224" s="49"/>
      <c r="E224" s="49"/>
      <c r="F224" s="49"/>
      <c r="G224" s="49"/>
      <c r="H224" s="49"/>
      <c r="I224" s="261"/>
      <c r="J224" s="262"/>
      <c r="K224" s="262"/>
      <c r="L224" s="262"/>
      <c r="M224" s="262"/>
      <c r="N224" s="257"/>
      <c r="O224" s="257"/>
      <c r="P224" s="3"/>
      <c r="Q224" s="3"/>
      <c r="R224" s="3"/>
      <c r="S224" s="3"/>
      <c r="T224" s="3"/>
    </row>
    <row r="225" ht="17.25">
      <c r="G225" s="3"/>
      <c r="J225" s="263"/>
      <c r="K225" s="263"/>
      <c r="L225" s="263"/>
      <c r="M225" s="263"/>
    </row>
    <row r="226" ht="17.25">
      <c r="G226" s="3"/>
      <c r="H226" s="3"/>
      <c r="J226" s="263"/>
      <c r="K226" s="263"/>
      <c r="L226" s="263"/>
      <c r="M226" s="263"/>
    </row>
    <row r="227" ht="17.25">
      <c r="H227" s="3"/>
      <c r="J227" s="263"/>
      <c r="K227" s="263"/>
      <c r="L227" s="263"/>
      <c r="M227" s="263"/>
    </row>
    <row r="228" ht="17.25">
      <c r="J228" s="263"/>
      <c r="K228" s="263"/>
      <c r="L228" s="263"/>
      <c r="M228" s="263"/>
    </row>
    <row r="229" ht="17.25">
      <c r="H229" s="3"/>
      <c r="J229" s="263"/>
      <c r="K229" s="263"/>
      <c r="L229" s="263"/>
      <c r="M229" s="263"/>
    </row>
    <row r="230" ht="17.25">
      <c r="J230" s="263"/>
      <c r="K230" s="263"/>
      <c r="L230" s="263"/>
      <c r="M230" s="263"/>
      <c r="P230" s="3"/>
      <c r="Q230" s="3"/>
      <c r="R230" s="3"/>
      <c r="S230" s="3"/>
      <c r="T230" s="3"/>
    </row>
    <row r="231" ht="17.25">
      <c r="E231" s="5"/>
      <c r="J231" s="263"/>
      <c r="K231" s="263"/>
      <c r="L231" s="263"/>
      <c r="M231" s="263"/>
    </row>
    <row r="232" ht="17.25">
      <c r="J232" s="263"/>
      <c r="K232" s="263"/>
      <c r="L232" s="263"/>
      <c r="M232" s="263"/>
    </row>
    <row r="233" ht="17.25">
      <c r="J233" s="263"/>
      <c r="K233" s="263"/>
      <c r="L233" s="263"/>
      <c r="M233" s="263"/>
    </row>
    <row r="234" ht="17.25">
      <c r="J234" s="263"/>
      <c r="K234" s="263"/>
      <c r="L234" s="263"/>
      <c r="M234" s="263"/>
    </row>
    <row r="235" ht="17.25">
      <c r="J235" s="263"/>
      <c r="K235" s="263"/>
      <c r="L235" s="263"/>
      <c r="M235" s="263"/>
    </row>
    <row r="236" ht="17.25">
      <c r="J236" s="263"/>
      <c r="K236" s="263"/>
      <c r="L236" s="263"/>
      <c r="M236" s="263"/>
      <c r="P236" s="3"/>
      <c r="Q236" s="3"/>
      <c r="R236" s="3"/>
      <c r="S236" s="3"/>
      <c r="T236" s="3"/>
    </row>
    <row r="237" ht="15.75" customHeight="1">
      <c r="J237" s="3"/>
      <c r="K237" s="3"/>
      <c r="L237" s="3"/>
      <c r="M237" s="3"/>
    </row>
    <row r="238" ht="15.75" customHeight="1">
      <c r="J238" s="3"/>
      <c r="L238" s="3"/>
      <c r="M238" s="3"/>
    </row>
    <row r="239" ht="15.75" customHeight="1">
      <c r="J239" s="3"/>
      <c r="L239" s="3"/>
      <c r="M239" s="3"/>
    </row>
    <row r="240" ht="15.75" customHeight="1">
      <c r="J240" s="3"/>
      <c r="K240" s="3"/>
      <c r="L240" s="3"/>
      <c r="M240" s="3"/>
    </row>
    <row r="241" ht="15.75" customHeight="1">
      <c r="K241" s="3"/>
      <c r="L241" s="3"/>
      <c r="M241" s="3"/>
    </row>
    <row r="242" ht="15.75" customHeight="1">
      <c r="J242" s="3"/>
      <c r="K242" s="3"/>
      <c r="L242" s="3"/>
      <c r="M242" s="3"/>
      <c r="P242" s="3"/>
      <c r="Q242" s="3"/>
      <c r="R242" s="3"/>
      <c r="S242" s="3"/>
      <c r="T242" s="3"/>
    </row>
    <row r="243" ht="15.75" customHeight="1">
      <c r="J243" s="3"/>
      <c r="K243" s="3"/>
      <c r="L243" s="3"/>
      <c r="M243" s="3"/>
    </row>
    <row r="244" ht="15.75" customHeight="1">
      <c r="J244" s="3"/>
      <c r="L244" s="3"/>
      <c r="M244" s="3"/>
    </row>
    <row r="245" ht="15.75" customHeight="1">
      <c r="J245" s="3"/>
      <c r="L245" s="3"/>
      <c r="M245" s="3"/>
    </row>
    <row r="246" ht="15.75" customHeight="1">
      <c r="J246" s="3"/>
      <c r="K246" s="3"/>
      <c r="L246" s="3"/>
      <c r="M246" s="3"/>
    </row>
    <row r="247" ht="15.75" customHeight="1">
      <c r="K247" s="3"/>
      <c r="L247" s="3"/>
      <c r="M247" s="3"/>
    </row>
    <row r="248" ht="15.75" customHeight="1">
      <c r="K248" s="3"/>
      <c r="L248" s="3"/>
      <c r="M248" s="3"/>
    </row>
    <row r="249" ht="15.75" customHeight="1">
      <c r="J249" s="3"/>
      <c r="L249" s="3"/>
      <c r="M249" s="3"/>
    </row>
    <row r="250" ht="15.75" customHeight="1">
      <c r="J250" s="3"/>
      <c r="L250" s="3"/>
      <c r="M250" s="3"/>
      <c r="P250" s="3"/>
      <c r="Q250" s="3"/>
      <c r="R250" s="3"/>
      <c r="S250" s="3"/>
      <c r="T250" s="3"/>
    </row>
    <row r="251" ht="15.75" customHeight="1">
      <c r="J251" s="3"/>
      <c r="K251" s="3"/>
      <c r="L251" s="3"/>
      <c r="M251" s="3"/>
      <c r="P251" s="3"/>
      <c r="Q251" s="3"/>
      <c r="R251" s="3"/>
      <c r="S251" s="3"/>
      <c r="T251" s="3"/>
    </row>
    <row r="252" ht="15.75" customHeight="1">
      <c r="J252" s="3"/>
      <c r="K252" s="3"/>
      <c r="L252" s="3"/>
      <c r="M252" s="3"/>
    </row>
    <row r="253" ht="15.75" customHeight="1">
      <c r="K253" s="3"/>
      <c r="L253" s="3"/>
      <c r="M253" s="3"/>
    </row>
    <row r="254" ht="15.75" customHeight="1">
      <c r="L254" s="3"/>
      <c r="M254" s="3"/>
    </row>
    <row r="255" ht="15.75" customHeight="1">
      <c r="L255" s="3"/>
      <c r="M255" s="3"/>
    </row>
    <row r="256" ht="15.75" customHeight="1">
      <c r="K256" s="3"/>
      <c r="L256" s="3"/>
      <c r="M256" s="3"/>
    </row>
    <row r="257" ht="15.75" customHeight="1">
      <c r="J257" s="3"/>
      <c r="K257" s="3"/>
      <c r="L257" s="3"/>
      <c r="M257" s="3"/>
      <c r="P257" s="3"/>
      <c r="Q257" s="3"/>
      <c r="R257" s="3"/>
      <c r="S257" s="3"/>
      <c r="T257" s="3"/>
    </row>
    <row r="258" ht="15.75" customHeight="1">
      <c r="J258" s="3"/>
      <c r="K258" s="3"/>
      <c r="L258" s="3"/>
      <c r="M258" s="3"/>
      <c r="P258" s="3"/>
      <c r="Q258" s="3"/>
      <c r="R258" s="3"/>
      <c r="S258" s="3"/>
      <c r="T258" s="3"/>
    </row>
    <row r="259" ht="15.75" customHeight="1">
      <c r="J259" s="3"/>
      <c r="K259" s="3"/>
      <c r="L259" s="3"/>
      <c r="M259" s="3"/>
      <c r="P259" s="3"/>
      <c r="Q259" s="3"/>
      <c r="R259" s="3"/>
      <c r="S259" s="3"/>
      <c r="T259" s="3"/>
    </row>
    <row r="260" ht="15.75" customHeight="1">
      <c r="J260" s="3"/>
      <c r="K260" s="3"/>
      <c r="L260" s="3"/>
      <c r="M260" s="3"/>
      <c r="P260" s="3"/>
      <c r="Q260" s="3"/>
      <c r="R260" s="3"/>
      <c r="S260" s="3"/>
      <c r="T260" s="3"/>
    </row>
    <row r="261" ht="15.75" customHeight="1">
      <c r="J261" s="3"/>
      <c r="K261" s="3"/>
      <c r="L261" s="3"/>
      <c r="M261" s="3"/>
      <c r="P261" s="3"/>
      <c r="Q261" s="3"/>
      <c r="R261" s="3"/>
      <c r="S261" s="3"/>
      <c r="T261" s="3"/>
    </row>
    <row r="262" ht="15.75" customHeight="1">
      <c r="K262" s="3"/>
      <c r="L262" s="3"/>
      <c r="M262" s="3"/>
    </row>
    <row r="263" ht="15.75" customHeight="1">
      <c r="K263" s="3"/>
      <c r="L263" s="3"/>
      <c r="M263" s="3"/>
    </row>
    <row r="264" ht="15.75" customHeight="1">
      <c r="K264" s="3"/>
      <c r="L264" s="3"/>
      <c r="M264" s="3"/>
    </row>
    <row r="265" ht="15.75" customHeight="1">
      <c r="J265" s="3"/>
      <c r="K265" s="3"/>
      <c r="L265" s="3"/>
      <c r="M265" s="3"/>
    </row>
    <row r="266" ht="15.75" customHeight="1">
      <c r="J266" s="3"/>
      <c r="K266" s="3"/>
      <c r="L266" s="3"/>
      <c r="M266" s="3"/>
    </row>
    <row r="267" ht="15.75" customHeight="1">
      <c r="J267" s="3"/>
      <c r="K267" s="3"/>
      <c r="L267" s="3"/>
      <c r="M267" s="3"/>
    </row>
    <row r="268" ht="15.75" customHeight="1">
      <c r="K268" s="3"/>
      <c r="L268" s="3"/>
      <c r="M268" s="3"/>
    </row>
    <row r="269" ht="15.75" customHeight="1">
      <c r="K269" s="3"/>
      <c r="L269" s="3"/>
      <c r="M269" s="3"/>
    </row>
    <row r="270" ht="15.75" customHeight="1">
      <c r="K270" s="3"/>
      <c r="L270" s="3"/>
      <c r="M270" s="3"/>
    </row>
    <row r="271" ht="15.75" customHeight="1">
      <c r="K271" s="3"/>
      <c r="L271" s="3"/>
      <c r="M271" s="3"/>
    </row>
    <row r="272" ht="15.75" customHeight="1">
      <c r="K272" s="3"/>
      <c r="L272" s="3"/>
      <c r="M272" s="3"/>
    </row>
    <row r="273" ht="15.75" customHeight="1">
      <c r="J273" s="3"/>
      <c r="K273" s="3"/>
      <c r="L273" s="3"/>
      <c r="M273" s="3"/>
    </row>
    <row r="274" ht="15.75" customHeight="1">
      <c r="J274" s="3"/>
      <c r="K274" s="3"/>
      <c r="L274" s="3"/>
      <c r="M274" s="3"/>
    </row>
    <row r="275" ht="15.75" customHeight="1">
      <c r="J275" s="3"/>
      <c r="K275" s="3"/>
      <c r="L275" s="3"/>
      <c r="M275" s="3"/>
    </row>
    <row r="276" ht="15.75" customHeight="1">
      <c r="J276" s="3"/>
      <c r="K276" s="3"/>
      <c r="L276" s="3"/>
      <c r="M276" s="3"/>
    </row>
    <row r="277" ht="15.75" customHeight="1">
      <c r="J277" s="3"/>
      <c r="K277" s="3"/>
      <c r="L277" s="3"/>
      <c r="M277" s="3"/>
    </row>
  </sheetData>
  <mergeCells count="278">
    <mergeCell ref="A8:O8"/>
    <mergeCell ref="A9:O9"/>
    <mergeCell ref="A10:O10"/>
    <mergeCell ref="A12:A13"/>
    <mergeCell ref="B12:B13"/>
    <mergeCell ref="C12:C13"/>
    <mergeCell ref="D12:D13"/>
    <mergeCell ref="E12:E13"/>
    <mergeCell ref="F12:F13"/>
    <mergeCell ref="G12:G13"/>
    <mergeCell ref="I12:I13"/>
    <mergeCell ref="J12:N12"/>
    <mergeCell ref="O12:O13"/>
    <mergeCell ref="A15:O15"/>
    <mergeCell ref="A16:A21"/>
    <mergeCell ref="B16:B21"/>
    <mergeCell ref="C16:C21"/>
    <mergeCell ref="D16:D21"/>
    <mergeCell ref="E16:E21"/>
    <mergeCell ref="F16:F21"/>
    <mergeCell ref="G16:G21"/>
    <mergeCell ref="H16:H21"/>
    <mergeCell ref="O16:O28"/>
    <mergeCell ref="B22:H22"/>
    <mergeCell ref="A23:A26"/>
    <mergeCell ref="B23:H28"/>
    <mergeCell ref="A29:A33"/>
    <mergeCell ref="B29:B33"/>
    <mergeCell ref="C29:C33"/>
    <mergeCell ref="D29:D33"/>
    <mergeCell ref="E29:E33"/>
    <mergeCell ref="F29:F33"/>
    <mergeCell ref="G29:G33"/>
    <mergeCell ref="H29:H33"/>
    <mergeCell ref="O29:O39"/>
    <mergeCell ref="B34:H34"/>
    <mergeCell ref="A35:A39"/>
    <mergeCell ref="B35:H39"/>
    <mergeCell ref="A40:A43"/>
    <mergeCell ref="B40:B43"/>
    <mergeCell ref="C40:C43"/>
    <mergeCell ref="D40:D43"/>
    <mergeCell ref="E40:E43"/>
    <mergeCell ref="F40:F43"/>
    <mergeCell ref="G40:G43"/>
    <mergeCell ref="H40:H43"/>
    <mergeCell ref="O40:O48"/>
    <mergeCell ref="A44:A45"/>
    <mergeCell ref="B44:H45"/>
    <mergeCell ref="A46:A48"/>
    <mergeCell ref="B46:H48"/>
    <mergeCell ref="A49:A51"/>
    <mergeCell ref="B49:B51"/>
    <mergeCell ref="C49:C51"/>
    <mergeCell ref="D49:D51"/>
    <mergeCell ref="E49:E51"/>
    <mergeCell ref="F49:F51"/>
    <mergeCell ref="G49:G51"/>
    <mergeCell ref="H49:H51"/>
    <mergeCell ref="O49:O55"/>
    <mergeCell ref="B52:H52"/>
    <mergeCell ref="A53:A55"/>
    <mergeCell ref="A56:A57"/>
    <mergeCell ref="B56:B57"/>
    <mergeCell ref="C56:C57"/>
    <mergeCell ref="D56:D57"/>
    <mergeCell ref="E56:E57"/>
    <mergeCell ref="F56:F57"/>
    <mergeCell ref="G56:G57"/>
    <mergeCell ref="H56:H57"/>
    <mergeCell ref="O56:O60"/>
    <mergeCell ref="B58:H58"/>
    <mergeCell ref="A59:A60"/>
    <mergeCell ref="B59:H60"/>
    <mergeCell ref="A61:A63"/>
    <mergeCell ref="B61:B63"/>
    <mergeCell ref="C61:C63"/>
    <mergeCell ref="D61:D63"/>
    <mergeCell ref="E61:E63"/>
    <mergeCell ref="F61:F63"/>
    <mergeCell ref="G61:G63"/>
    <mergeCell ref="H61:H63"/>
    <mergeCell ref="O61:O67"/>
    <mergeCell ref="B64:H64"/>
    <mergeCell ref="A65:A67"/>
    <mergeCell ref="A68:A69"/>
    <mergeCell ref="B68:B69"/>
    <mergeCell ref="C68:C69"/>
    <mergeCell ref="D68:D69"/>
    <mergeCell ref="E68:E69"/>
    <mergeCell ref="F68:F69"/>
    <mergeCell ref="G68:G69"/>
    <mergeCell ref="H68:H69"/>
    <mergeCell ref="O68:O72"/>
    <mergeCell ref="B70:H70"/>
    <mergeCell ref="A71:A72"/>
    <mergeCell ref="B71:H72"/>
    <mergeCell ref="A73:A76"/>
    <mergeCell ref="B73:B76"/>
    <mergeCell ref="C73:C76"/>
    <mergeCell ref="D73:D76"/>
    <mergeCell ref="E73:E76"/>
    <mergeCell ref="F73:F76"/>
    <mergeCell ref="G73:G76"/>
    <mergeCell ref="H73:H76"/>
    <mergeCell ref="O73:O76"/>
    <mergeCell ref="I74:I76"/>
    <mergeCell ref="J74:J76"/>
    <mergeCell ref="K74:K76"/>
    <mergeCell ref="L74:L76"/>
    <mergeCell ref="M74:M76"/>
    <mergeCell ref="N74:N76"/>
    <mergeCell ref="O77:O79"/>
    <mergeCell ref="B78:H78"/>
    <mergeCell ref="A80:A81"/>
    <mergeCell ref="B80:H81"/>
    <mergeCell ref="A82:A90"/>
    <mergeCell ref="B82:H90"/>
    <mergeCell ref="B91:H91"/>
    <mergeCell ref="A92:O92"/>
    <mergeCell ref="A93:A96"/>
    <mergeCell ref="B93:B96"/>
    <mergeCell ref="C93:C96"/>
    <mergeCell ref="D93:D96"/>
    <mergeCell ref="E93:E96"/>
    <mergeCell ref="F93:F96"/>
    <mergeCell ref="G93:G96"/>
    <mergeCell ref="H93:H96"/>
    <mergeCell ref="O93:O96"/>
    <mergeCell ref="I94:I96"/>
    <mergeCell ref="J94:J96"/>
    <mergeCell ref="K94:K96"/>
    <mergeCell ref="L94:L96"/>
    <mergeCell ref="M94:M96"/>
    <mergeCell ref="N94:N96"/>
    <mergeCell ref="A97:A98"/>
    <mergeCell ref="B97:H98"/>
    <mergeCell ref="B99:H99"/>
    <mergeCell ref="A100:O100"/>
    <mergeCell ref="A101:A104"/>
    <mergeCell ref="B101:B104"/>
    <mergeCell ref="C101:C104"/>
    <mergeCell ref="D101:D104"/>
    <mergeCell ref="E101:E104"/>
    <mergeCell ref="F101:F104"/>
    <mergeCell ref="G101:G104"/>
    <mergeCell ref="H101:H104"/>
    <mergeCell ref="O101:O109"/>
    <mergeCell ref="B105:H105"/>
    <mergeCell ref="A106:A109"/>
    <mergeCell ref="B106:H109"/>
    <mergeCell ref="A110:A113"/>
    <mergeCell ref="B110:B113"/>
    <mergeCell ref="C110:C113"/>
    <mergeCell ref="D110:D113"/>
    <mergeCell ref="E110:E113"/>
    <mergeCell ref="F110:F113"/>
    <mergeCell ref="G110:G113"/>
    <mergeCell ref="H110:H113"/>
    <mergeCell ref="O110:O118"/>
    <mergeCell ref="B114:H114"/>
    <mergeCell ref="A115:A118"/>
    <mergeCell ref="B115:H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O119:O125"/>
    <mergeCell ref="B122:H122"/>
    <mergeCell ref="A123:A125"/>
    <mergeCell ref="B123:H125"/>
    <mergeCell ref="A126:A128"/>
    <mergeCell ref="B126:B128"/>
    <mergeCell ref="C126:C128"/>
    <mergeCell ref="D126:D128"/>
    <mergeCell ref="E126:E128"/>
    <mergeCell ref="F126:F128"/>
    <mergeCell ref="G126:G128"/>
    <mergeCell ref="H126:H128"/>
    <mergeCell ref="O126:O132"/>
    <mergeCell ref="B129:H129"/>
    <mergeCell ref="A130:A132"/>
    <mergeCell ref="B130:H132"/>
    <mergeCell ref="O133:O135"/>
    <mergeCell ref="B134:H134"/>
    <mergeCell ref="B135:H135"/>
    <mergeCell ref="O136:O138"/>
    <mergeCell ref="B137:H137"/>
    <mergeCell ref="B138:H138"/>
    <mergeCell ref="O139:O141"/>
    <mergeCell ref="B140:H140"/>
    <mergeCell ref="B141:H141"/>
    <mergeCell ref="O142:O144"/>
    <mergeCell ref="B143:H143"/>
    <mergeCell ref="B144:H144"/>
    <mergeCell ref="O145:O147"/>
    <mergeCell ref="B146:H146"/>
    <mergeCell ref="B147:H147"/>
    <mergeCell ref="O148:O150"/>
    <mergeCell ref="B149:H149"/>
    <mergeCell ref="B150:H150"/>
    <mergeCell ref="O151:O153"/>
    <mergeCell ref="B152:H152"/>
    <mergeCell ref="B153:H153"/>
    <mergeCell ref="O154:O156"/>
    <mergeCell ref="B155:H155"/>
    <mergeCell ref="B156:H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O157:O160"/>
    <mergeCell ref="B159:H159"/>
    <mergeCell ref="A160:A161"/>
    <mergeCell ref="B160:H161"/>
    <mergeCell ref="O162:O164"/>
    <mergeCell ref="B163:H163"/>
    <mergeCell ref="B164:H164"/>
    <mergeCell ref="O165:O167"/>
    <mergeCell ref="B166:H166"/>
    <mergeCell ref="B167:H167"/>
    <mergeCell ref="O168:O170"/>
    <mergeCell ref="B169:H169"/>
    <mergeCell ref="B170:H170"/>
    <mergeCell ref="O171:O173"/>
    <mergeCell ref="B172:H172"/>
    <mergeCell ref="B173:H173"/>
    <mergeCell ref="O174:O176"/>
    <mergeCell ref="B175:H175"/>
    <mergeCell ref="B176:H176"/>
    <mergeCell ref="O177:O179"/>
    <mergeCell ref="B178:H178"/>
    <mergeCell ref="B179:H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O180:O184"/>
    <mergeCell ref="B182:H182"/>
    <mergeCell ref="A183:A184"/>
    <mergeCell ref="B183:H184"/>
    <mergeCell ref="O185:O187"/>
    <mergeCell ref="B186:H186"/>
    <mergeCell ref="B187:H187"/>
    <mergeCell ref="O188:O190"/>
    <mergeCell ref="B189:H189"/>
    <mergeCell ref="B190:H190"/>
    <mergeCell ref="O191:O193"/>
    <mergeCell ref="B192:H192"/>
    <mergeCell ref="B193:H193"/>
    <mergeCell ref="O194:O196"/>
    <mergeCell ref="B195:H195"/>
    <mergeCell ref="B196:H196"/>
    <mergeCell ref="O197:O199"/>
    <mergeCell ref="B198:H198"/>
    <mergeCell ref="B199:H199"/>
    <mergeCell ref="O200:O202"/>
    <mergeCell ref="B201:H201"/>
    <mergeCell ref="B202:H202"/>
    <mergeCell ref="A203:A211"/>
    <mergeCell ref="B203:H211"/>
    <mergeCell ref="B212:H212"/>
    <mergeCell ref="A213:A221"/>
    <mergeCell ref="B213:H221"/>
    <mergeCell ref="B222:H222"/>
    <mergeCell ref="B224:D224"/>
  </mergeCells>
  <hyperlinks>
    <hyperlink r:id="rId1" ref="B162"/>
  </hyperlinks>
  <printOptions headings="0" gridLines="0"/>
  <pageMargins left="0.23622000000000001" right="0.23622000000000001" top="0.94488199999999978" bottom="0.35433099999999995" header="0.31496099999999999" footer="0.31496099999999999"/>
  <pageSetup paperSize="9" scale="1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&amp;C&amp;P&amp;R206005/206005-2018-2739(1)</oddHeader>
  </headerFooter>
  <rowBreaks count="2" manualBreakCount="2">
    <brk id="222" man="1" max="256" min="0"/>
    <brk id="202" man="1" max="256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uv_burdukovskaya</cp:lastModifiedBy>
  <cp:revision>28</cp:revision>
  <dcterms:created xsi:type="dcterms:W3CDTF">2015-08-27T11:54:00Z</dcterms:created>
  <dcterms:modified xsi:type="dcterms:W3CDTF">2026-08-13T13:37:42Z</dcterms:modified>
  <cp:version>917504</cp:version>
</cp:coreProperties>
</file>