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70" windowWidth="14810" windowHeight="7350"/>
  </bookViews>
  <sheets>
    <sheet name="характеристика мкд" sheetId="2" r:id="rId1"/>
    <sheet name="вмды работ" sheetId="1" r:id="rId2"/>
  </sheets>
  <definedNames>
    <definedName name="_FilterDatabase" localSheetId="0" hidden="1">'характеристика мкд'!$A$15:$X$255</definedName>
    <definedName name="BossProviderVariable?_9929ef64_f50b_4fd6_b245_730e73431d85" hidden="1">"25_01_2006"</definedName>
    <definedName name="Print_Area" localSheetId="1">'вмды работ'!$A$1:$W$458</definedName>
    <definedName name="Print_Area" localSheetId="0">'характеристика мкд'!$A$1:$T$462</definedName>
    <definedName name="Print_Titles" localSheetId="1">'вмды работ'!$10:$10</definedName>
    <definedName name="Print_Titles" localSheetId="0">'характеристика мкд'!$15:$15</definedName>
  </definedNames>
  <calcPr calcId="145621"/>
</workbook>
</file>

<file path=xl/calcChain.xml><?xml version="1.0" encoding="utf-8"?>
<calcChain xmlns="http://schemas.openxmlformats.org/spreadsheetml/2006/main">
  <c r="C460" i="1" l="1"/>
  <c r="D464" i="1" l="1"/>
  <c r="D365" i="1" l="1"/>
  <c r="F365" i="1"/>
  <c r="G365" i="1"/>
  <c r="H365" i="1"/>
  <c r="J365" i="1"/>
  <c r="K365" i="1"/>
  <c r="L365" i="1"/>
  <c r="M365" i="1"/>
  <c r="N365" i="1"/>
  <c r="O365" i="1"/>
  <c r="P365" i="1"/>
  <c r="Q365" i="1"/>
  <c r="T365" i="1"/>
  <c r="U365" i="1"/>
  <c r="W365" i="1"/>
  <c r="D80" i="1"/>
  <c r="X80" i="1"/>
  <c r="Y80" i="1" s="1"/>
  <c r="F80" i="1"/>
  <c r="G80" i="1"/>
  <c r="H80" i="1"/>
  <c r="J80" i="1"/>
  <c r="K80" i="1"/>
  <c r="L80" i="1"/>
  <c r="M80" i="1"/>
  <c r="P80" i="1"/>
  <c r="Q80" i="1"/>
  <c r="V80" i="1"/>
  <c r="W80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X31" i="1"/>
  <c r="Y31" i="1"/>
  <c r="X32" i="1"/>
  <c r="Y32" i="1"/>
  <c r="X33" i="1"/>
  <c r="Y33" i="1"/>
  <c r="X34" i="1"/>
  <c r="Y34" i="1"/>
  <c r="X35" i="1"/>
  <c r="Y35" i="1"/>
  <c r="X36" i="1"/>
  <c r="Y36" i="1"/>
  <c r="X37" i="1"/>
  <c r="Y37" i="1"/>
  <c r="X38" i="1"/>
  <c r="Y38" i="1"/>
  <c r="X39" i="1"/>
  <c r="Y39" i="1"/>
  <c r="X40" i="1"/>
  <c r="Y40" i="1"/>
  <c r="X41" i="1"/>
  <c r="Y41" i="1"/>
  <c r="X42" i="1"/>
  <c r="Y42" i="1"/>
  <c r="X43" i="1"/>
  <c r="Y43" i="1"/>
  <c r="X44" i="1"/>
  <c r="Y44" i="1"/>
  <c r="X45" i="1"/>
  <c r="Y45" i="1"/>
  <c r="X46" i="1"/>
  <c r="Y46" i="1"/>
  <c r="X47" i="1"/>
  <c r="Y47" i="1"/>
  <c r="X48" i="1"/>
  <c r="Y48" i="1"/>
  <c r="X49" i="1"/>
  <c r="Y49" i="1"/>
  <c r="X50" i="1"/>
  <c r="Y50" i="1"/>
  <c r="X51" i="1"/>
  <c r="Y51" i="1"/>
  <c r="X52" i="1"/>
  <c r="Y52" i="1"/>
  <c r="X53" i="1"/>
  <c r="Y53" i="1"/>
  <c r="X54" i="1"/>
  <c r="Y54" i="1"/>
  <c r="X55" i="1"/>
  <c r="Y55" i="1"/>
  <c r="X56" i="1"/>
  <c r="Y56" i="1"/>
  <c r="X57" i="1"/>
  <c r="Y57" i="1"/>
  <c r="X58" i="1"/>
  <c r="Y58" i="1"/>
  <c r="X59" i="1"/>
  <c r="Y59" i="1"/>
  <c r="X60" i="1"/>
  <c r="Y60" i="1"/>
  <c r="X61" i="1"/>
  <c r="Y61" i="1"/>
  <c r="X62" i="1"/>
  <c r="Y62" i="1"/>
  <c r="X63" i="1"/>
  <c r="Y63" i="1"/>
  <c r="X64" i="1"/>
  <c r="Y64" i="1"/>
  <c r="X65" i="1"/>
  <c r="Y65" i="1"/>
  <c r="X66" i="1"/>
  <c r="Y66" i="1"/>
  <c r="X67" i="1"/>
  <c r="Y67" i="1"/>
  <c r="X68" i="1"/>
  <c r="Y68" i="1"/>
  <c r="X69" i="1"/>
  <c r="Y69" i="1"/>
  <c r="X70" i="1"/>
  <c r="Y70" i="1"/>
  <c r="X71" i="1"/>
  <c r="Y71" i="1"/>
  <c r="X72" i="1"/>
  <c r="Y72" i="1"/>
  <c r="X73" i="1"/>
  <c r="Y73" i="1"/>
  <c r="X74" i="1"/>
  <c r="Y74" i="1"/>
  <c r="X75" i="1"/>
  <c r="Y75" i="1"/>
  <c r="X76" i="1"/>
  <c r="Y76" i="1"/>
  <c r="X77" i="1"/>
  <c r="Y77" i="1"/>
  <c r="X78" i="1"/>
  <c r="Y78" i="1"/>
  <c r="X79" i="1"/>
  <c r="Y79" i="1"/>
  <c r="X81" i="1"/>
  <c r="Y81" i="1"/>
  <c r="X82" i="1"/>
  <c r="Y82" i="1"/>
  <c r="X83" i="1"/>
  <c r="Y83" i="1"/>
  <c r="X84" i="1"/>
  <c r="Y84" i="1"/>
  <c r="X85" i="1"/>
  <c r="Y85" i="1"/>
  <c r="X86" i="1"/>
  <c r="Y86" i="1"/>
  <c r="X87" i="1"/>
  <c r="Y87" i="1"/>
  <c r="X88" i="1"/>
  <c r="Y88" i="1"/>
  <c r="X89" i="1"/>
  <c r="Y89" i="1"/>
  <c r="X90" i="1"/>
  <c r="Y90" i="1"/>
  <c r="X91" i="1"/>
  <c r="Y91" i="1"/>
  <c r="X92" i="1"/>
  <c r="Y92" i="1"/>
  <c r="X93" i="1"/>
  <c r="Y93" i="1"/>
  <c r="X94" i="1"/>
  <c r="Y94" i="1"/>
  <c r="X95" i="1"/>
  <c r="Y95" i="1"/>
  <c r="X96" i="1"/>
  <c r="Y96" i="1"/>
  <c r="X97" i="1"/>
  <c r="Y97" i="1"/>
  <c r="X98" i="1"/>
  <c r="Y98" i="1"/>
  <c r="X99" i="1"/>
  <c r="Y99" i="1"/>
  <c r="X100" i="1"/>
  <c r="Y100" i="1"/>
  <c r="X101" i="1"/>
  <c r="Y101" i="1"/>
  <c r="X102" i="1"/>
  <c r="Y102" i="1"/>
  <c r="X103" i="1"/>
  <c r="Y103" i="1"/>
  <c r="X104" i="1"/>
  <c r="Y104" i="1"/>
  <c r="X105" i="1"/>
  <c r="Y105" i="1"/>
  <c r="X106" i="1"/>
  <c r="Y106" i="1"/>
  <c r="X107" i="1"/>
  <c r="Y107" i="1"/>
  <c r="X108" i="1"/>
  <c r="Y108" i="1"/>
  <c r="X109" i="1"/>
  <c r="Y109" i="1"/>
  <c r="X110" i="1"/>
  <c r="Y110" i="1"/>
  <c r="X111" i="1"/>
  <c r="Y111" i="1"/>
  <c r="X112" i="1"/>
  <c r="Y112" i="1"/>
  <c r="X113" i="1"/>
  <c r="Y113" i="1"/>
  <c r="X114" i="1"/>
  <c r="Y114" i="1"/>
  <c r="X115" i="1"/>
  <c r="Y115" i="1"/>
  <c r="X116" i="1"/>
  <c r="Y116" i="1"/>
  <c r="X117" i="1"/>
  <c r="Y117" i="1"/>
  <c r="X118" i="1"/>
  <c r="Y118" i="1"/>
  <c r="X119" i="1"/>
  <c r="Y119" i="1"/>
  <c r="X120" i="1"/>
  <c r="Y120" i="1"/>
  <c r="X121" i="1"/>
  <c r="Y121" i="1"/>
  <c r="X122" i="1"/>
  <c r="Y122" i="1"/>
  <c r="X123" i="1"/>
  <c r="Y123" i="1"/>
  <c r="X124" i="1"/>
  <c r="Y124" i="1"/>
  <c r="X125" i="1"/>
  <c r="Y125" i="1"/>
  <c r="X126" i="1"/>
  <c r="Y126" i="1"/>
  <c r="X127" i="1"/>
  <c r="Y127" i="1"/>
  <c r="X128" i="1"/>
  <c r="Y128" i="1"/>
  <c r="X129" i="1"/>
  <c r="Y129" i="1"/>
  <c r="X130" i="1"/>
  <c r="Y130" i="1"/>
  <c r="X131" i="1"/>
  <c r="Y131" i="1"/>
  <c r="X132" i="1"/>
  <c r="Y132" i="1"/>
  <c r="X133" i="1"/>
  <c r="Y133" i="1"/>
  <c r="X134" i="1"/>
  <c r="Y134" i="1"/>
  <c r="X135" i="1"/>
  <c r="Y135" i="1"/>
  <c r="X136" i="1"/>
  <c r="Y136" i="1"/>
  <c r="X137" i="1"/>
  <c r="Y137" i="1"/>
  <c r="X138" i="1"/>
  <c r="Y138" i="1"/>
  <c r="X139" i="1"/>
  <c r="Y139" i="1"/>
  <c r="X140" i="1"/>
  <c r="Y140" i="1"/>
  <c r="X141" i="1"/>
  <c r="Y141" i="1"/>
  <c r="X142" i="1"/>
  <c r="Y142" i="1"/>
  <c r="X143" i="1"/>
  <c r="Y143" i="1"/>
  <c r="X144" i="1"/>
  <c r="Y144" i="1"/>
  <c r="X145" i="1"/>
  <c r="Y145" i="1"/>
  <c r="X146" i="1"/>
  <c r="Y146" i="1"/>
  <c r="X147" i="1"/>
  <c r="Y147" i="1"/>
  <c r="X148" i="1"/>
  <c r="Y148" i="1"/>
  <c r="X149" i="1"/>
  <c r="Y149" i="1"/>
  <c r="X150" i="1"/>
  <c r="Y150" i="1"/>
  <c r="X151" i="1"/>
  <c r="Y151" i="1"/>
  <c r="X152" i="1"/>
  <c r="Y152" i="1"/>
  <c r="X153" i="1"/>
  <c r="Y153" i="1"/>
  <c r="X154" i="1"/>
  <c r="Y154" i="1"/>
  <c r="X155" i="1"/>
  <c r="Y155" i="1"/>
  <c r="X156" i="1"/>
  <c r="Y156" i="1"/>
  <c r="X157" i="1"/>
  <c r="Y157" i="1"/>
  <c r="X158" i="1"/>
  <c r="Y158" i="1"/>
  <c r="X159" i="1"/>
  <c r="Y159" i="1"/>
  <c r="X160" i="1"/>
  <c r="Y160" i="1"/>
  <c r="X161" i="1"/>
  <c r="Y161" i="1"/>
  <c r="X162" i="1"/>
  <c r="Y162" i="1"/>
  <c r="X163" i="1"/>
  <c r="Y163" i="1"/>
  <c r="X164" i="1"/>
  <c r="Y164" i="1"/>
  <c r="X165" i="1"/>
  <c r="Y165" i="1"/>
  <c r="X166" i="1"/>
  <c r="Y166" i="1"/>
  <c r="X167" i="1"/>
  <c r="Y167" i="1"/>
  <c r="X168" i="1"/>
  <c r="Y168" i="1"/>
  <c r="X169" i="1"/>
  <c r="Y169" i="1"/>
  <c r="X170" i="1"/>
  <c r="Y170" i="1"/>
  <c r="X171" i="1"/>
  <c r="Y171" i="1"/>
  <c r="X172" i="1"/>
  <c r="Y172" i="1"/>
  <c r="X173" i="1"/>
  <c r="Y173" i="1"/>
  <c r="X174" i="1"/>
  <c r="Y174" i="1"/>
  <c r="X175" i="1"/>
  <c r="Y175" i="1"/>
  <c r="X176" i="1"/>
  <c r="Y176" i="1"/>
  <c r="X177" i="1"/>
  <c r="Y177" i="1"/>
  <c r="X178" i="1"/>
  <c r="Y178" i="1"/>
  <c r="X179" i="1"/>
  <c r="Y179" i="1"/>
  <c r="X180" i="1"/>
  <c r="Y180" i="1"/>
  <c r="X181" i="1"/>
  <c r="Y181" i="1"/>
  <c r="X182" i="1"/>
  <c r="Y182" i="1"/>
  <c r="X183" i="1"/>
  <c r="Y183" i="1"/>
  <c r="X184" i="1"/>
  <c r="Y184" i="1"/>
  <c r="X185" i="1"/>
  <c r="Y185" i="1"/>
  <c r="X186" i="1"/>
  <c r="Y186" i="1"/>
  <c r="X187" i="1"/>
  <c r="Y187" i="1"/>
  <c r="X188" i="1"/>
  <c r="Y188" i="1"/>
  <c r="X189" i="1"/>
  <c r="Y189" i="1"/>
  <c r="X190" i="1"/>
  <c r="Y190" i="1"/>
  <c r="X191" i="1"/>
  <c r="Y191" i="1"/>
  <c r="X192" i="1"/>
  <c r="Y192" i="1"/>
  <c r="X193" i="1"/>
  <c r="Y193" i="1"/>
  <c r="X194" i="1"/>
  <c r="Y194" i="1"/>
  <c r="X195" i="1"/>
  <c r="Y195" i="1"/>
  <c r="X196" i="1"/>
  <c r="Y196" i="1"/>
  <c r="X197" i="1"/>
  <c r="Y197" i="1"/>
  <c r="X198" i="1"/>
  <c r="Y198" i="1"/>
  <c r="X199" i="1"/>
  <c r="Y199" i="1"/>
  <c r="X200" i="1"/>
  <c r="Y200" i="1"/>
  <c r="X201" i="1"/>
  <c r="Y201" i="1"/>
  <c r="X202" i="1"/>
  <c r="Y202" i="1"/>
  <c r="X203" i="1"/>
  <c r="Y203" i="1"/>
  <c r="X204" i="1"/>
  <c r="Y204" i="1"/>
  <c r="X205" i="1"/>
  <c r="Y205" i="1"/>
  <c r="X206" i="1"/>
  <c r="Y206" i="1"/>
  <c r="X207" i="1"/>
  <c r="Y207" i="1"/>
  <c r="X208" i="1"/>
  <c r="Y208" i="1"/>
  <c r="X209" i="1"/>
  <c r="Y209" i="1"/>
  <c r="X210" i="1"/>
  <c r="Y210" i="1"/>
  <c r="X211" i="1"/>
  <c r="Y211" i="1"/>
  <c r="X212" i="1"/>
  <c r="Y212" i="1"/>
  <c r="X213" i="1"/>
  <c r="Y213" i="1"/>
  <c r="X214" i="1"/>
  <c r="Y214" i="1"/>
  <c r="X215" i="1"/>
  <c r="Y215" i="1"/>
  <c r="X216" i="1"/>
  <c r="Y216" i="1"/>
  <c r="X217" i="1"/>
  <c r="Y217" i="1"/>
  <c r="X218" i="1"/>
  <c r="Y218" i="1"/>
  <c r="X219" i="1"/>
  <c r="Y219" i="1"/>
  <c r="X220" i="1"/>
  <c r="Y220" i="1"/>
  <c r="X221" i="1"/>
  <c r="Y221" i="1"/>
  <c r="X222" i="1"/>
  <c r="Y222" i="1"/>
  <c r="X223" i="1"/>
  <c r="Y223" i="1"/>
  <c r="X224" i="1"/>
  <c r="Y224" i="1"/>
  <c r="X225" i="1"/>
  <c r="Y225" i="1"/>
  <c r="X226" i="1"/>
  <c r="Y226" i="1"/>
  <c r="X227" i="1"/>
  <c r="Y227" i="1"/>
  <c r="X228" i="1"/>
  <c r="Y228" i="1"/>
  <c r="X229" i="1"/>
  <c r="Y229" i="1"/>
  <c r="X230" i="1"/>
  <c r="Y230" i="1"/>
  <c r="X231" i="1"/>
  <c r="Y231" i="1"/>
  <c r="X232" i="1"/>
  <c r="Y232" i="1"/>
  <c r="X233" i="1"/>
  <c r="Y233" i="1"/>
  <c r="X234" i="1"/>
  <c r="Y234" i="1"/>
  <c r="X235" i="1"/>
  <c r="Y235" i="1"/>
  <c r="X236" i="1"/>
  <c r="Y236" i="1"/>
  <c r="X237" i="1"/>
  <c r="Y237" i="1"/>
  <c r="X238" i="1"/>
  <c r="Y238" i="1"/>
  <c r="X239" i="1"/>
  <c r="Y239" i="1"/>
  <c r="X240" i="1"/>
  <c r="Y240" i="1"/>
  <c r="X241" i="1"/>
  <c r="Y241" i="1"/>
  <c r="X242" i="1"/>
  <c r="Y242" i="1"/>
  <c r="X243" i="1"/>
  <c r="Y243" i="1"/>
  <c r="X244" i="1"/>
  <c r="Y244" i="1"/>
  <c r="X245" i="1"/>
  <c r="Y245" i="1"/>
  <c r="X246" i="1"/>
  <c r="Y246" i="1"/>
  <c r="X247" i="1"/>
  <c r="Y247" i="1"/>
  <c r="X248" i="1"/>
  <c r="Y248" i="1"/>
  <c r="X249" i="1"/>
  <c r="Y249" i="1"/>
  <c r="X250" i="1"/>
  <c r="Y250" i="1"/>
  <c r="X251" i="1"/>
  <c r="Y251" i="1"/>
  <c r="X252" i="1"/>
  <c r="Y252" i="1"/>
  <c r="X253" i="1"/>
  <c r="Y253" i="1"/>
  <c r="X254" i="1"/>
  <c r="Y254" i="1"/>
  <c r="X255" i="1"/>
  <c r="Y255" i="1"/>
  <c r="X256" i="1"/>
  <c r="Y256" i="1"/>
  <c r="X257" i="1"/>
  <c r="Y257" i="1"/>
  <c r="X258" i="1"/>
  <c r="Y258" i="1"/>
  <c r="X259" i="1"/>
  <c r="Y259" i="1"/>
  <c r="X260" i="1"/>
  <c r="Y260" i="1"/>
  <c r="X261" i="1"/>
  <c r="Y261" i="1"/>
  <c r="X262" i="1"/>
  <c r="Y262" i="1"/>
  <c r="X263" i="1"/>
  <c r="Y263" i="1"/>
  <c r="X264" i="1"/>
  <c r="Y264" i="1"/>
  <c r="X265" i="1"/>
  <c r="Y265" i="1"/>
  <c r="X266" i="1"/>
  <c r="Y266" i="1"/>
  <c r="X267" i="1"/>
  <c r="Y267" i="1"/>
  <c r="X268" i="1"/>
  <c r="Y268" i="1"/>
  <c r="X269" i="1"/>
  <c r="Y269" i="1"/>
  <c r="X270" i="1"/>
  <c r="Y270" i="1"/>
  <c r="X271" i="1"/>
  <c r="Y271" i="1"/>
  <c r="X272" i="1"/>
  <c r="Y272" i="1"/>
  <c r="X273" i="1"/>
  <c r="Y273" i="1"/>
  <c r="X274" i="1"/>
  <c r="Y274" i="1"/>
  <c r="X275" i="1"/>
  <c r="Y275" i="1"/>
  <c r="X276" i="1"/>
  <c r="Y276" i="1"/>
  <c r="X277" i="1"/>
  <c r="Y277" i="1"/>
  <c r="X278" i="1"/>
  <c r="Y278" i="1"/>
  <c r="X279" i="1"/>
  <c r="Y279" i="1"/>
  <c r="X280" i="1"/>
  <c r="Y280" i="1"/>
  <c r="X281" i="1"/>
  <c r="Y281" i="1"/>
  <c r="X282" i="1"/>
  <c r="Y282" i="1"/>
  <c r="X283" i="1"/>
  <c r="Y283" i="1"/>
  <c r="X284" i="1"/>
  <c r="Y284" i="1"/>
  <c r="X285" i="1"/>
  <c r="Y285" i="1"/>
  <c r="X286" i="1"/>
  <c r="Y286" i="1"/>
  <c r="X287" i="1"/>
  <c r="Y287" i="1"/>
  <c r="X288" i="1"/>
  <c r="Y288" i="1"/>
  <c r="X289" i="1"/>
  <c r="Y289" i="1"/>
  <c r="X290" i="1"/>
  <c r="Y290" i="1"/>
  <c r="X291" i="1"/>
  <c r="Y291" i="1"/>
  <c r="X292" i="1"/>
  <c r="Y292" i="1"/>
  <c r="X293" i="1"/>
  <c r="Y293" i="1"/>
  <c r="X294" i="1"/>
  <c r="Y294" i="1"/>
  <c r="X295" i="1"/>
  <c r="Y295" i="1"/>
  <c r="X296" i="1"/>
  <c r="Y296" i="1"/>
  <c r="X297" i="1"/>
  <c r="Y297" i="1"/>
  <c r="X298" i="1"/>
  <c r="Y298" i="1"/>
  <c r="X299" i="1"/>
  <c r="Y299" i="1"/>
  <c r="X300" i="1"/>
  <c r="Y300" i="1"/>
  <c r="X301" i="1"/>
  <c r="Y301" i="1"/>
  <c r="X302" i="1"/>
  <c r="Y302" i="1"/>
  <c r="X303" i="1"/>
  <c r="Y303" i="1"/>
  <c r="X304" i="1"/>
  <c r="Y304" i="1"/>
  <c r="X305" i="1"/>
  <c r="Y305" i="1"/>
  <c r="X306" i="1"/>
  <c r="Y306" i="1"/>
  <c r="X307" i="1"/>
  <c r="Y307" i="1"/>
  <c r="X308" i="1"/>
  <c r="Y308" i="1"/>
  <c r="X309" i="1"/>
  <c r="Y309" i="1"/>
  <c r="X310" i="1"/>
  <c r="Y310" i="1"/>
  <c r="X311" i="1"/>
  <c r="Y311" i="1"/>
  <c r="X312" i="1"/>
  <c r="Y312" i="1"/>
  <c r="X313" i="1"/>
  <c r="Y313" i="1"/>
  <c r="X314" i="1"/>
  <c r="Y314" i="1"/>
  <c r="X315" i="1"/>
  <c r="Y315" i="1"/>
  <c r="X316" i="1"/>
  <c r="Y316" i="1"/>
  <c r="X317" i="1"/>
  <c r="Y317" i="1"/>
  <c r="X318" i="1"/>
  <c r="Y318" i="1"/>
  <c r="X319" i="1"/>
  <c r="Y319" i="1"/>
  <c r="X320" i="1"/>
  <c r="Y320" i="1"/>
  <c r="X321" i="1"/>
  <c r="Y321" i="1"/>
  <c r="X322" i="1"/>
  <c r="Y322" i="1"/>
  <c r="X323" i="1"/>
  <c r="Y323" i="1"/>
  <c r="X324" i="1"/>
  <c r="Y324" i="1"/>
  <c r="X325" i="1"/>
  <c r="Y325" i="1"/>
  <c r="X326" i="1"/>
  <c r="Y326" i="1"/>
  <c r="X327" i="1"/>
  <c r="Y327" i="1"/>
  <c r="X328" i="1"/>
  <c r="Y328" i="1"/>
  <c r="X329" i="1"/>
  <c r="Y329" i="1"/>
  <c r="X330" i="1"/>
  <c r="Y330" i="1"/>
  <c r="X331" i="1"/>
  <c r="Y331" i="1"/>
  <c r="X332" i="1"/>
  <c r="Y332" i="1"/>
  <c r="X333" i="1"/>
  <c r="Y333" i="1"/>
  <c r="X334" i="1"/>
  <c r="Y334" i="1"/>
  <c r="X335" i="1"/>
  <c r="Y335" i="1"/>
  <c r="X336" i="1"/>
  <c r="Y336" i="1"/>
  <c r="X337" i="1"/>
  <c r="Y337" i="1"/>
  <c r="X338" i="1"/>
  <c r="Y338" i="1"/>
  <c r="X339" i="1"/>
  <c r="Y339" i="1"/>
  <c r="X340" i="1"/>
  <c r="Y340" i="1"/>
  <c r="X341" i="1"/>
  <c r="Y341" i="1"/>
  <c r="X342" i="1"/>
  <c r="Y342" i="1"/>
  <c r="X343" i="1"/>
  <c r="Y343" i="1"/>
  <c r="X344" i="1"/>
  <c r="Y344" i="1"/>
  <c r="X345" i="1"/>
  <c r="Y345" i="1"/>
  <c r="X346" i="1"/>
  <c r="Y346" i="1"/>
  <c r="X347" i="1"/>
  <c r="Y347" i="1"/>
  <c r="X348" i="1"/>
  <c r="Y348" i="1"/>
  <c r="X349" i="1"/>
  <c r="Y349" i="1"/>
  <c r="X350" i="1"/>
  <c r="Y350" i="1"/>
  <c r="X351" i="1"/>
  <c r="Y351" i="1"/>
  <c r="X352" i="1"/>
  <c r="Y352" i="1"/>
  <c r="X353" i="1"/>
  <c r="Y353" i="1"/>
  <c r="X354" i="1"/>
  <c r="Y354" i="1"/>
  <c r="X355" i="1"/>
  <c r="Y355" i="1"/>
  <c r="X356" i="1"/>
  <c r="Y356" i="1"/>
  <c r="X357" i="1"/>
  <c r="Y357" i="1"/>
  <c r="X358" i="1"/>
  <c r="Y358" i="1"/>
  <c r="X359" i="1"/>
  <c r="Y359" i="1"/>
  <c r="X360" i="1"/>
  <c r="Y360" i="1"/>
  <c r="X361" i="1"/>
  <c r="Y361" i="1"/>
  <c r="X362" i="1"/>
  <c r="Y362" i="1"/>
  <c r="X363" i="1"/>
  <c r="Y363" i="1"/>
  <c r="X364" i="1"/>
  <c r="Y364" i="1"/>
  <c r="X365" i="1"/>
  <c r="Y365" i="1" s="1"/>
  <c r="X366" i="1"/>
  <c r="Y366" i="1"/>
  <c r="X367" i="1"/>
  <c r="Y367" i="1"/>
  <c r="X368" i="1"/>
  <c r="Y368" i="1"/>
  <c r="X369" i="1"/>
  <c r="Y369" i="1"/>
  <c r="X370" i="1"/>
  <c r="Y370" i="1"/>
  <c r="X371" i="1"/>
  <c r="Y371" i="1"/>
  <c r="X372" i="1"/>
  <c r="Y372" i="1"/>
  <c r="X373" i="1"/>
  <c r="Y373" i="1"/>
  <c r="X374" i="1"/>
  <c r="Y374" i="1"/>
  <c r="X375" i="1"/>
  <c r="Y375" i="1"/>
  <c r="X376" i="1"/>
  <c r="Y376" i="1"/>
  <c r="X377" i="1"/>
  <c r="Y377" i="1"/>
  <c r="X378" i="1"/>
  <c r="Y378" i="1"/>
  <c r="X379" i="1"/>
  <c r="Y379" i="1"/>
  <c r="X380" i="1"/>
  <c r="Y380" i="1"/>
  <c r="X381" i="1"/>
  <c r="Y381" i="1"/>
  <c r="X382" i="1"/>
  <c r="Y382" i="1"/>
  <c r="X383" i="1"/>
  <c r="Y383" i="1"/>
  <c r="X384" i="1"/>
  <c r="Y384" i="1"/>
  <c r="X385" i="1"/>
  <c r="Y385" i="1"/>
  <c r="X386" i="1"/>
  <c r="Y386" i="1"/>
  <c r="X387" i="1"/>
  <c r="Y387" i="1"/>
  <c r="X388" i="1"/>
  <c r="Y388" i="1"/>
  <c r="X389" i="1"/>
  <c r="Y389" i="1"/>
  <c r="X390" i="1"/>
  <c r="Y390" i="1"/>
  <c r="X391" i="1"/>
  <c r="Y391" i="1"/>
  <c r="X392" i="1"/>
  <c r="Y392" i="1"/>
  <c r="X393" i="1"/>
  <c r="Y393" i="1"/>
  <c r="X394" i="1"/>
  <c r="Y394" i="1"/>
  <c r="X395" i="1"/>
  <c r="Y395" i="1"/>
  <c r="X396" i="1"/>
  <c r="Y396" i="1"/>
  <c r="X397" i="1"/>
  <c r="Y397" i="1"/>
  <c r="X398" i="1"/>
  <c r="Y398" i="1"/>
  <c r="X399" i="1"/>
  <c r="Y399" i="1"/>
  <c r="X400" i="1"/>
  <c r="Y400" i="1"/>
  <c r="X401" i="1"/>
  <c r="Y401" i="1"/>
  <c r="X402" i="1"/>
  <c r="Y402" i="1"/>
  <c r="X403" i="1"/>
  <c r="Y403" i="1"/>
  <c r="X404" i="1"/>
  <c r="Y404" i="1"/>
  <c r="X405" i="1"/>
  <c r="Y405" i="1"/>
  <c r="X406" i="1"/>
  <c r="Y406" i="1"/>
  <c r="X407" i="1"/>
  <c r="Y407" i="1"/>
  <c r="X408" i="1"/>
  <c r="Y408" i="1"/>
  <c r="X409" i="1"/>
  <c r="Y409" i="1"/>
  <c r="X410" i="1"/>
  <c r="Y410" i="1"/>
  <c r="X411" i="1"/>
  <c r="Y411" i="1"/>
  <c r="X412" i="1"/>
  <c r="Y412" i="1"/>
  <c r="X413" i="1"/>
  <c r="Y413" i="1"/>
  <c r="X414" i="1"/>
  <c r="Y414" i="1"/>
  <c r="X415" i="1"/>
  <c r="Y415" i="1"/>
  <c r="X416" i="1"/>
  <c r="Y416" i="1"/>
  <c r="X417" i="1"/>
  <c r="Y417" i="1"/>
  <c r="X418" i="1"/>
  <c r="Y418" i="1"/>
  <c r="X419" i="1"/>
  <c r="Y419" i="1"/>
  <c r="X420" i="1"/>
  <c r="Y420" i="1"/>
  <c r="X421" i="1"/>
  <c r="Y421" i="1"/>
  <c r="X422" i="1"/>
  <c r="Y422" i="1"/>
  <c r="X423" i="1"/>
  <c r="Y423" i="1"/>
  <c r="X424" i="1"/>
  <c r="Y424" i="1"/>
  <c r="X425" i="1"/>
  <c r="Y425" i="1"/>
  <c r="X426" i="1"/>
  <c r="Y426" i="1"/>
  <c r="X427" i="1"/>
  <c r="Y427" i="1"/>
  <c r="X428" i="1"/>
  <c r="Y428" i="1"/>
  <c r="X429" i="1"/>
  <c r="Y429" i="1"/>
  <c r="X430" i="1"/>
  <c r="Y430" i="1"/>
  <c r="X431" i="1"/>
  <c r="Y431" i="1"/>
  <c r="X432" i="1"/>
  <c r="Y432" i="1"/>
  <c r="X433" i="1"/>
  <c r="Y433" i="1"/>
  <c r="X434" i="1"/>
  <c r="Y434" i="1"/>
  <c r="X435" i="1"/>
  <c r="Y435" i="1"/>
  <c r="X436" i="1"/>
  <c r="Y436" i="1"/>
  <c r="X437" i="1"/>
  <c r="Y437" i="1"/>
  <c r="X438" i="1"/>
  <c r="Y438" i="1"/>
  <c r="X439" i="1"/>
  <c r="Y439" i="1"/>
  <c r="X440" i="1"/>
  <c r="Y440" i="1"/>
  <c r="X441" i="1"/>
  <c r="Y441" i="1"/>
  <c r="X442" i="1"/>
  <c r="Y442" i="1"/>
  <c r="X443" i="1"/>
  <c r="Y443" i="1"/>
  <c r="X444" i="1"/>
  <c r="Y444" i="1"/>
  <c r="X445" i="1"/>
  <c r="Y445" i="1"/>
  <c r="X446" i="1"/>
  <c r="Y446" i="1"/>
  <c r="X447" i="1"/>
  <c r="Y447" i="1"/>
  <c r="X448" i="1"/>
  <c r="Y448" i="1"/>
  <c r="X449" i="1"/>
  <c r="Y449" i="1"/>
  <c r="X450" i="1"/>
  <c r="Y450" i="1"/>
  <c r="X451" i="1"/>
  <c r="Y451" i="1"/>
  <c r="X452" i="1"/>
  <c r="Y452" i="1"/>
  <c r="X453" i="1"/>
  <c r="Y453" i="1"/>
  <c r="X454" i="1"/>
  <c r="Y454" i="1"/>
  <c r="X455" i="1"/>
  <c r="Y455" i="1"/>
  <c r="Y13" i="1"/>
  <c r="X13" i="1"/>
  <c r="A341" i="2" l="1"/>
  <c r="A336" i="1"/>
  <c r="K456" i="2"/>
  <c r="K452" i="2"/>
  <c r="K444" i="2"/>
  <c r="K435" i="2"/>
  <c r="K412" i="2"/>
  <c r="K408" i="2"/>
  <c r="K403" i="2"/>
  <c r="K386" i="2"/>
  <c r="K380" i="2"/>
  <c r="K366" i="2"/>
  <c r="K358" i="2"/>
  <c r="K354" i="2"/>
  <c r="K343" i="2"/>
  <c r="K344" i="2" s="1"/>
  <c r="K339" i="2"/>
  <c r="K334" i="2"/>
  <c r="K324" i="2"/>
  <c r="K319" i="2"/>
  <c r="K310" i="2"/>
  <c r="K304" i="2"/>
  <c r="K445" i="2" l="1"/>
  <c r="K298" i="2"/>
  <c r="K288" i="2"/>
  <c r="K278" i="2"/>
  <c r="K255" i="2"/>
  <c r="K238" i="2"/>
  <c r="K235" i="2"/>
  <c r="K229" i="2"/>
  <c r="K216" i="2"/>
  <c r="K207" i="2"/>
  <c r="K175" i="2"/>
  <c r="K169" i="2"/>
  <c r="K170" i="2" s="1"/>
  <c r="K161" i="2"/>
  <c r="K155" i="2"/>
  <c r="K143" i="2"/>
  <c r="K136" i="2"/>
  <c r="K125" i="2"/>
  <c r="K116" i="2"/>
  <c r="K102" i="2"/>
  <c r="K91" i="2"/>
  <c r="K81" i="2"/>
  <c r="K61" i="2"/>
  <c r="K51" i="2"/>
  <c r="K47" i="2"/>
  <c r="K43" i="2"/>
  <c r="K37" i="2"/>
  <c r="K33" i="2"/>
  <c r="K29" i="2"/>
  <c r="K38" i="2" s="1"/>
  <c r="C418" i="1" l="1"/>
  <c r="P430" i="1"/>
  <c r="W322" i="1" l="1"/>
  <c r="W329" i="1"/>
  <c r="O329" i="1"/>
  <c r="H64" i="2"/>
  <c r="H32" i="1"/>
  <c r="H33" i="1" s="1"/>
  <c r="P349" i="1"/>
  <c r="C89" i="1"/>
  <c r="L94" i="2" s="1"/>
  <c r="P94" i="2" s="1"/>
  <c r="C94" i="1"/>
  <c r="L99" i="2" s="1"/>
  <c r="C453" i="1"/>
  <c r="L458" i="2" s="1"/>
  <c r="Q458" i="2" s="1"/>
  <c r="C450" i="1"/>
  <c r="C449" i="1"/>
  <c r="L454" i="2" s="1"/>
  <c r="P454" i="2" s="1"/>
  <c r="C446" i="1"/>
  <c r="L451" i="2" s="1"/>
  <c r="Q451" i="2" s="1"/>
  <c r="C445" i="1"/>
  <c r="L450" i="2" s="1"/>
  <c r="C444" i="1"/>
  <c r="C443" i="1"/>
  <c r="L448" i="2" s="1"/>
  <c r="Q448" i="2" s="1"/>
  <c r="C438" i="1"/>
  <c r="L443" i="2" s="1"/>
  <c r="Q443" i="2" s="1"/>
  <c r="C437" i="1"/>
  <c r="L442" i="2" s="1"/>
  <c r="Q442" i="2" s="1"/>
  <c r="C436" i="1"/>
  <c r="L441" i="2" s="1"/>
  <c r="Q441" i="2" s="1"/>
  <c r="C435" i="1"/>
  <c r="L440" i="2" s="1"/>
  <c r="P440" i="2" s="1"/>
  <c r="C434" i="1"/>
  <c r="L439" i="2" s="1"/>
  <c r="Q439" i="2" s="1"/>
  <c r="C433" i="1"/>
  <c r="L438" i="2" s="1"/>
  <c r="P438" i="2" s="1"/>
  <c r="C432" i="1"/>
  <c r="C429" i="1"/>
  <c r="L434" i="2" s="1"/>
  <c r="Q434" i="2" s="1"/>
  <c r="C428" i="1"/>
  <c r="L433" i="2" s="1"/>
  <c r="Q433" i="2" s="1"/>
  <c r="C427" i="1"/>
  <c r="L432" i="2" s="1"/>
  <c r="P432" i="2" s="1"/>
  <c r="C426" i="1"/>
  <c r="L431" i="2" s="1"/>
  <c r="Q431" i="2" s="1"/>
  <c r="C425" i="1"/>
  <c r="L430" i="2" s="1"/>
  <c r="Q430" i="2" s="1"/>
  <c r="C424" i="1"/>
  <c r="L429" i="2" s="1"/>
  <c r="Q429" i="2" s="1"/>
  <c r="C423" i="1"/>
  <c r="L428" i="2" s="1"/>
  <c r="P428" i="2" s="1"/>
  <c r="C422" i="1"/>
  <c r="L427" i="2" s="1"/>
  <c r="Q427" i="2" s="1"/>
  <c r="C421" i="1"/>
  <c r="L426" i="2" s="1"/>
  <c r="Q426" i="2" s="1"/>
  <c r="C420" i="1"/>
  <c r="L425" i="2" s="1"/>
  <c r="Q425" i="2" s="1"/>
  <c r="C419" i="1"/>
  <c r="L424" i="2" s="1"/>
  <c r="P424" i="2" s="1"/>
  <c r="L423" i="2"/>
  <c r="Q423" i="2" s="1"/>
  <c r="C417" i="1"/>
  <c r="C416" i="1"/>
  <c r="L421" i="2" s="1"/>
  <c r="Q421" i="2" s="1"/>
  <c r="C415" i="1"/>
  <c r="L420" i="2" s="1"/>
  <c r="Q420" i="2" s="1"/>
  <c r="C414" i="1"/>
  <c r="L419" i="2" s="1"/>
  <c r="Q419" i="2" s="1"/>
  <c r="C413" i="1"/>
  <c r="L418" i="2" s="1"/>
  <c r="P418" i="2" s="1"/>
  <c r="C412" i="1"/>
  <c r="L417" i="2" s="1"/>
  <c r="C411" i="1"/>
  <c r="L416" i="2" s="1"/>
  <c r="Q416" i="2" s="1"/>
  <c r="C410" i="1"/>
  <c r="L415" i="2" s="1"/>
  <c r="C409" i="1"/>
  <c r="C406" i="1"/>
  <c r="C405" i="1"/>
  <c r="L410" i="2" s="1"/>
  <c r="Q410" i="2" s="1"/>
  <c r="C402" i="1"/>
  <c r="L407" i="2" s="1"/>
  <c r="Q407" i="2" s="1"/>
  <c r="C401" i="1"/>
  <c r="L406" i="2" s="1"/>
  <c r="P406" i="2" s="1"/>
  <c r="C397" i="1"/>
  <c r="L402" i="2" s="1"/>
  <c r="P402" i="2" s="1"/>
  <c r="C396" i="1"/>
  <c r="L401" i="2" s="1"/>
  <c r="Q401" i="2" s="1"/>
  <c r="C395" i="1"/>
  <c r="L400" i="2" s="1"/>
  <c r="Q400" i="2" s="1"/>
  <c r="C394" i="1"/>
  <c r="L399" i="2" s="1"/>
  <c r="P399" i="2" s="1"/>
  <c r="C393" i="1"/>
  <c r="L398" i="2" s="1"/>
  <c r="C392" i="1"/>
  <c r="L397" i="2" s="1"/>
  <c r="P397" i="2" s="1"/>
  <c r="C391" i="1"/>
  <c r="L396" i="2" s="1"/>
  <c r="P396" i="2" s="1"/>
  <c r="C390" i="1"/>
  <c r="L395" i="2" s="1"/>
  <c r="Q395" i="2" s="1"/>
  <c r="C389" i="1"/>
  <c r="L394" i="2" s="1"/>
  <c r="Q394" i="2" s="1"/>
  <c r="C388" i="1"/>
  <c r="L393" i="2" s="1"/>
  <c r="C387" i="1"/>
  <c r="L392" i="2" s="1"/>
  <c r="Q392" i="2" s="1"/>
  <c r="C386" i="1"/>
  <c r="L391" i="2" s="1"/>
  <c r="P391" i="2" s="1"/>
  <c r="C385" i="1"/>
  <c r="C384" i="1"/>
  <c r="L389" i="2" s="1"/>
  <c r="P389" i="2" s="1"/>
  <c r="C380" i="1"/>
  <c r="L385" i="2" s="1"/>
  <c r="Q385" i="2" s="1"/>
  <c r="C379" i="1"/>
  <c r="L384" i="2" s="1"/>
  <c r="P384" i="2" s="1"/>
  <c r="C378" i="1"/>
  <c r="C377" i="1"/>
  <c r="L382" i="2" s="1"/>
  <c r="P382" i="2" s="1"/>
  <c r="C374" i="1"/>
  <c r="L379" i="2" s="1"/>
  <c r="P379" i="2" s="1"/>
  <c r="C373" i="1"/>
  <c r="L378" i="2" s="1"/>
  <c r="P378" i="2" s="1"/>
  <c r="C372" i="1"/>
  <c r="C371" i="1"/>
  <c r="L376" i="2" s="1"/>
  <c r="Q376" i="2" s="1"/>
  <c r="C368" i="1"/>
  <c r="C360" i="1"/>
  <c r="L365" i="2" s="1"/>
  <c r="P365" i="2" s="1"/>
  <c r="C359" i="1"/>
  <c r="C358" i="1"/>
  <c r="L363" i="2" s="1"/>
  <c r="P363" i="2" s="1"/>
  <c r="C355" i="1"/>
  <c r="C352" i="1"/>
  <c r="L357" i="2" s="1"/>
  <c r="C348" i="1"/>
  <c r="L353" i="2" s="1"/>
  <c r="P353" i="2" s="1"/>
  <c r="C347" i="1"/>
  <c r="L352" i="2" s="1"/>
  <c r="Q352" i="2" s="1"/>
  <c r="C346" i="1"/>
  <c r="L351" i="2" s="1"/>
  <c r="P351" i="2" s="1"/>
  <c r="C345" i="1"/>
  <c r="L350" i="2" s="1"/>
  <c r="C344" i="1"/>
  <c r="L349" i="2" s="1"/>
  <c r="P349" i="2" s="1"/>
  <c r="C343" i="1"/>
  <c r="L348" i="2" s="1"/>
  <c r="C342" i="1"/>
  <c r="C336" i="1"/>
  <c r="L341" i="2" s="1"/>
  <c r="Q341" i="2" s="1"/>
  <c r="C328" i="1"/>
  <c r="L333" i="2" s="1"/>
  <c r="Q333" i="2" s="1"/>
  <c r="C327" i="1"/>
  <c r="L332" i="2" s="1"/>
  <c r="Q332" i="2" s="1"/>
  <c r="C318" i="1"/>
  <c r="L323" i="2" s="1"/>
  <c r="P323" i="2" s="1"/>
  <c r="C316" i="1"/>
  <c r="L321" i="2" s="1"/>
  <c r="C313" i="1"/>
  <c r="L318" i="2" s="1"/>
  <c r="P318" i="2" s="1"/>
  <c r="C312" i="1"/>
  <c r="L317" i="2" s="1"/>
  <c r="P317" i="2" s="1"/>
  <c r="C311" i="1"/>
  <c r="L316" i="2" s="1"/>
  <c r="C310" i="1"/>
  <c r="L315" i="2" s="1"/>
  <c r="Q315" i="2" s="1"/>
  <c r="C309" i="1"/>
  <c r="L314" i="2" s="1"/>
  <c r="Q314" i="2" s="1"/>
  <c r="C308" i="1"/>
  <c r="C307" i="1"/>
  <c r="L312" i="2" s="1"/>
  <c r="C304" i="1"/>
  <c r="C303" i="1"/>
  <c r="L308" i="2" s="1"/>
  <c r="P308" i="2" s="1"/>
  <c r="C298" i="1"/>
  <c r="L303" i="2" s="1"/>
  <c r="P303" i="2" s="1"/>
  <c r="C297" i="1"/>
  <c r="L302" i="2" s="1"/>
  <c r="C296" i="1"/>
  <c r="L301" i="2" s="1"/>
  <c r="Q301" i="2" s="1"/>
  <c r="C295" i="1"/>
  <c r="L300" i="2" s="1"/>
  <c r="Q300" i="2" s="1"/>
  <c r="C292" i="1"/>
  <c r="L297" i="2" s="1"/>
  <c r="Q297" i="2" s="1"/>
  <c r="C291" i="1"/>
  <c r="L296" i="2" s="1"/>
  <c r="P296" i="2" s="1"/>
  <c r="C290" i="1"/>
  <c r="C287" i="1"/>
  <c r="L292" i="2" s="1"/>
  <c r="Q292" i="2" s="1"/>
  <c r="C279" i="1"/>
  <c r="L284" i="2" s="1"/>
  <c r="P284" i="2" s="1"/>
  <c r="C278" i="1"/>
  <c r="L283" i="2" s="1"/>
  <c r="Q283" i="2" s="1"/>
  <c r="C277" i="1"/>
  <c r="C272" i="1"/>
  <c r="L277" i="2" s="1"/>
  <c r="Q277" i="2" s="1"/>
  <c r="C269" i="1"/>
  <c r="L274" i="2" s="1"/>
  <c r="P274" i="2" s="1"/>
  <c r="C264" i="1"/>
  <c r="C265" i="1" s="1"/>
  <c r="C258" i="1"/>
  <c r="C255" i="1"/>
  <c r="L260" i="2" s="1"/>
  <c r="Q260" i="2" s="1"/>
  <c r="C249" i="1"/>
  <c r="L254" i="2" s="1"/>
  <c r="P254" i="2" s="1"/>
  <c r="C248" i="1"/>
  <c r="L253" i="2" s="1"/>
  <c r="Q253" i="2" s="1"/>
  <c r="C247" i="1"/>
  <c r="L252" i="2" s="1"/>
  <c r="Q252" i="2" s="1"/>
  <c r="C246" i="1"/>
  <c r="L251" i="2" s="1"/>
  <c r="Q251" i="2" s="1"/>
  <c r="C238" i="1"/>
  <c r="C237" i="1"/>
  <c r="L242" i="2" s="1"/>
  <c r="Q242" i="2" s="1"/>
  <c r="C232" i="1"/>
  <c r="L237" i="2" s="1"/>
  <c r="P237" i="2" s="1"/>
  <c r="C229" i="1"/>
  <c r="L234" i="2" s="1"/>
  <c r="Q234" i="2" s="1"/>
  <c r="C228" i="1"/>
  <c r="L233" i="2" s="1"/>
  <c r="Q233" i="2" s="1"/>
  <c r="C227" i="1"/>
  <c r="C226" i="1"/>
  <c r="L231" i="2" s="1"/>
  <c r="P231" i="2" s="1"/>
  <c r="C223" i="1"/>
  <c r="L228" i="2" s="1"/>
  <c r="P228" i="2" s="1"/>
  <c r="C222" i="1"/>
  <c r="L227" i="2" s="1"/>
  <c r="P227" i="2" s="1"/>
  <c r="C221" i="1"/>
  <c r="C218" i="1"/>
  <c r="C219" i="1" s="1"/>
  <c r="C213" i="1"/>
  <c r="L218" i="2" s="1"/>
  <c r="Q218" i="2" s="1"/>
  <c r="C210" i="1"/>
  <c r="L215" i="2" s="1"/>
  <c r="Q215" i="2" s="1"/>
  <c r="C209" i="1"/>
  <c r="C204" i="1"/>
  <c r="C205" i="1" s="1"/>
  <c r="C201" i="1"/>
  <c r="L206" i="2" s="1"/>
  <c r="C200" i="1"/>
  <c r="L205" i="2" s="1"/>
  <c r="P205" i="2" s="1"/>
  <c r="C199" i="1"/>
  <c r="L204" i="2" s="1"/>
  <c r="Q204" i="2" s="1"/>
  <c r="C198" i="1"/>
  <c r="L203" i="2" s="1"/>
  <c r="Q203" i="2" s="1"/>
  <c r="C197" i="1"/>
  <c r="L202" i="2" s="1"/>
  <c r="P202" i="2" s="1"/>
  <c r="C196" i="1"/>
  <c r="L201" i="2" s="1"/>
  <c r="Q201" i="2" s="1"/>
  <c r="C195" i="1"/>
  <c r="L200" i="2" s="1"/>
  <c r="P200" i="2" s="1"/>
  <c r="C194" i="1"/>
  <c r="L199" i="2" s="1"/>
  <c r="Q199" i="2" s="1"/>
  <c r="C193" i="1"/>
  <c r="L198" i="2" s="1"/>
  <c r="P198" i="2" s="1"/>
  <c r="C192" i="1"/>
  <c r="L197" i="2" s="1"/>
  <c r="P197" i="2" s="1"/>
  <c r="C191" i="1"/>
  <c r="L196" i="2" s="1"/>
  <c r="Q196" i="2" s="1"/>
  <c r="C190" i="1"/>
  <c r="L195" i="2" s="1"/>
  <c r="P195" i="2" s="1"/>
  <c r="C189" i="1"/>
  <c r="L194" i="2" s="1"/>
  <c r="Q194" i="2" s="1"/>
  <c r="C188" i="1"/>
  <c r="L193" i="2" s="1"/>
  <c r="Q193" i="2" s="1"/>
  <c r="C187" i="1"/>
  <c r="L192" i="2" s="1"/>
  <c r="C186" i="1"/>
  <c r="L191" i="2" s="1"/>
  <c r="P191" i="2" s="1"/>
  <c r="C185" i="1"/>
  <c r="L190" i="2" s="1"/>
  <c r="P190" i="2" s="1"/>
  <c r="C184" i="1"/>
  <c r="L189" i="2" s="1"/>
  <c r="Q189" i="2" s="1"/>
  <c r="C183" i="1"/>
  <c r="L188" i="2" s="1"/>
  <c r="Q188" i="2" s="1"/>
  <c r="C182" i="1"/>
  <c r="L187" i="2" s="1"/>
  <c r="P187" i="2" s="1"/>
  <c r="C181" i="1"/>
  <c r="L186" i="2" s="1"/>
  <c r="P186" i="2" s="1"/>
  <c r="C180" i="1"/>
  <c r="C179" i="1"/>
  <c r="L184" i="2" s="1"/>
  <c r="Q184" i="2" s="1"/>
  <c r="C178" i="1"/>
  <c r="L183" i="2" s="1"/>
  <c r="Q183" i="2" s="1"/>
  <c r="C177" i="1"/>
  <c r="L182" i="2" s="1"/>
  <c r="C176" i="1"/>
  <c r="L181" i="2" s="1"/>
  <c r="P181" i="2" s="1"/>
  <c r="C175" i="1"/>
  <c r="L180" i="2" s="1"/>
  <c r="C174" i="1"/>
  <c r="L179" i="2" s="1"/>
  <c r="P179" i="2" s="1"/>
  <c r="C173" i="1"/>
  <c r="C172" i="1"/>
  <c r="L177" i="2" s="1"/>
  <c r="P177" i="2" s="1"/>
  <c r="C169" i="1"/>
  <c r="C168" i="1"/>
  <c r="L173" i="2" s="1"/>
  <c r="Q173" i="2" s="1"/>
  <c r="C163" i="1"/>
  <c r="L168" i="2" s="1"/>
  <c r="Q168" i="2" s="1"/>
  <c r="C162" i="1"/>
  <c r="L167" i="2" s="1"/>
  <c r="C161" i="1"/>
  <c r="L166" i="2" s="1"/>
  <c r="P166" i="2" s="1"/>
  <c r="C160" i="1"/>
  <c r="L165" i="2" s="1"/>
  <c r="P165" i="2" s="1"/>
  <c r="C159" i="1"/>
  <c r="C158" i="1"/>
  <c r="L163" i="2" s="1"/>
  <c r="P163" i="2" s="1"/>
  <c r="C155" i="1"/>
  <c r="L160" i="2" s="1"/>
  <c r="Q160" i="2" s="1"/>
  <c r="C154" i="1"/>
  <c r="L159" i="2" s="1"/>
  <c r="Q159" i="2" s="1"/>
  <c r="C153" i="1"/>
  <c r="L158" i="2" s="1"/>
  <c r="P158" i="2" s="1"/>
  <c r="C152" i="1"/>
  <c r="L157" i="2" s="1"/>
  <c r="Q157" i="2" s="1"/>
  <c r="C149" i="1"/>
  <c r="L154" i="2" s="1"/>
  <c r="P154" i="2" s="1"/>
  <c r="C148" i="1"/>
  <c r="L153" i="2" s="1"/>
  <c r="P153" i="2" s="1"/>
  <c r="C147" i="1"/>
  <c r="L152" i="2" s="1"/>
  <c r="C146" i="1"/>
  <c r="L151" i="2" s="1"/>
  <c r="P151" i="2" s="1"/>
  <c r="C145" i="1"/>
  <c r="L150" i="2" s="1"/>
  <c r="P150" i="2" s="1"/>
  <c r="C144" i="1"/>
  <c r="L149" i="2" s="1"/>
  <c r="P149" i="2" s="1"/>
  <c r="C143" i="1"/>
  <c r="L148" i="2" s="1"/>
  <c r="P148" i="2" s="1"/>
  <c r="C142" i="1"/>
  <c r="L147" i="2" s="1"/>
  <c r="P147" i="2" s="1"/>
  <c r="C141" i="1"/>
  <c r="L146" i="2" s="1"/>
  <c r="P146" i="2" s="1"/>
  <c r="C140" i="1"/>
  <c r="L145" i="2" s="1"/>
  <c r="Q145" i="2" s="1"/>
  <c r="C137" i="1"/>
  <c r="L142" i="2" s="1"/>
  <c r="P142" i="2" s="1"/>
  <c r="C136" i="1"/>
  <c r="L141" i="2" s="1"/>
  <c r="Q141" i="2" s="1"/>
  <c r="C135" i="1"/>
  <c r="C130" i="1"/>
  <c r="L135" i="2" s="1"/>
  <c r="Q135" i="2" s="1"/>
  <c r="C129" i="1"/>
  <c r="L134" i="2" s="1"/>
  <c r="C128" i="1"/>
  <c r="L133" i="2" s="1"/>
  <c r="P133" i="2" s="1"/>
  <c r="C127" i="1"/>
  <c r="L132" i="2" s="1"/>
  <c r="P132" i="2" s="1"/>
  <c r="C126" i="1"/>
  <c r="L131" i="2" s="1"/>
  <c r="C125" i="1"/>
  <c r="L130" i="2" s="1"/>
  <c r="P130" i="2" s="1"/>
  <c r="C124" i="1"/>
  <c r="L129" i="2" s="1"/>
  <c r="P129" i="2" s="1"/>
  <c r="C123" i="1"/>
  <c r="L128" i="2" s="1"/>
  <c r="Q128" i="2" s="1"/>
  <c r="C122" i="1"/>
  <c r="L127" i="2" s="1"/>
  <c r="P127" i="2" s="1"/>
  <c r="C119" i="1"/>
  <c r="L124" i="2" s="1"/>
  <c r="P124" i="2" s="1"/>
  <c r="C118" i="1"/>
  <c r="L123" i="2" s="1"/>
  <c r="Q123" i="2" s="1"/>
  <c r="C117" i="1"/>
  <c r="L122" i="2" s="1"/>
  <c r="P122" i="2" s="1"/>
  <c r="C116" i="1"/>
  <c r="L121" i="2" s="1"/>
  <c r="P121" i="2" s="1"/>
  <c r="C115" i="1"/>
  <c r="L120" i="2" s="1"/>
  <c r="P120" i="2" s="1"/>
  <c r="C114" i="1"/>
  <c r="L119" i="2" s="1"/>
  <c r="C113" i="1"/>
  <c r="C110" i="1"/>
  <c r="L115" i="2" s="1"/>
  <c r="Q115" i="2" s="1"/>
  <c r="C109" i="1"/>
  <c r="L114" i="2" s="1"/>
  <c r="Q114" i="2" s="1"/>
  <c r="C108" i="1"/>
  <c r="L113" i="2" s="1"/>
  <c r="P113" i="2" s="1"/>
  <c r="C107" i="1"/>
  <c r="L112" i="2" s="1"/>
  <c r="C106" i="1"/>
  <c r="L111" i="2" s="1"/>
  <c r="P111" i="2" s="1"/>
  <c r="C105" i="1"/>
  <c r="L110" i="2" s="1"/>
  <c r="C104" i="1"/>
  <c r="C103" i="1"/>
  <c r="C102" i="1"/>
  <c r="L107" i="2" s="1"/>
  <c r="C99" i="1"/>
  <c r="C96" i="1"/>
  <c r="L101" i="2" s="1"/>
  <c r="P101" i="2" s="1"/>
  <c r="C95" i="1"/>
  <c r="L100" i="2" s="1"/>
  <c r="P100" i="2" s="1"/>
  <c r="C93" i="1"/>
  <c r="L98" i="2" s="1"/>
  <c r="P98" i="2" s="1"/>
  <c r="C92" i="1"/>
  <c r="L97" i="2" s="1"/>
  <c r="P97" i="2" s="1"/>
  <c r="C91" i="1"/>
  <c r="L96" i="2" s="1"/>
  <c r="P96" i="2" s="1"/>
  <c r="C90" i="1"/>
  <c r="C88" i="1"/>
  <c r="L93" i="2" s="1"/>
  <c r="C85" i="1"/>
  <c r="L90" i="2" s="1"/>
  <c r="P90" i="2" s="1"/>
  <c r="C84" i="1"/>
  <c r="C75" i="1"/>
  <c r="L80" i="2" s="1"/>
  <c r="P80" i="2" s="1"/>
  <c r="C74" i="1"/>
  <c r="L79" i="2" s="1"/>
  <c r="C73" i="1"/>
  <c r="L78" i="2" s="1"/>
  <c r="C72" i="1"/>
  <c r="L77" i="2" s="1"/>
  <c r="P77" i="2" s="1"/>
  <c r="C71" i="1"/>
  <c r="L76" i="2" s="1"/>
  <c r="P76" i="2" s="1"/>
  <c r="C70" i="1"/>
  <c r="L75" i="2" s="1"/>
  <c r="Q75" i="2" s="1"/>
  <c r="C69" i="1"/>
  <c r="L74" i="2" s="1"/>
  <c r="P74" i="2" s="1"/>
  <c r="C68" i="1"/>
  <c r="L73" i="2" s="1"/>
  <c r="C67" i="1"/>
  <c r="L72" i="2" s="1"/>
  <c r="Q72" i="2" s="1"/>
  <c r="C66" i="1"/>
  <c r="L71" i="2" s="1"/>
  <c r="C65" i="1"/>
  <c r="L70" i="2" s="1"/>
  <c r="P70" i="2" s="1"/>
  <c r="C64" i="1"/>
  <c r="C61" i="1"/>
  <c r="C54" i="1"/>
  <c r="L59" i="2" s="1"/>
  <c r="Q59" i="2" s="1"/>
  <c r="C53" i="1"/>
  <c r="C48" i="1"/>
  <c r="L53" i="2" s="1"/>
  <c r="P53" i="2" s="1"/>
  <c r="P54" i="2" s="1"/>
  <c r="C45" i="1"/>
  <c r="C44" i="1"/>
  <c r="L49" i="2" s="1"/>
  <c r="P49" i="2" s="1"/>
  <c r="C41" i="1"/>
  <c r="C40" i="1"/>
  <c r="L45" i="2" s="1"/>
  <c r="C37" i="1"/>
  <c r="L42" i="2" s="1"/>
  <c r="Q42" i="2" s="1"/>
  <c r="C36" i="1"/>
  <c r="L41" i="2" s="1"/>
  <c r="Q41" i="2" s="1"/>
  <c r="C31" i="1"/>
  <c r="C27" i="1"/>
  <c r="L32" i="2" s="1"/>
  <c r="P32" i="2" s="1"/>
  <c r="C26" i="1"/>
  <c r="D363" i="1"/>
  <c r="C363" i="1" s="1"/>
  <c r="L368" i="2" s="1"/>
  <c r="P368" i="2" s="1"/>
  <c r="P369" i="2" s="1"/>
  <c r="D351" i="1"/>
  <c r="D353" i="1" s="1"/>
  <c r="D337" i="1"/>
  <c r="C337" i="1" s="1"/>
  <c r="D333" i="1"/>
  <c r="C333" i="1" s="1"/>
  <c r="D326" i="1"/>
  <c r="C326" i="1" s="1"/>
  <c r="L331" i="2" s="1"/>
  <c r="P331" i="2" s="1"/>
  <c r="D325" i="1"/>
  <c r="C325" i="1" s="1"/>
  <c r="L330" i="2" s="1"/>
  <c r="P330" i="2" s="1"/>
  <c r="D324" i="1"/>
  <c r="C324" i="1" s="1"/>
  <c r="D321" i="1"/>
  <c r="C321" i="1" s="1"/>
  <c r="L326" i="2" s="1"/>
  <c r="P326" i="2" s="1"/>
  <c r="P327" i="2" s="1"/>
  <c r="D317" i="1"/>
  <c r="D282" i="1"/>
  <c r="C282" i="1" s="1"/>
  <c r="L287" i="2" s="1"/>
  <c r="Q287" i="2" s="1"/>
  <c r="D281" i="1"/>
  <c r="C281" i="1" s="1"/>
  <c r="L286" i="2" s="1"/>
  <c r="P286" i="2" s="1"/>
  <c r="D280" i="1"/>
  <c r="D261" i="1"/>
  <c r="D262" i="1" s="1"/>
  <c r="D252" i="1"/>
  <c r="C252" i="1" s="1"/>
  <c r="D245" i="1"/>
  <c r="C245" i="1" s="1"/>
  <c r="L250" i="2" s="1"/>
  <c r="P250" i="2" s="1"/>
  <c r="D244" i="1"/>
  <c r="C244" i="1" s="1"/>
  <c r="L249" i="2" s="1"/>
  <c r="Q249" i="2" s="1"/>
  <c r="C243" i="1"/>
  <c r="L248" i="2" s="1"/>
  <c r="P248" i="2" s="1"/>
  <c r="D242" i="1"/>
  <c r="D241" i="1"/>
  <c r="C241" i="1" s="1"/>
  <c r="L246" i="2" s="1"/>
  <c r="P246" i="2" s="1"/>
  <c r="D240" i="1"/>
  <c r="C240" i="1" s="1"/>
  <c r="L245" i="2" s="1"/>
  <c r="D239" i="1"/>
  <c r="D83" i="1"/>
  <c r="C83" i="1" s="1"/>
  <c r="D78" i="1"/>
  <c r="D58" i="1"/>
  <c r="C58" i="1" s="1"/>
  <c r="L63" i="2" s="1"/>
  <c r="P63" i="2" s="1"/>
  <c r="P64" i="2" s="1"/>
  <c r="D55" i="1"/>
  <c r="D30" i="1"/>
  <c r="C30" i="1" s="1"/>
  <c r="L35" i="2" s="1"/>
  <c r="P35" i="2" s="1"/>
  <c r="D19" i="1"/>
  <c r="D17" i="1"/>
  <c r="C17" i="1" s="1"/>
  <c r="L22" i="2" s="1"/>
  <c r="P22" i="2" s="1"/>
  <c r="C14" i="1"/>
  <c r="C15" i="1"/>
  <c r="L20" i="2" s="1"/>
  <c r="C18" i="1"/>
  <c r="L23" i="2" s="1"/>
  <c r="Q23" i="2" s="1"/>
  <c r="C20" i="1"/>
  <c r="L25" i="2" s="1"/>
  <c r="P25" i="2" s="1"/>
  <c r="C21" i="1"/>
  <c r="L26" i="2" s="1"/>
  <c r="P26" i="2" s="1"/>
  <c r="C22" i="1"/>
  <c r="L27" i="2" s="1"/>
  <c r="Q27" i="2" s="1"/>
  <c r="C23" i="1"/>
  <c r="L28" i="2" s="1"/>
  <c r="Q28" i="2" s="1"/>
  <c r="D16" i="1"/>
  <c r="C16" i="1" s="1"/>
  <c r="L21" i="2" s="1"/>
  <c r="Q21" i="2" s="1"/>
  <c r="C13" i="1"/>
  <c r="L18" i="2" s="1"/>
  <c r="Q18" i="2" s="1"/>
  <c r="H143" i="2"/>
  <c r="H403" i="2"/>
  <c r="H386" i="2"/>
  <c r="H380" i="2"/>
  <c r="W353" i="1"/>
  <c r="I358" i="2"/>
  <c r="J358" i="2"/>
  <c r="M358" i="2"/>
  <c r="N358" i="2"/>
  <c r="O358" i="2"/>
  <c r="H358" i="2"/>
  <c r="F353" i="1"/>
  <c r="G353" i="1"/>
  <c r="H353" i="1"/>
  <c r="J353" i="1"/>
  <c r="K353" i="1"/>
  <c r="L353" i="1"/>
  <c r="M353" i="1"/>
  <c r="P353" i="1"/>
  <c r="Q353" i="1"/>
  <c r="U349" i="1"/>
  <c r="T349" i="1"/>
  <c r="W349" i="1"/>
  <c r="H339" i="2"/>
  <c r="V338" i="1"/>
  <c r="M338" i="1"/>
  <c r="M339" i="1" s="1"/>
  <c r="L338" i="1"/>
  <c r="L339" i="1" s="1"/>
  <c r="F338" i="1"/>
  <c r="I343" i="2"/>
  <c r="J343" i="2"/>
  <c r="M343" i="2"/>
  <c r="N343" i="2"/>
  <c r="O343" i="2"/>
  <c r="H343" i="2"/>
  <c r="E329" i="1"/>
  <c r="E322" i="1"/>
  <c r="H319" i="1"/>
  <c r="H330" i="1" s="1"/>
  <c r="F319" i="1"/>
  <c r="F330" i="1" s="1"/>
  <c r="M210" i="2"/>
  <c r="N210" i="2"/>
  <c r="O210" i="2"/>
  <c r="W100" i="1"/>
  <c r="M84" i="2"/>
  <c r="N84" i="2"/>
  <c r="O84" i="2"/>
  <c r="I33" i="2"/>
  <c r="J33" i="2"/>
  <c r="M33" i="2"/>
  <c r="N33" i="2"/>
  <c r="O33" i="2"/>
  <c r="H33" i="2"/>
  <c r="H456" i="2"/>
  <c r="I452" i="2"/>
  <c r="J452" i="2"/>
  <c r="M452" i="2"/>
  <c r="N452" i="2"/>
  <c r="O452" i="2"/>
  <c r="H452" i="2"/>
  <c r="W447" i="1"/>
  <c r="M447" i="1"/>
  <c r="L447" i="1"/>
  <c r="H444" i="2"/>
  <c r="Q430" i="1"/>
  <c r="W430" i="1"/>
  <c r="O430" i="1"/>
  <c r="O440" i="1" s="1"/>
  <c r="N430" i="1"/>
  <c r="N440" i="1" s="1"/>
  <c r="M430" i="1"/>
  <c r="L430" i="1"/>
  <c r="I435" i="2"/>
  <c r="J435" i="2"/>
  <c r="M435" i="2"/>
  <c r="N435" i="2"/>
  <c r="O435" i="2"/>
  <c r="H435" i="2"/>
  <c r="H408" i="2"/>
  <c r="I403" i="2"/>
  <c r="J403" i="2"/>
  <c r="M403" i="2"/>
  <c r="N403" i="2"/>
  <c r="O403" i="2"/>
  <c r="N374" i="2"/>
  <c r="O364" i="1"/>
  <c r="H366" i="2"/>
  <c r="H354" i="2"/>
  <c r="E334" i="1"/>
  <c r="E339" i="1" s="1"/>
  <c r="I339" i="2"/>
  <c r="J339" i="2"/>
  <c r="M339" i="2"/>
  <c r="N339" i="2"/>
  <c r="O339" i="2"/>
  <c r="H324" i="2"/>
  <c r="H310" i="2"/>
  <c r="H319" i="2"/>
  <c r="H304" i="2"/>
  <c r="I288" i="2"/>
  <c r="I289" i="2" s="1"/>
  <c r="J288" i="2"/>
  <c r="J289" i="2" s="1"/>
  <c r="K289" i="2"/>
  <c r="M288" i="2"/>
  <c r="M289" i="2" s="1"/>
  <c r="N288" i="2"/>
  <c r="N289" i="2" s="1"/>
  <c r="O288" i="2"/>
  <c r="O289" i="2" s="1"/>
  <c r="H288" i="2"/>
  <c r="H289" i="2" s="1"/>
  <c r="I278" i="2"/>
  <c r="J278" i="2"/>
  <c r="M278" i="2"/>
  <c r="N278" i="2"/>
  <c r="O278" i="2"/>
  <c r="H278" i="2"/>
  <c r="I255" i="2"/>
  <c r="J255" i="2"/>
  <c r="M255" i="2"/>
  <c r="N255" i="2"/>
  <c r="O255" i="2"/>
  <c r="H255" i="2"/>
  <c r="H235" i="2"/>
  <c r="H229" i="2"/>
  <c r="H216" i="2"/>
  <c r="J81" i="2"/>
  <c r="I81" i="2"/>
  <c r="H81" i="2"/>
  <c r="I207" i="2"/>
  <c r="J207" i="2"/>
  <c r="M207" i="2"/>
  <c r="N207" i="2"/>
  <c r="O207" i="2"/>
  <c r="H207" i="2"/>
  <c r="H169" i="2"/>
  <c r="H161" i="2"/>
  <c r="I155" i="2"/>
  <c r="J155" i="2"/>
  <c r="M155" i="2"/>
  <c r="N155" i="2"/>
  <c r="O155" i="2"/>
  <c r="I136" i="2"/>
  <c r="J136" i="2"/>
  <c r="M136" i="2"/>
  <c r="N136" i="2"/>
  <c r="O136" i="2"/>
  <c r="H136" i="2"/>
  <c r="I125" i="2"/>
  <c r="J125" i="2"/>
  <c r="M125" i="2"/>
  <c r="N125" i="2"/>
  <c r="O125" i="2"/>
  <c r="H125" i="2"/>
  <c r="I116" i="2"/>
  <c r="J116" i="2"/>
  <c r="M116" i="2"/>
  <c r="N116" i="2"/>
  <c r="O116" i="2"/>
  <c r="H116" i="2"/>
  <c r="I102" i="2"/>
  <c r="J102" i="2"/>
  <c r="M102" i="2"/>
  <c r="N102" i="2"/>
  <c r="O102" i="2"/>
  <c r="H102" i="2"/>
  <c r="I61" i="2"/>
  <c r="J61" i="2"/>
  <c r="M61" i="2"/>
  <c r="N61" i="2"/>
  <c r="O61" i="2"/>
  <c r="H61" i="2"/>
  <c r="I51" i="2"/>
  <c r="J51" i="2"/>
  <c r="M51" i="2"/>
  <c r="N51" i="2"/>
  <c r="O51" i="2"/>
  <c r="H51" i="2"/>
  <c r="H47" i="2"/>
  <c r="H43" i="2"/>
  <c r="I37" i="2"/>
  <c r="J37" i="2"/>
  <c r="M37" i="2"/>
  <c r="N37" i="2"/>
  <c r="O37" i="2"/>
  <c r="H37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31" i="2" s="1"/>
  <c r="A32" i="2" s="1"/>
  <c r="A35" i="2" s="1"/>
  <c r="A36" i="2" s="1"/>
  <c r="A41" i="2" s="1"/>
  <c r="I29" i="2"/>
  <c r="J29" i="2"/>
  <c r="M29" i="2"/>
  <c r="M38" i="2" s="1"/>
  <c r="N29" i="2"/>
  <c r="N38" i="2" s="1"/>
  <c r="O29" i="2"/>
  <c r="H29" i="2"/>
  <c r="W439" i="1"/>
  <c r="Q439" i="1"/>
  <c r="P439" i="1"/>
  <c r="L422" i="2"/>
  <c r="Q422" i="2" s="1"/>
  <c r="Q407" i="1"/>
  <c r="P407" i="1"/>
  <c r="M407" i="1"/>
  <c r="L407" i="1"/>
  <c r="W398" i="1"/>
  <c r="Q398" i="1"/>
  <c r="P398" i="1"/>
  <c r="M398" i="1"/>
  <c r="L398" i="1"/>
  <c r="K398" i="1"/>
  <c r="J398" i="1"/>
  <c r="W381" i="1"/>
  <c r="Q381" i="1"/>
  <c r="W375" i="1"/>
  <c r="Q375" i="1"/>
  <c r="P375" i="1"/>
  <c r="Q305" i="1"/>
  <c r="Q330" i="1" s="1"/>
  <c r="L314" i="1"/>
  <c r="M319" i="1"/>
  <c r="Q299" i="1"/>
  <c r="P299" i="1"/>
  <c r="O299" i="1"/>
  <c r="N299" i="1"/>
  <c r="M299" i="1"/>
  <c r="L299" i="1"/>
  <c r="W293" i="1"/>
  <c r="Q293" i="1"/>
  <c r="W288" i="1"/>
  <c r="W283" i="1"/>
  <c r="W284" i="1" s="1"/>
  <c r="P283" i="1"/>
  <c r="P284" i="1" s="1"/>
  <c r="M283" i="1"/>
  <c r="M284" i="1" s="1"/>
  <c r="L283" i="1"/>
  <c r="L284" i="1" s="1"/>
  <c r="G283" i="1"/>
  <c r="G284" i="1" s="1"/>
  <c r="V283" i="1"/>
  <c r="V284" i="1" s="1"/>
  <c r="U283" i="1"/>
  <c r="U284" i="1" s="1"/>
  <c r="T283" i="1"/>
  <c r="T284" i="1" s="1"/>
  <c r="Q283" i="1"/>
  <c r="Q284" i="1" s="1"/>
  <c r="M273" i="1"/>
  <c r="L273" i="1"/>
  <c r="K273" i="1"/>
  <c r="K274" i="1" s="1"/>
  <c r="J273" i="1"/>
  <c r="J274" i="1" s="1"/>
  <c r="F253" i="1"/>
  <c r="V250" i="1"/>
  <c r="V274" i="1" s="1"/>
  <c r="Q250" i="1"/>
  <c r="P250" i="1"/>
  <c r="M250" i="1"/>
  <c r="L250" i="1"/>
  <c r="H250" i="1"/>
  <c r="H274" i="1" s="1"/>
  <c r="G250" i="1"/>
  <c r="G274" i="1" s="1"/>
  <c r="F250" i="1"/>
  <c r="F274" i="1" s="1"/>
  <c r="E250" i="1"/>
  <c r="W242" i="1"/>
  <c r="W233" i="1"/>
  <c r="W230" i="1"/>
  <c r="Q230" i="1"/>
  <c r="Q234" i="1" s="1"/>
  <c r="P230" i="1"/>
  <c r="P234" i="1" s="1"/>
  <c r="W205" i="1"/>
  <c r="W202" i="1"/>
  <c r="U202" i="1"/>
  <c r="U206" i="1" s="1"/>
  <c r="T202" i="1"/>
  <c r="T206" i="1" s="1"/>
  <c r="Q202" i="1"/>
  <c r="Q206" i="1" s="1"/>
  <c r="P202" i="1"/>
  <c r="P206" i="1" s="1"/>
  <c r="M202" i="1"/>
  <c r="L202" i="1"/>
  <c r="K202" i="1"/>
  <c r="J202" i="1"/>
  <c r="L185" i="2"/>
  <c r="P185" i="2" s="1"/>
  <c r="W138" i="1"/>
  <c r="W165" i="1" s="1"/>
  <c r="Q164" i="1"/>
  <c r="P164" i="1"/>
  <c r="M164" i="1"/>
  <c r="L164" i="1"/>
  <c r="Q156" i="1"/>
  <c r="L140" i="2"/>
  <c r="P140" i="2" s="1"/>
  <c r="Q150" i="1"/>
  <c r="P150" i="1"/>
  <c r="M150" i="1"/>
  <c r="L150" i="1"/>
  <c r="Q138" i="1"/>
  <c r="W131" i="1"/>
  <c r="O131" i="1"/>
  <c r="O132" i="1" s="1"/>
  <c r="N131" i="1"/>
  <c r="N132" i="1" s="1"/>
  <c r="M131" i="1"/>
  <c r="L131" i="1"/>
  <c r="W120" i="1"/>
  <c r="Q120" i="1"/>
  <c r="P120" i="1"/>
  <c r="M120" i="1"/>
  <c r="L120" i="1"/>
  <c r="K120" i="1"/>
  <c r="K132" i="1" s="1"/>
  <c r="J120" i="1"/>
  <c r="J132" i="1" s="1"/>
  <c r="U111" i="1"/>
  <c r="U132" i="1" s="1"/>
  <c r="T111" i="1"/>
  <c r="T132" i="1" s="1"/>
  <c r="Q111" i="1"/>
  <c r="P111" i="1"/>
  <c r="M111" i="1"/>
  <c r="L111" i="1"/>
  <c r="L109" i="2"/>
  <c r="Q109" i="2" s="1"/>
  <c r="M97" i="1"/>
  <c r="L97" i="1"/>
  <c r="W86" i="1"/>
  <c r="L89" i="2"/>
  <c r="Q89" i="2" s="1"/>
  <c r="P79" i="1"/>
  <c r="L76" i="1"/>
  <c r="M76" i="1"/>
  <c r="P76" i="1"/>
  <c r="Q76" i="1"/>
  <c r="M56" i="1"/>
  <c r="L56" i="1"/>
  <c r="K56" i="1"/>
  <c r="J56" i="1"/>
  <c r="F56" i="1"/>
  <c r="M46" i="1"/>
  <c r="L46" i="1"/>
  <c r="F24" i="1"/>
  <c r="L24" i="1"/>
  <c r="M24" i="1"/>
  <c r="P24" i="1"/>
  <c r="P33" i="1" s="1"/>
  <c r="Q24" i="1"/>
  <c r="Q33" i="1" s="1"/>
  <c r="W24" i="1"/>
  <c r="W33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6" i="1" s="1"/>
  <c r="A27" i="1" s="1"/>
  <c r="A30" i="1" s="1"/>
  <c r="A31" i="1" s="1"/>
  <c r="A36" i="1" s="1"/>
  <c r="M28" i="1"/>
  <c r="L28" i="1"/>
  <c r="L209" i="2"/>
  <c r="P209" i="2" s="1"/>
  <c r="P210" i="2" s="1"/>
  <c r="W454" i="1"/>
  <c r="M451" i="1"/>
  <c r="L451" i="1"/>
  <c r="Q403" i="1"/>
  <c r="P403" i="1"/>
  <c r="P381" i="1"/>
  <c r="M381" i="1"/>
  <c r="L381" i="1"/>
  <c r="L382" i="1" s="1"/>
  <c r="M369" i="1"/>
  <c r="N364" i="1"/>
  <c r="H364" i="1"/>
  <c r="F364" i="1"/>
  <c r="Q361" i="1"/>
  <c r="P361" i="1"/>
  <c r="M361" i="1"/>
  <c r="L361" i="1"/>
  <c r="Q356" i="1"/>
  <c r="P356" i="1"/>
  <c r="M356" i="1"/>
  <c r="L356" i="1"/>
  <c r="Q349" i="1"/>
  <c r="M349" i="1"/>
  <c r="L349" i="1"/>
  <c r="V339" i="1"/>
  <c r="D338" i="1"/>
  <c r="N329" i="1"/>
  <c r="M329" i="1"/>
  <c r="L329" i="1"/>
  <c r="P305" i="1"/>
  <c r="P330" i="1" s="1"/>
  <c r="O305" i="1"/>
  <c r="N305" i="1"/>
  <c r="M322" i="1"/>
  <c r="L322" i="1"/>
  <c r="M314" i="1"/>
  <c r="L319" i="1"/>
  <c r="P293" i="1"/>
  <c r="M293" i="1"/>
  <c r="L293" i="1"/>
  <c r="Q288" i="1"/>
  <c r="P288" i="1"/>
  <c r="M288" i="1"/>
  <c r="L288" i="1"/>
  <c r="W267" i="1"/>
  <c r="C267" i="1" s="1"/>
  <c r="W270" i="1"/>
  <c r="C270" i="1" s="1"/>
  <c r="L275" i="2" s="1"/>
  <c r="P275" i="2" s="1"/>
  <c r="W271" i="1"/>
  <c r="C271" i="1" s="1"/>
  <c r="L276" i="2" s="1"/>
  <c r="Q276" i="2" s="1"/>
  <c r="W268" i="1"/>
  <c r="M265" i="1"/>
  <c r="L265" i="1"/>
  <c r="Q262" i="1"/>
  <c r="P262" i="1"/>
  <c r="M262" i="1"/>
  <c r="L262" i="1"/>
  <c r="E262" i="1"/>
  <c r="W261" i="1"/>
  <c r="W262" i="1" s="1"/>
  <c r="W259" i="1"/>
  <c r="U259" i="1"/>
  <c r="U274" i="1" s="1"/>
  <c r="T259" i="1"/>
  <c r="T274" i="1" s="1"/>
  <c r="M259" i="1"/>
  <c r="L259" i="1"/>
  <c r="M256" i="1"/>
  <c r="L256" i="1"/>
  <c r="M253" i="1"/>
  <c r="L253" i="1"/>
  <c r="W256" i="1"/>
  <c r="M224" i="1"/>
  <c r="L224" i="1"/>
  <c r="M219" i="1"/>
  <c r="L219" i="1"/>
  <c r="K214" i="1"/>
  <c r="J214" i="1"/>
  <c r="K211" i="1"/>
  <c r="J211" i="1"/>
  <c r="M205" i="1"/>
  <c r="L205" i="1"/>
  <c r="K170" i="1"/>
  <c r="J170" i="1"/>
  <c r="P156" i="1"/>
  <c r="P138" i="1"/>
  <c r="M138" i="1"/>
  <c r="L138" i="1"/>
  <c r="M86" i="1"/>
  <c r="L86" i="1"/>
  <c r="H86" i="1"/>
  <c r="H132" i="1" s="1"/>
  <c r="G86" i="1"/>
  <c r="G132" i="1" s="1"/>
  <c r="F86" i="1"/>
  <c r="Q79" i="1"/>
  <c r="M79" i="1"/>
  <c r="L79" i="1"/>
  <c r="F79" i="1"/>
  <c r="M62" i="1"/>
  <c r="L62" i="1"/>
  <c r="V59" i="1"/>
  <c r="Q59" i="1"/>
  <c r="P59" i="1"/>
  <c r="M59" i="1"/>
  <c r="L59" i="1"/>
  <c r="H59" i="1"/>
  <c r="G59" i="1"/>
  <c r="F59" i="1"/>
  <c r="W76" i="1"/>
  <c r="F132" i="1"/>
  <c r="M49" i="1"/>
  <c r="L49" i="1"/>
  <c r="Q42" i="1"/>
  <c r="Q50" i="1" s="1"/>
  <c r="P42" i="1"/>
  <c r="P50" i="1" s="1"/>
  <c r="M42" i="1"/>
  <c r="L42" i="1"/>
  <c r="M38" i="1"/>
  <c r="L38" i="1"/>
  <c r="M32" i="1"/>
  <c r="L32" i="1"/>
  <c r="I32" i="1"/>
  <c r="G32" i="1"/>
  <c r="G33" i="1" s="1"/>
  <c r="F32" i="1"/>
  <c r="I459" i="2"/>
  <c r="J459" i="2"/>
  <c r="K459" i="2"/>
  <c r="K460" i="2" s="1"/>
  <c r="M459" i="2"/>
  <c r="N459" i="2"/>
  <c r="O459" i="2"/>
  <c r="H459" i="2"/>
  <c r="I456" i="2"/>
  <c r="J456" i="2"/>
  <c r="M456" i="2"/>
  <c r="N456" i="2"/>
  <c r="O456" i="2"/>
  <c r="M408" i="2"/>
  <c r="N408" i="2"/>
  <c r="O408" i="2"/>
  <c r="J386" i="2"/>
  <c r="I386" i="2"/>
  <c r="I334" i="2"/>
  <c r="J334" i="2"/>
  <c r="M334" i="2"/>
  <c r="N334" i="2"/>
  <c r="O334" i="2"/>
  <c r="H334" i="2"/>
  <c r="I310" i="2"/>
  <c r="J310" i="2"/>
  <c r="M310" i="2"/>
  <c r="N310" i="2"/>
  <c r="O310" i="2"/>
  <c r="I327" i="2"/>
  <c r="J327" i="2"/>
  <c r="K327" i="2"/>
  <c r="K335" i="2" s="1"/>
  <c r="M327" i="2"/>
  <c r="N327" i="2"/>
  <c r="O327" i="2"/>
  <c r="H327" i="2"/>
  <c r="I319" i="2"/>
  <c r="J319" i="2"/>
  <c r="M319" i="2"/>
  <c r="N319" i="2"/>
  <c r="O319" i="2"/>
  <c r="I324" i="2"/>
  <c r="J324" i="2"/>
  <c r="M324" i="2"/>
  <c r="N324" i="2"/>
  <c r="O324" i="2"/>
  <c r="M235" i="2"/>
  <c r="N235" i="2"/>
  <c r="O235" i="2"/>
  <c r="M229" i="2"/>
  <c r="N229" i="2"/>
  <c r="O229" i="2"/>
  <c r="O216" i="2"/>
  <c r="N216" i="2"/>
  <c r="M216" i="2"/>
  <c r="N175" i="2"/>
  <c r="M91" i="2"/>
  <c r="N91" i="2"/>
  <c r="O91" i="2"/>
  <c r="H91" i="2"/>
  <c r="M81" i="2"/>
  <c r="N81" i="2"/>
  <c r="O81" i="2"/>
  <c r="O386" i="2"/>
  <c r="N386" i="2"/>
  <c r="M386" i="2"/>
  <c r="O444" i="2"/>
  <c r="N444" i="2"/>
  <c r="M444" i="2"/>
  <c r="J444" i="2"/>
  <c r="I444" i="2"/>
  <c r="I412" i="2"/>
  <c r="J412" i="2"/>
  <c r="M412" i="2"/>
  <c r="N412" i="2"/>
  <c r="O412" i="2"/>
  <c r="H412" i="2"/>
  <c r="I408" i="2"/>
  <c r="J408" i="2"/>
  <c r="I380" i="2"/>
  <c r="J380" i="2"/>
  <c r="M380" i="2"/>
  <c r="N380" i="2"/>
  <c r="O380" i="2"/>
  <c r="I374" i="2"/>
  <c r="J374" i="2"/>
  <c r="K374" i="2"/>
  <c r="K387" i="2" s="1"/>
  <c r="M374" i="2"/>
  <c r="O374" i="2"/>
  <c r="H374" i="2"/>
  <c r="I361" i="2"/>
  <c r="J361" i="2"/>
  <c r="K361" i="2"/>
  <c r="M361" i="2"/>
  <c r="N361" i="2"/>
  <c r="O361" i="2"/>
  <c r="H361" i="2"/>
  <c r="I304" i="2"/>
  <c r="J304" i="2"/>
  <c r="M304" i="2"/>
  <c r="O304" i="2"/>
  <c r="N304" i="2"/>
  <c r="I298" i="2"/>
  <c r="J298" i="2"/>
  <c r="M298" i="2"/>
  <c r="N298" i="2"/>
  <c r="O298" i="2"/>
  <c r="H298" i="2"/>
  <c r="I293" i="2"/>
  <c r="J293" i="2"/>
  <c r="K293" i="2"/>
  <c r="K305" i="2" s="1"/>
  <c r="M293" i="2"/>
  <c r="N293" i="2"/>
  <c r="O293" i="2"/>
  <c r="H293" i="2"/>
  <c r="I270" i="2"/>
  <c r="J270" i="2"/>
  <c r="K270" i="2"/>
  <c r="M270" i="2"/>
  <c r="N270" i="2"/>
  <c r="O270" i="2"/>
  <c r="H270" i="2"/>
  <c r="I267" i="2"/>
  <c r="J267" i="2"/>
  <c r="K267" i="2"/>
  <c r="M267" i="2"/>
  <c r="N267" i="2"/>
  <c r="O267" i="2"/>
  <c r="H267" i="2"/>
  <c r="J264" i="2"/>
  <c r="K264" i="2"/>
  <c r="M264" i="2"/>
  <c r="N264" i="2"/>
  <c r="O264" i="2"/>
  <c r="H264" i="2"/>
  <c r="I263" i="2"/>
  <c r="I264" i="2" s="1"/>
  <c r="I261" i="2"/>
  <c r="J261" i="2"/>
  <c r="K261" i="2"/>
  <c r="M261" i="2"/>
  <c r="N261" i="2"/>
  <c r="O261" i="2"/>
  <c r="H261" i="2"/>
  <c r="I258" i="2"/>
  <c r="J258" i="2"/>
  <c r="K258" i="2"/>
  <c r="M258" i="2"/>
  <c r="N258" i="2"/>
  <c r="O258" i="2"/>
  <c r="H258" i="2"/>
  <c r="I224" i="2"/>
  <c r="J224" i="2"/>
  <c r="K224" i="2"/>
  <c r="K239" i="2" s="1"/>
  <c r="M224" i="2"/>
  <c r="N224" i="2"/>
  <c r="O224" i="2"/>
  <c r="H224" i="2"/>
  <c r="I238" i="2"/>
  <c r="J238" i="2"/>
  <c r="M238" i="2"/>
  <c r="N238" i="2"/>
  <c r="O238" i="2"/>
  <c r="H238" i="2"/>
  <c r="O219" i="2"/>
  <c r="N219" i="2"/>
  <c r="M219" i="2"/>
  <c r="K219" i="2"/>
  <c r="K220" i="2" s="1"/>
  <c r="J219" i="2"/>
  <c r="I219" i="2"/>
  <c r="H219" i="2"/>
  <c r="J216" i="2"/>
  <c r="I216" i="2"/>
  <c r="I210" i="2"/>
  <c r="J210" i="2"/>
  <c r="K210" i="2"/>
  <c r="K211" i="2" s="1"/>
  <c r="H210" i="2"/>
  <c r="I175" i="2"/>
  <c r="J175" i="2"/>
  <c r="M175" i="2"/>
  <c r="O175" i="2"/>
  <c r="H175" i="2"/>
  <c r="I169" i="2"/>
  <c r="J169" i="2"/>
  <c r="M169" i="2"/>
  <c r="N169" i="2"/>
  <c r="O169" i="2"/>
  <c r="I161" i="2"/>
  <c r="J161" i="2"/>
  <c r="M161" i="2"/>
  <c r="N161" i="2"/>
  <c r="O161" i="2"/>
  <c r="I143" i="2"/>
  <c r="J143" i="2"/>
  <c r="M143" i="2"/>
  <c r="N143" i="2"/>
  <c r="O143" i="2"/>
  <c r="I54" i="2"/>
  <c r="J54" i="2"/>
  <c r="K54" i="2"/>
  <c r="K55" i="2" s="1"/>
  <c r="M54" i="2"/>
  <c r="N54" i="2"/>
  <c r="O54" i="2"/>
  <c r="H54" i="2"/>
  <c r="I47" i="2"/>
  <c r="J47" i="2"/>
  <c r="M47" i="2"/>
  <c r="N47" i="2"/>
  <c r="O47" i="2"/>
  <c r="I43" i="2"/>
  <c r="J43" i="2"/>
  <c r="M43" i="2"/>
  <c r="N43" i="2"/>
  <c r="O43" i="2"/>
  <c r="O369" i="2"/>
  <c r="N369" i="2"/>
  <c r="M369" i="2"/>
  <c r="K369" i="2"/>
  <c r="J369" i="2"/>
  <c r="I369" i="2"/>
  <c r="H369" i="2"/>
  <c r="O366" i="2"/>
  <c r="N366" i="2"/>
  <c r="M366" i="2"/>
  <c r="J366" i="2"/>
  <c r="I366" i="2"/>
  <c r="O354" i="2"/>
  <c r="N354" i="2"/>
  <c r="M354" i="2"/>
  <c r="J354" i="2"/>
  <c r="I354" i="2"/>
  <c r="J235" i="2"/>
  <c r="I235" i="2"/>
  <c r="J229" i="2"/>
  <c r="I229" i="2"/>
  <c r="H154" i="2"/>
  <c r="H151" i="2"/>
  <c r="H150" i="2"/>
  <c r="H148" i="2"/>
  <c r="O105" i="2"/>
  <c r="N105" i="2"/>
  <c r="M105" i="2"/>
  <c r="K105" i="2"/>
  <c r="K137" i="2" s="1"/>
  <c r="J105" i="2"/>
  <c r="I105" i="2"/>
  <c r="H105" i="2"/>
  <c r="J91" i="2"/>
  <c r="I91" i="2"/>
  <c r="K84" i="2"/>
  <c r="J84" i="2"/>
  <c r="I84" i="2"/>
  <c r="H84" i="2"/>
  <c r="O67" i="2"/>
  <c r="N67" i="2"/>
  <c r="M67" i="2"/>
  <c r="K67" i="2"/>
  <c r="J67" i="2"/>
  <c r="I67" i="2"/>
  <c r="H67" i="2"/>
  <c r="O64" i="2"/>
  <c r="N64" i="2"/>
  <c r="M64" i="2"/>
  <c r="K64" i="2"/>
  <c r="J64" i="2"/>
  <c r="I64" i="2"/>
  <c r="H38" i="2" l="1"/>
  <c r="K85" i="2"/>
  <c r="K279" i="2"/>
  <c r="O38" i="2"/>
  <c r="I38" i="2"/>
  <c r="I344" i="2"/>
  <c r="J38" i="2"/>
  <c r="K370" i="2"/>
  <c r="N344" i="2"/>
  <c r="L33" i="1"/>
  <c r="Q274" i="1"/>
  <c r="F33" i="1"/>
  <c r="L414" i="2"/>
  <c r="P414" i="2" s="1"/>
  <c r="C430" i="1"/>
  <c r="I33" i="1"/>
  <c r="I456" i="1" s="1"/>
  <c r="N300" i="1"/>
  <c r="M33" i="1"/>
  <c r="L50" i="1"/>
  <c r="C261" i="1"/>
  <c r="C262" i="1" s="1"/>
  <c r="L223" i="2"/>
  <c r="Q223" i="2" s="1"/>
  <c r="Q224" i="2" s="1"/>
  <c r="P382" i="1"/>
  <c r="C288" i="1"/>
  <c r="H344" i="2"/>
  <c r="J206" i="1"/>
  <c r="P132" i="1"/>
  <c r="D86" i="1"/>
  <c r="D132" i="1" s="1"/>
  <c r="E274" i="1"/>
  <c r="L269" i="2"/>
  <c r="P269" i="2" s="1"/>
  <c r="P270" i="2" s="1"/>
  <c r="D32" i="1"/>
  <c r="L206" i="1"/>
  <c r="C156" i="1"/>
  <c r="L234" i="1"/>
  <c r="O300" i="1"/>
  <c r="A37" i="1"/>
  <c r="A40" i="1" s="1"/>
  <c r="A41" i="1" s="1"/>
  <c r="A44" i="1" s="1"/>
  <c r="A45" i="1" s="1"/>
  <c r="A48" i="1" s="1"/>
  <c r="A53" i="1" s="1"/>
  <c r="A54" i="1" s="1"/>
  <c r="A55" i="1" s="1"/>
  <c r="A58" i="1" s="1"/>
  <c r="A61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8" i="1" s="1"/>
  <c r="A83" i="1" s="1"/>
  <c r="A84" i="1" s="1"/>
  <c r="A85" i="1" s="1"/>
  <c r="A88" i="1" s="1"/>
  <c r="A89" i="1" s="1"/>
  <c r="A90" i="1" s="1"/>
  <c r="A91" i="1" s="1"/>
  <c r="A92" i="1" s="1"/>
  <c r="A93" i="1" s="1"/>
  <c r="A94" i="1" s="1"/>
  <c r="A95" i="1" s="1"/>
  <c r="A96" i="1" s="1"/>
  <c r="A99" i="1" s="1"/>
  <c r="A102" i="1" s="1"/>
  <c r="A103" i="1" s="1"/>
  <c r="A104" i="1" s="1"/>
  <c r="A105" i="1" s="1"/>
  <c r="A106" i="1" s="1"/>
  <c r="A107" i="1" s="1"/>
  <c r="A108" i="1" s="1"/>
  <c r="A109" i="1" s="1"/>
  <c r="A110" i="1" s="1"/>
  <c r="A113" i="1" s="1"/>
  <c r="A114" i="1" s="1"/>
  <c r="A115" i="1" s="1"/>
  <c r="A116" i="1" s="1"/>
  <c r="A117" i="1" s="1"/>
  <c r="A118" i="1" s="1"/>
  <c r="A119" i="1" s="1"/>
  <c r="A122" i="1" s="1"/>
  <c r="A123" i="1" s="1"/>
  <c r="A124" i="1" s="1"/>
  <c r="A125" i="1" s="1"/>
  <c r="A126" i="1" s="1"/>
  <c r="A127" i="1" s="1"/>
  <c r="A128" i="1" s="1"/>
  <c r="A129" i="1" s="1"/>
  <c r="A130" i="1" s="1"/>
  <c r="A135" i="1" s="1"/>
  <c r="A136" i="1" s="1"/>
  <c r="A137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2" i="1" s="1"/>
  <c r="A153" i="1" s="1"/>
  <c r="A154" i="1" s="1"/>
  <c r="A155" i="1" s="1"/>
  <c r="A158" i="1" s="1"/>
  <c r="A159" i="1" s="1"/>
  <c r="A160" i="1" s="1"/>
  <c r="A161" i="1" s="1"/>
  <c r="A162" i="1" s="1"/>
  <c r="A163" i="1" s="1"/>
  <c r="A168" i="1" s="1"/>
  <c r="A169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P115" i="2"/>
  <c r="A42" i="2"/>
  <c r="A45" i="2" s="1"/>
  <c r="A46" i="2" s="1"/>
  <c r="A49" i="2" s="1"/>
  <c r="A50" i="2" s="1"/>
  <c r="A53" i="2" s="1"/>
  <c r="A58" i="2" s="1"/>
  <c r="A59" i="2" s="1"/>
  <c r="A60" i="2" s="1"/>
  <c r="A63" i="2" s="1"/>
  <c r="A66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3" i="2" s="1"/>
  <c r="A88" i="2" s="1"/>
  <c r="A89" i="2" s="1"/>
  <c r="A90" i="2" s="1"/>
  <c r="A93" i="2" s="1"/>
  <c r="A94" i="2" s="1"/>
  <c r="A95" i="2" s="1"/>
  <c r="A96" i="2" s="1"/>
  <c r="A97" i="2" s="1"/>
  <c r="A98" i="2" s="1"/>
  <c r="A99" i="2" s="1"/>
  <c r="A100" i="2" s="1"/>
  <c r="A101" i="2" s="1"/>
  <c r="A104" i="2" s="1"/>
  <c r="A107" i="2" s="1"/>
  <c r="A108" i="2" s="1"/>
  <c r="A109" i="2" s="1"/>
  <c r="A110" i="2" s="1"/>
  <c r="A111" i="2" s="1"/>
  <c r="A112" i="2" s="1"/>
  <c r="A113" i="2" s="1"/>
  <c r="A114" i="2" s="1"/>
  <c r="A115" i="2" s="1"/>
  <c r="A118" i="2" s="1"/>
  <c r="A119" i="2" s="1"/>
  <c r="A120" i="2" s="1"/>
  <c r="A121" i="2" s="1"/>
  <c r="A122" i="2" s="1"/>
  <c r="A123" i="2" s="1"/>
  <c r="A124" i="2" s="1"/>
  <c r="A127" i="2" s="1"/>
  <c r="A128" i="2" s="1"/>
  <c r="A129" i="2" s="1"/>
  <c r="A130" i="2" s="1"/>
  <c r="A131" i="2" s="1"/>
  <c r="A132" i="2" s="1"/>
  <c r="A133" i="2" s="1"/>
  <c r="A134" i="2" s="1"/>
  <c r="A135" i="2" s="1"/>
  <c r="A140" i="2" s="1"/>
  <c r="A141" i="2" s="1"/>
  <c r="A142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7" i="2" s="1"/>
  <c r="A158" i="2" s="1"/>
  <c r="A159" i="2" s="1"/>
  <c r="A160" i="2" s="1"/>
  <c r="A163" i="2" s="1"/>
  <c r="A164" i="2" s="1"/>
  <c r="A165" i="2" s="1"/>
  <c r="A166" i="2" s="1"/>
  <c r="A167" i="2" s="1"/>
  <c r="A168" i="2" s="1"/>
  <c r="A173" i="2" s="1"/>
  <c r="A174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M344" i="2"/>
  <c r="H220" i="2"/>
  <c r="Q428" i="2"/>
  <c r="Q121" i="2"/>
  <c r="H460" i="2"/>
  <c r="Q382" i="1"/>
  <c r="P199" i="2"/>
  <c r="Q424" i="2"/>
  <c r="P75" i="2"/>
  <c r="C256" i="1"/>
  <c r="L300" i="1"/>
  <c r="D334" i="1"/>
  <c r="D339" i="1" s="1"/>
  <c r="D364" i="1"/>
  <c r="M440" i="1"/>
  <c r="D329" i="1"/>
  <c r="C351" i="1"/>
  <c r="L356" i="2" s="1"/>
  <c r="C361" i="1"/>
  <c r="J215" i="1"/>
  <c r="L274" i="1"/>
  <c r="Q101" i="2"/>
  <c r="Q111" i="2"/>
  <c r="Q363" i="2"/>
  <c r="Q149" i="2"/>
  <c r="Q248" i="2"/>
  <c r="Q389" i="2"/>
  <c r="P314" i="2"/>
  <c r="P300" i="1"/>
  <c r="O330" i="1"/>
  <c r="C439" i="1"/>
  <c r="C447" i="1"/>
  <c r="W382" i="1"/>
  <c r="H456" i="1"/>
  <c r="F339" i="1"/>
  <c r="C59" i="1"/>
  <c r="M382" i="1"/>
  <c r="W234" i="1"/>
  <c r="P440" i="1"/>
  <c r="W330" i="1"/>
  <c r="M387" i="2"/>
  <c r="I460" i="2"/>
  <c r="N137" i="2"/>
  <c r="O344" i="2"/>
  <c r="J344" i="2"/>
  <c r="J387" i="2"/>
  <c r="J220" i="2"/>
  <c r="M445" i="2"/>
  <c r="J305" i="2"/>
  <c r="J445" i="2"/>
  <c r="O239" i="2"/>
  <c r="H137" i="2"/>
  <c r="I220" i="2"/>
  <c r="H387" i="2"/>
  <c r="N55" i="2"/>
  <c r="I55" i="2"/>
  <c r="N220" i="2"/>
  <c r="N387" i="2"/>
  <c r="N85" i="2"/>
  <c r="J85" i="2"/>
  <c r="M55" i="2"/>
  <c r="M211" i="2"/>
  <c r="N239" i="2"/>
  <c r="I239" i="2"/>
  <c r="N305" i="2"/>
  <c r="M305" i="2"/>
  <c r="H335" i="2"/>
  <c r="N335" i="2"/>
  <c r="O279" i="2"/>
  <c r="H85" i="2"/>
  <c r="J137" i="2"/>
  <c r="I137" i="2"/>
  <c r="I370" i="2"/>
  <c r="M370" i="2"/>
  <c r="O55" i="2"/>
  <c r="J55" i="2"/>
  <c r="J211" i="2"/>
  <c r="H239" i="2"/>
  <c r="H305" i="2"/>
  <c r="J335" i="2"/>
  <c r="O137" i="2"/>
  <c r="I211" i="2"/>
  <c r="M279" i="2"/>
  <c r="I85" i="2"/>
  <c r="H211" i="2"/>
  <c r="J239" i="2"/>
  <c r="N170" i="2"/>
  <c r="O170" i="2"/>
  <c r="J170" i="2"/>
  <c r="O387" i="2"/>
  <c r="I387" i="2"/>
  <c r="O85" i="2"/>
  <c r="M239" i="2"/>
  <c r="I335" i="2"/>
  <c r="M335" i="2"/>
  <c r="M460" i="2"/>
  <c r="O211" i="2"/>
  <c r="N445" i="2"/>
  <c r="N211" i="2"/>
  <c r="J370" i="2"/>
  <c r="O370" i="2"/>
  <c r="I170" i="2"/>
  <c r="M170" i="2"/>
  <c r="J279" i="2"/>
  <c r="N279" i="2"/>
  <c r="I279" i="2"/>
  <c r="I445" i="2"/>
  <c r="M85" i="2"/>
  <c r="M137" i="2"/>
  <c r="O460" i="2"/>
  <c r="J460" i="2"/>
  <c r="N460" i="2"/>
  <c r="Q177" i="2"/>
  <c r="Q127" i="2"/>
  <c r="P135" i="2"/>
  <c r="Q165" i="2"/>
  <c r="Q195" i="2"/>
  <c r="P277" i="2"/>
  <c r="P145" i="2"/>
  <c r="Q191" i="2"/>
  <c r="P448" i="2"/>
  <c r="P433" i="2"/>
  <c r="P204" i="2"/>
  <c r="Q454" i="2"/>
  <c r="P59" i="2"/>
  <c r="P283" i="2"/>
  <c r="Q113" i="2"/>
  <c r="P233" i="2"/>
  <c r="Q296" i="2"/>
  <c r="H445" i="2"/>
  <c r="Q402" i="2"/>
  <c r="Q22" i="2"/>
  <c r="Q122" i="2"/>
  <c r="P41" i="2"/>
  <c r="P249" i="2"/>
  <c r="P332" i="2"/>
  <c r="L54" i="2"/>
  <c r="Q54" i="2" s="1"/>
  <c r="P188" i="2"/>
  <c r="Q237" i="2"/>
  <c r="Q228" i="2"/>
  <c r="P242" i="2"/>
  <c r="L293" i="2"/>
  <c r="Q293" i="2" s="1"/>
  <c r="Q286" i="2"/>
  <c r="Q303" i="2"/>
  <c r="P422" i="2"/>
  <c r="P201" i="2"/>
  <c r="Q93" i="2"/>
  <c r="P93" i="2"/>
  <c r="P131" i="2"/>
  <c r="Q131" i="2"/>
  <c r="Q209" i="2"/>
  <c r="Q133" i="2"/>
  <c r="Q153" i="2"/>
  <c r="P251" i="2"/>
  <c r="Q440" i="2"/>
  <c r="P401" i="2"/>
  <c r="Q397" i="2"/>
  <c r="P423" i="2"/>
  <c r="P189" i="2"/>
  <c r="P183" i="2"/>
  <c r="Q190" i="2"/>
  <c r="P352" i="2"/>
  <c r="P260" i="2"/>
  <c r="P261" i="2" s="1"/>
  <c r="Q379" i="2"/>
  <c r="Q53" i="2"/>
  <c r="P123" i="2"/>
  <c r="Q147" i="2"/>
  <c r="P292" i="2"/>
  <c r="P293" i="2" s="1"/>
  <c r="Q432" i="2"/>
  <c r="P420" i="2"/>
  <c r="P193" i="2"/>
  <c r="P203" i="2"/>
  <c r="Q318" i="2"/>
  <c r="L459" i="2"/>
  <c r="Q459" i="2" s="1"/>
  <c r="P20" i="2"/>
  <c r="Q20" i="2"/>
  <c r="Q112" i="2"/>
  <c r="P112" i="2"/>
  <c r="Q35" i="2"/>
  <c r="Q349" i="2"/>
  <c r="P297" i="2"/>
  <c r="P419" i="2"/>
  <c r="P430" i="2"/>
  <c r="Q80" i="2"/>
  <c r="Q308" i="2"/>
  <c r="D59" i="1"/>
  <c r="P165" i="1"/>
  <c r="L330" i="1"/>
  <c r="M330" i="1"/>
  <c r="C364" i="1"/>
  <c r="U456" i="1"/>
  <c r="L408" i="2"/>
  <c r="Q408" i="2" s="1"/>
  <c r="M50" i="1"/>
  <c r="P376" i="2"/>
  <c r="P442" i="2"/>
  <c r="Q396" i="2"/>
  <c r="P410" i="2"/>
  <c r="P72" i="2"/>
  <c r="P385" i="2"/>
  <c r="L165" i="1"/>
  <c r="N330" i="1"/>
  <c r="L364" i="2"/>
  <c r="L366" i="2" s="1"/>
  <c r="Q366" i="2" s="1"/>
  <c r="M132" i="1"/>
  <c r="L257" i="2"/>
  <c r="C253" i="1"/>
  <c r="P321" i="2"/>
  <c r="Q321" i="2"/>
  <c r="Q97" i="2"/>
  <c r="Q353" i="2"/>
  <c r="P18" i="2"/>
  <c r="L210" i="2"/>
  <c r="Q210" i="2" s="1"/>
  <c r="P114" i="2"/>
  <c r="P159" i="2"/>
  <c r="Q142" i="2"/>
  <c r="Q200" i="2"/>
  <c r="P234" i="2"/>
  <c r="L261" i="2"/>
  <c r="Q261" i="2" s="1"/>
  <c r="Q284" i="2"/>
  <c r="Q406" i="2"/>
  <c r="P443" i="2"/>
  <c r="Q124" i="2"/>
  <c r="P392" i="2"/>
  <c r="P431" i="2"/>
  <c r="P434" i="2"/>
  <c r="Q74" i="2"/>
  <c r="Q323" i="2"/>
  <c r="Q384" i="2"/>
  <c r="P458" i="2"/>
  <c r="P459" i="2" s="1"/>
  <c r="C49" i="1"/>
  <c r="L266" i="2"/>
  <c r="P266" i="2" s="1"/>
  <c r="P267" i="2" s="1"/>
  <c r="L449" i="2"/>
  <c r="P449" i="2" s="1"/>
  <c r="M455" i="1"/>
  <c r="L132" i="1"/>
  <c r="W132" i="1"/>
  <c r="Q165" i="1"/>
  <c r="K206" i="1"/>
  <c r="W206" i="1"/>
  <c r="L440" i="1"/>
  <c r="L455" i="1"/>
  <c r="D322" i="1"/>
  <c r="T456" i="1"/>
  <c r="Q132" i="1"/>
  <c r="L369" i="2"/>
  <c r="Q369" i="2" s="1"/>
  <c r="P21" i="2"/>
  <c r="P23" i="2"/>
  <c r="Q90" i="2"/>
  <c r="L219" i="2"/>
  <c r="Q219" i="2" s="1"/>
  <c r="P218" i="2"/>
  <c r="P219" i="2" s="1"/>
  <c r="Q186" i="2"/>
  <c r="P287" i="2"/>
  <c r="P252" i="2"/>
  <c r="P276" i="2"/>
  <c r="P300" i="2"/>
  <c r="P395" i="2"/>
  <c r="P426" i="2"/>
  <c r="P425" i="2"/>
  <c r="Q330" i="2"/>
  <c r="P274" i="1"/>
  <c r="C38" i="1"/>
  <c r="M206" i="1"/>
  <c r="D253" i="1"/>
  <c r="C403" i="1"/>
  <c r="W300" i="1"/>
  <c r="M300" i="1"/>
  <c r="Q300" i="1"/>
  <c r="L437" i="2"/>
  <c r="P437" i="2" s="1"/>
  <c r="Q440" i="1"/>
  <c r="C299" i="1"/>
  <c r="P180" i="2"/>
  <c r="Q180" i="2"/>
  <c r="Q417" i="2"/>
  <c r="P417" i="2"/>
  <c r="P110" i="2"/>
  <c r="Q110" i="2"/>
  <c r="P134" i="2"/>
  <c r="Q134" i="2"/>
  <c r="Q152" i="2"/>
  <c r="P152" i="2"/>
  <c r="P182" i="2"/>
  <c r="Q182" i="2"/>
  <c r="P206" i="2"/>
  <c r="Q206" i="2"/>
  <c r="Q415" i="2"/>
  <c r="P415" i="2"/>
  <c r="P245" i="2"/>
  <c r="Q245" i="2"/>
  <c r="Q49" i="2"/>
  <c r="Q130" i="2"/>
  <c r="Q154" i="2"/>
  <c r="Q365" i="2"/>
  <c r="Q351" i="2"/>
  <c r="Q368" i="2"/>
  <c r="P28" i="2"/>
  <c r="P89" i="2"/>
  <c r="P168" i="2"/>
  <c r="Q231" i="2"/>
  <c r="Q197" i="2"/>
  <c r="Q227" i="2"/>
  <c r="P173" i="2"/>
  <c r="Q250" i="2"/>
  <c r="Q246" i="2"/>
  <c r="Q275" i="2"/>
  <c r="P441" i="2"/>
  <c r="P400" i="2"/>
  <c r="P407" i="2"/>
  <c r="P408" i="2" s="1"/>
  <c r="P421" i="2"/>
  <c r="Q76" i="2"/>
  <c r="P184" i="2"/>
  <c r="P194" i="2"/>
  <c r="P196" i="2"/>
  <c r="P315" i="2"/>
  <c r="P333" i="2"/>
  <c r="Q100" i="2"/>
  <c r="Q120" i="2"/>
  <c r="Q132" i="2"/>
  <c r="Q150" i="2"/>
  <c r="Q26" i="2"/>
  <c r="Q166" i="2"/>
  <c r="P160" i="2"/>
  <c r="Q181" i="2"/>
  <c r="Q202" i="2"/>
  <c r="Q198" i="2"/>
  <c r="Q254" i="2"/>
  <c r="Q274" i="2"/>
  <c r="P439" i="2"/>
  <c r="P301" i="2"/>
  <c r="P394" i="2"/>
  <c r="P427" i="2"/>
  <c r="P429" i="2"/>
  <c r="Q438" i="2"/>
  <c r="Q317" i="2"/>
  <c r="P451" i="2"/>
  <c r="Q179" i="2"/>
  <c r="C76" i="1"/>
  <c r="P357" i="2"/>
  <c r="Q357" i="2"/>
  <c r="Q25" i="2"/>
  <c r="P109" i="2"/>
  <c r="P141" i="2"/>
  <c r="P143" i="2" s="1"/>
  <c r="Q382" i="2"/>
  <c r="Q167" i="2"/>
  <c r="P167" i="2"/>
  <c r="P312" i="2"/>
  <c r="Q312" i="2"/>
  <c r="Q96" i="2"/>
  <c r="Q32" i="2"/>
  <c r="P253" i="2"/>
  <c r="Q418" i="2"/>
  <c r="Q391" i="2"/>
  <c r="P416" i="2"/>
  <c r="Q73" i="2"/>
  <c r="P73" i="2"/>
  <c r="P119" i="2"/>
  <c r="Q119" i="2"/>
  <c r="L435" i="2"/>
  <c r="Q435" i="2" s="1"/>
  <c r="Q98" i="2"/>
  <c r="P27" i="2"/>
  <c r="P157" i="2"/>
  <c r="Q77" i="2"/>
  <c r="Q187" i="2"/>
  <c r="Q205" i="2"/>
  <c r="Q316" i="2"/>
  <c r="P316" i="2"/>
  <c r="P350" i="2"/>
  <c r="Q350" i="2"/>
  <c r="P45" i="2"/>
  <c r="Q45" i="2"/>
  <c r="Q63" i="2"/>
  <c r="L64" i="2"/>
  <c r="Q64" i="2" s="1"/>
  <c r="Q71" i="2"/>
  <c r="P71" i="2"/>
  <c r="P79" i="2"/>
  <c r="Q79" i="2"/>
  <c r="P107" i="2"/>
  <c r="Q107" i="2"/>
  <c r="Q348" i="2"/>
  <c r="P348" i="2"/>
  <c r="Q129" i="2"/>
  <c r="Q151" i="2"/>
  <c r="P215" i="2"/>
  <c r="Q378" i="2"/>
  <c r="Q414" i="2"/>
  <c r="Q185" i="2"/>
  <c r="L69" i="2"/>
  <c r="L81" i="2" s="1"/>
  <c r="Q81" i="2" s="1"/>
  <c r="L304" i="2"/>
  <c r="Q304" i="2" s="1"/>
  <c r="Q94" i="2"/>
  <c r="L327" i="2"/>
  <c r="Q327" i="2" s="1"/>
  <c r="C322" i="1"/>
  <c r="Q326" i="2"/>
  <c r="Q331" i="2"/>
  <c r="E330" i="1"/>
  <c r="P302" i="2"/>
  <c r="Q302" i="2"/>
  <c r="M220" i="2"/>
  <c r="J456" i="1"/>
  <c r="Q399" i="2"/>
  <c r="M234" i="1"/>
  <c r="P398" i="2"/>
  <c r="Q398" i="2"/>
  <c r="O220" i="2"/>
  <c r="H155" i="2"/>
  <c r="H170" i="2" s="1"/>
  <c r="Q148" i="2"/>
  <c r="Q450" i="2"/>
  <c r="P450" i="2"/>
  <c r="I305" i="2"/>
  <c r="L136" i="2"/>
  <c r="P128" i="2"/>
  <c r="Q140" i="2"/>
  <c r="L143" i="2"/>
  <c r="Q143" i="2" s="1"/>
  <c r="L155" i="2"/>
  <c r="Q146" i="2"/>
  <c r="H55" i="2"/>
  <c r="H279" i="2"/>
  <c r="N370" i="2"/>
  <c r="Q393" i="2"/>
  <c r="P393" i="2"/>
  <c r="L19" i="2"/>
  <c r="D56" i="1"/>
  <c r="C55" i="1"/>
  <c r="L60" i="2" s="1"/>
  <c r="C239" i="1"/>
  <c r="L244" i="2" s="1"/>
  <c r="D250" i="1"/>
  <c r="L338" i="2"/>
  <c r="C334" i="1"/>
  <c r="C338" i="1"/>
  <c r="L342" i="2"/>
  <c r="L343" i="2" s="1"/>
  <c r="Q343" i="2" s="1"/>
  <c r="L36" i="2"/>
  <c r="L37" i="2" s="1"/>
  <c r="Q37" i="2" s="1"/>
  <c r="C32" i="1"/>
  <c r="L46" i="2"/>
  <c r="C42" i="1"/>
  <c r="L58" i="2"/>
  <c r="C56" i="1"/>
  <c r="Q70" i="2"/>
  <c r="Q78" i="2"/>
  <c r="P78" i="2"/>
  <c r="L104" i="2"/>
  <c r="C100" i="1"/>
  <c r="L164" i="2"/>
  <c r="L169" i="2" s="1"/>
  <c r="C164" i="1"/>
  <c r="L178" i="2"/>
  <c r="C202" i="1"/>
  <c r="L243" i="2"/>
  <c r="C314" i="1"/>
  <c r="L313" i="2"/>
  <c r="C329" i="1"/>
  <c r="L329" i="2"/>
  <c r="L347" i="2"/>
  <c r="C349" i="1"/>
  <c r="L360" i="2"/>
  <c r="C356" i="1"/>
  <c r="L373" i="2"/>
  <c r="C369" i="1"/>
  <c r="L455" i="2"/>
  <c r="C451" i="1"/>
  <c r="O305" i="2"/>
  <c r="O335" i="2"/>
  <c r="G456" i="1"/>
  <c r="K215" i="1"/>
  <c r="C214" i="1"/>
  <c r="C268" i="1"/>
  <c r="L273" i="2" s="1"/>
  <c r="W273" i="1"/>
  <c r="Q158" i="2"/>
  <c r="L161" i="2"/>
  <c r="Q161" i="2" s="1"/>
  <c r="Q163" i="2"/>
  <c r="H370" i="2"/>
  <c r="O445" i="2"/>
  <c r="P341" i="2"/>
  <c r="C19" i="1"/>
  <c r="L24" i="2" s="1"/>
  <c r="D24" i="1"/>
  <c r="D33" i="1" s="1"/>
  <c r="C78" i="1"/>
  <c r="D79" i="1"/>
  <c r="C280" i="1"/>
  <c r="L285" i="2" s="1"/>
  <c r="D283" i="1"/>
  <c r="D284" i="1" s="1"/>
  <c r="C28" i="1"/>
  <c r="L31" i="2"/>
  <c r="P42" i="2"/>
  <c r="L43" i="2"/>
  <c r="L50" i="2"/>
  <c r="L51" i="2" s="1"/>
  <c r="C46" i="1"/>
  <c r="L66" i="2"/>
  <c r="C62" i="1"/>
  <c r="L95" i="2"/>
  <c r="L102" i="2" s="1"/>
  <c r="Q102" i="2" s="1"/>
  <c r="C97" i="1"/>
  <c r="L108" i="2"/>
  <c r="C111" i="1"/>
  <c r="L118" i="2"/>
  <c r="C120" i="1"/>
  <c r="C131" i="1"/>
  <c r="C138" i="1"/>
  <c r="C150" i="1"/>
  <c r="C170" i="1"/>
  <c r="L174" i="2"/>
  <c r="Q192" i="2"/>
  <c r="P192" i="2"/>
  <c r="C211" i="1"/>
  <c r="L214" i="2"/>
  <c r="L226" i="2"/>
  <c r="C224" i="1"/>
  <c r="L232" i="2"/>
  <c r="C230" i="1"/>
  <c r="C233" i="1"/>
  <c r="L263" i="2"/>
  <c r="C259" i="1"/>
  <c r="L282" i="2"/>
  <c r="L295" i="2"/>
  <c r="C293" i="1"/>
  <c r="C305" i="1"/>
  <c r="L309" i="2"/>
  <c r="L377" i="2"/>
  <c r="C375" i="1"/>
  <c r="C381" i="1"/>
  <c r="L383" i="2"/>
  <c r="L390" i="2"/>
  <c r="C398" i="1"/>
  <c r="L411" i="2"/>
  <c r="L412" i="2" s="1"/>
  <c r="Q412" i="2" s="1"/>
  <c r="C407" i="1"/>
  <c r="M274" i="1"/>
  <c r="W440" i="1"/>
  <c r="V456" i="1"/>
  <c r="L272" i="2"/>
  <c r="P99" i="2"/>
  <c r="Q99" i="2"/>
  <c r="C317" i="1"/>
  <c r="L322" i="2" s="1"/>
  <c r="D319" i="1"/>
  <c r="M165" i="1"/>
  <c r="C454" i="1"/>
  <c r="W455" i="1"/>
  <c r="W250" i="1"/>
  <c r="C242" i="1"/>
  <c r="L247" i="2" s="1"/>
  <c r="C86" i="1"/>
  <c r="L88" i="2"/>
  <c r="P223" i="2" l="1"/>
  <c r="P224" i="2" s="1"/>
  <c r="K461" i="2"/>
  <c r="L270" i="2"/>
  <c r="Q270" i="2" s="1"/>
  <c r="N456" i="1"/>
  <c r="E456" i="1"/>
  <c r="O456" i="1"/>
  <c r="L224" i="2"/>
  <c r="C353" i="1"/>
  <c r="C365" i="1" s="1"/>
  <c r="A205" i="2"/>
  <c r="A206" i="2" s="1"/>
  <c r="A209" i="2" s="1"/>
  <c r="A214" i="2" s="1"/>
  <c r="A215" i="2" s="1"/>
  <c r="A218" i="2" s="1"/>
  <c r="A223" i="2" s="1"/>
  <c r="A226" i="2" s="1"/>
  <c r="A227" i="2" s="1"/>
  <c r="A228" i="2" s="1"/>
  <c r="A231" i="2" s="1"/>
  <c r="A232" i="2" s="1"/>
  <c r="A233" i="2" s="1"/>
  <c r="A234" i="2" s="1"/>
  <c r="A237" i="2" s="1"/>
  <c r="C215" i="1"/>
  <c r="F456" i="1"/>
  <c r="Q269" i="2"/>
  <c r="P456" i="1"/>
  <c r="A201" i="1"/>
  <c r="A204" i="1" s="1"/>
  <c r="A209" i="1" s="1"/>
  <c r="A210" i="1" s="1"/>
  <c r="A213" i="1" s="1"/>
  <c r="A218" i="1" s="1"/>
  <c r="A221" i="1" s="1"/>
  <c r="A222" i="1" s="1"/>
  <c r="A223" i="1" s="1"/>
  <c r="A226" i="1" s="1"/>
  <c r="A227" i="1" s="1"/>
  <c r="A228" i="1" s="1"/>
  <c r="A229" i="1" s="1"/>
  <c r="A232" i="1" s="1"/>
  <c r="C283" i="1"/>
  <c r="C284" i="1" s="1"/>
  <c r="Q155" i="2"/>
  <c r="J461" i="2"/>
  <c r="I461" i="2"/>
  <c r="N461" i="2"/>
  <c r="N462" i="2" s="1"/>
  <c r="M461" i="2"/>
  <c r="M462" i="2" s="1"/>
  <c r="H461" i="2"/>
  <c r="P155" i="2"/>
  <c r="Q449" i="2"/>
  <c r="Q437" i="2"/>
  <c r="Q364" i="2"/>
  <c r="L452" i="2"/>
  <c r="Q452" i="2" s="1"/>
  <c r="L444" i="2"/>
  <c r="Q444" i="2" s="1"/>
  <c r="P364" i="2"/>
  <c r="P366" i="2" s="1"/>
  <c r="P43" i="2"/>
  <c r="O461" i="2"/>
  <c r="O462" i="2" s="1"/>
  <c r="P304" i="2"/>
  <c r="P435" i="2"/>
  <c r="L456" i="1"/>
  <c r="C300" i="1"/>
  <c r="Q266" i="2"/>
  <c r="W274" i="1"/>
  <c r="W456" i="1" s="1"/>
  <c r="P161" i="2"/>
  <c r="L267" i="2"/>
  <c r="Q267" i="2" s="1"/>
  <c r="K456" i="1"/>
  <c r="P136" i="2"/>
  <c r="P444" i="2"/>
  <c r="Q456" i="1"/>
  <c r="C319" i="1"/>
  <c r="C330" i="1" s="1"/>
  <c r="C206" i="1"/>
  <c r="D330" i="1"/>
  <c r="C234" i="1"/>
  <c r="C50" i="1"/>
  <c r="D274" i="1"/>
  <c r="C339" i="1"/>
  <c r="Q257" i="2"/>
  <c r="Q258" i="2" s="1"/>
  <c r="L258" i="2"/>
  <c r="P257" i="2"/>
  <c r="P258" i="2" s="1"/>
  <c r="C273" i="1"/>
  <c r="C440" i="1"/>
  <c r="C250" i="1"/>
  <c r="C24" i="1"/>
  <c r="C33" i="1" s="1"/>
  <c r="C165" i="1"/>
  <c r="P69" i="2"/>
  <c r="P81" i="2" s="1"/>
  <c r="Q69" i="2"/>
  <c r="L288" i="2"/>
  <c r="P282" i="2"/>
  <c r="Q282" i="2"/>
  <c r="L229" i="2"/>
  <c r="Q226" i="2"/>
  <c r="P226" i="2"/>
  <c r="P229" i="2" s="1"/>
  <c r="Q43" i="2"/>
  <c r="L445" i="2"/>
  <c r="Q445" i="2" s="1"/>
  <c r="P273" i="2"/>
  <c r="Q273" i="2"/>
  <c r="C382" i="1"/>
  <c r="Q313" i="2"/>
  <c r="L319" i="2"/>
  <c r="Q319" i="2" s="1"/>
  <c r="P313" i="2"/>
  <c r="P319" i="2" s="1"/>
  <c r="P342" i="2"/>
  <c r="P343" i="2" s="1"/>
  <c r="Q342" i="2"/>
  <c r="P247" i="2"/>
  <c r="Q247" i="2"/>
  <c r="Q322" i="2"/>
  <c r="P322" i="2"/>
  <c r="P324" i="2" s="1"/>
  <c r="L324" i="2"/>
  <c r="P272" i="2"/>
  <c r="Q272" i="2"/>
  <c r="L278" i="2"/>
  <c r="Q278" i="2" s="1"/>
  <c r="P390" i="2"/>
  <c r="P403" i="2" s="1"/>
  <c r="Q390" i="2"/>
  <c r="L403" i="2"/>
  <c r="Q403" i="2" s="1"/>
  <c r="P377" i="2"/>
  <c r="P380" i="2" s="1"/>
  <c r="L380" i="2"/>
  <c r="Q377" i="2"/>
  <c r="Q380" i="2" s="1"/>
  <c r="Q214" i="2"/>
  <c r="L216" i="2"/>
  <c r="P214" i="2"/>
  <c r="P216" i="2" s="1"/>
  <c r="P220" i="2" s="1"/>
  <c r="Q174" i="2"/>
  <c r="Q175" i="2" s="1"/>
  <c r="L175" i="2"/>
  <c r="P174" i="2"/>
  <c r="P175" i="2" s="1"/>
  <c r="C132" i="1"/>
  <c r="P108" i="2"/>
  <c r="P116" i="2" s="1"/>
  <c r="Q108" i="2"/>
  <c r="L116" i="2"/>
  <c r="Q116" i="2" s="1"/>
  <c r="P66" i="2"/>
  <c r="P67" i="2" s="1"/>
  <c r="Q66" i="2"/>
  <c r="Q67" i="2" s="1"/>
  <c r="L67" i="2"/>
  <c r="L358" i="2"/>
  <c r="Q358" i="2" s="1"/>
  <c r="Q356" i="2"/>
  <c r="P356" i="2"/>
  <c r="P358" i="2" s="1"/>
  <c r="C79" i="1"/>
  <c r="C80" i="1" s="1"/>
  <c r="L83" i="2"/>
  <c r="C455" i="1"/>
  <c r="P373" i="2"/>
  <c r="P374" i="2" s="1"/>
  <c r="Q373" i="2"/>
  <c r="L374" i="2"/>
  <c r="L354" i="2"/>
  <c r="P347" i="2"/>
  <c r="P354" i="2" s="1"/>
  <c r="Q347" i="2"/>
  <c r="L207" i="2"/>
  <c r="Q207" i="2" s="1"/>
  <c r="P178" i="2"/>
  <c r="P207" i="2" s="1"/>
  <c r="Q178" i="2"/>
  <c r="P104" i="2"/>
  <c r="P105" i="2" s="1"/>
  <c r="L105" i="2"/>
  <c r="Q105" i="2" s="1"/>
  <c r="Q104" i="2"/>
  <c r="L47" i="2"/>
  <c r="Q47" i="2" s="1"/>
  <c r="P46" i="2"/>
  <c r="P47" i="2" s="1"/>
  <c r="Q46" i="2"/>
  <c r="P244" i="2"/>
  <c r="Q244" i="2"/>
  <c r="L29" i="2"/>
  <c r="Q19" i="2"/>
  <c r="P19" i="2"/>
  <c r="Q136" i="2"/>
  <c r="P452" i="2"/>
  <c r="M456" i="1"/>
  <c r="Q383" i="2"/>
  <c r="L386" i="2"/>
  <c r="Q386" i="2" s="1"/>
  <c r="P383" i="2"/>
  <c r="P386" i="2" s="1"/>
  <c r="Q295" i="2"/>
  <c r="L298" i="2"/>
  <c r="P295" i="2"/>
  <c r="P298" i="2" s="1"/>
  <c r="L264" i="2"/>
  <c r="Q264" i="2" s="1"/>
  <c r="Q263" i="2"/>
  <c r="P263" i="2"/>
  <c r="P264" i="2" s="1"/>
  <c r="P232" i="2"/>
  <c r="P235" i="2" s="1"/>
  <c r="L235" i="2"/>
  <c r="Q235" i="2" s="1"/>
  <c r="Q232" i="2"/>
  <c r="L33" i="2"/>
  <c r="Q31" i="2"/>
  <c r="Q33" i="2" s="1"/>
  <c r="P31" i="2"/>
  <c r="P33" i="2" s="1"/>
  <c r="Q455" i="2"/>
  <c r="P455" i="2"/>
  <c r="P456" i="2" s="1"/>
  <c r="L456" i="2"/>
  <c r="P329" i="2"/>
  <c r="P334" i="2" s="1"/>
  <c r="Q329" i="2"/>
  <c r="L334" i="2"/>
  <c r="Q334" i="2" s="1"/>
  <c r="Q60" i="2"/>
  <c r="P60" i="2"/>
  <c r="L91" i="2"/>
  <c r="Q91" i="2" s="1"/>
  <c r="P88" i="2"/>
  <c r="P91" i="2" s="1"/>
  <c r="Q88" i="2"/>
  <c r="P411" i="2"/>
  <c r="P412" i="2" s="1"/>
  <c r="Q411" i="2"/>
  <c r="P309" i="2"/>
  <c r="P310" i="2" s="1"/>
  <c r="L310" i="2"/>
  <c r="Q310" i="2" s="1"/>
  <c r="Q309" i="2"/>
  <c r="P238" i="2"/>
  <c r="L238" i="2"/>
  <c r="Q238" i="2" s="1"/>
  <c r="L125" i="2"/>
  <c r="Q125" i="2" s="1"/>
  <c r="Q118" i="2"/>
  <c r="P118" i="2"/>
  <c r="P125" i="2" s="1"/>
  <c r="Q95" i="2"/>
  <c r="P95" i="2"/>
  <c r="P102" i="2" s="1"/>
  <c r="P50" i="2"/>
  <c r="P51" i="2" s="1"/>
  <c r="Q50" i="2"/>
  <c r="Q51" i="2" s="1"/>
  <c r="Q285" i="2"/>
  <c r="P285" i="2"/>
  <c r="Q24" i="2"/>
  <c r="P24" i="2"/>
  <c r="L170" i="2"/>
  <c r="Q170" i="2" s="1"/>
  <c r="Q169" i="2"/>
  <c r="Q360" i="2"/>
  <c r="L361" i="2"/>
  <c r="Q361" i="2" s="1"/>
  <c r="P360" i="2"/>
  <c r="P361" i="2" s="1"/>
  <c r="P243" i="2"/>
  <c r="Q243" i="2"/>
  <c r="L255" i="2"/>
  <c r="Q164" i="2"/>
  <c r="P164" i="2"/>
  <c r="P169" i="2" s="1"/>
  <c r="L61" i="2"/>
  <c r="Q58" i="2"/>
  <c r="P58" i="2"/>
  <c r="P36" i="2"/>
  <c r="P37" i="2" s="1"/>
  <c r="Q36" i="2"/>
  <c r="Q338" i="2"/>
  <c r="P338" i="2"/>
  <c r="P339" i="2" s="1"/>
  <c r="L339" i="2"/>
  <c r="X456" i="1" l="1"/>
  <c r="Y456" i="1" s="1"/>
  <c r="A242" i="2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7" i="2" s="1"/>
  <c r="A260" i="2" s="1"/>
  <c r="A263" i="2" s="1"/>
  <c r="A266" i="2" s="1"/>
  <c r="A269" i="2" s="1"/>
  <c r="A272" i="2" s="1"/>
  <c r="A273" i="2" s="1"/>
  <c r="A274" i="2" s="1"/>
  <c r="A275" i="2" s="1"/>
  <c r="A276" i="2" s="1"/>
  <c r="A277" i="2" s="1"/>
  <c r="A282" i="2" s="1"/>
  <c r="A283" i="2" s="1"/>
  <c r="A284" i="2" s="1"/>
  <c r="A285" i="2" s="1"/>
  <c r="A286" i="2" s="1"/>
  <c r="A287" i="2" s="1"/>
  <c r="A292" i="2" s="1"/>
  <c r="A295" i="2" s="1"/>
  <c r="A296" i="2" s="1"/>
  <c r="A297" i="2" s="1"/>
  <c r="A300" i="2" s="1"/>
  <c r="A301" i="2" s="1"/>
  <c r="A302" i="2" s="1"/>
  <c r="A303" i="2" s="1"/>
  <c r="A308" i="2" s="1"/>
  <c r="A309" i="2" s="1"/>
  <c r="A312" i="2" s="1"/>
  <c r="A313" i="2" s="1"/>
  <c r="A314" i="2" s="1"/>
  <c r="A315" i="2" s="1"/>
  <c r="A316" i="2" s="1"/>
  <c r="A317" i="2" s="1"/>
  <c r="A318" i="2" s="1"/>
  <c r="A321" i="2" s="1"/>
  <c r="A322" i="2" s="1"/>
  <c r="A323" i="2" s="1"/>
  <c r="A326" i="2" s="1"/>
  <c r="A329" i="2" s="1"/>
  <c r="A330" i="2" s="1"/>
  <c r="A331" i="2" s="1"/>
  <c r="A332" i="2" s="1"/>
  <c r="A333" i="2" s="1"/>
  <c r="A338" i="2" s="1"/>
  <c r="A342" i="2" s="1"/>
  <c r="A347" i="2" s="1"/>
  <c r="A348" i="2" s="1"/>
  <c r="A349" i="2" s="1"/>
  <c r="A350" i="2" s="1"/>
  <c r="A351" i="2" s="1"/>
  <c r="A352" i="2" s="1"/>
  <c r="A353" i="2" s="1"/>
  <c r="A356" i="2" s="1"/>
  <c r="A357" i="2" s="1"/>
  <c r="A360" i="2" s="1"/>
  <c r="A363" i="2" s="1"/>
  <c r="A364" i="2" s="1"/>
  <c r="A365" i="2" s="1"/>
  <c r="A368" i="2" s="1"/>
  <c r="A373" i="2" s="1"/>
  <c r="A376" i="2" s="1"/>
  <c r="A377" i="2" s="1"/>
  <c r="A378" i="2" s="1"/>
  <c r="A379" i="2" s="1"/>
  <c r="A382" i="2" s="1"/>
  <c r="A383" i="2" s="1"/>
  <c r="A384" i="2" s="1"/>
  <c r="A385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6" i="2" s="1"/>
  <c r="A407" i="2" s="1"/>
  <c r="A410" i="2" s="1"/>
  <c r="A411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7" i="2" s="1"/>
  <c r="A438" i="2" s="1"/>
  <c r="A439" i="2" s="1"/>
  <c r="A440" i="2" s="1"/>
  <c r="A441" i="2" s="1"/>
  <c r="A442" i="2" s="1"/>
  <c r="A443" i="2" s="1"/>
  <c r="A448" i="2" s="1"/>
  <c r="A449" i="2" s="1"/>
  <c r="A450" i="2" s="1"/>
  <c r="A451" i="2" s="1"/>
  <c r="A454" i="2" s="1"/>
  <c r="A455" i="2" s="1"/>
  <c r="A458" i="2" s="1"/>
  <c r="A238" i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2" i="1" s="1"/>
  <c r="A255" i="1" s="1"/>
  <c r="A258" i="1" s="1"/>
  <c r="A261" i="1" s="1"/>
  <c r="A264" i="1" s="1"/>
  <c r="A267" i="1" s="1"/>
  <c r="A268" i="1" s="1"/>
  <c r="A269" i="1" s="1"/>
  <c r="A270" i="1" s="1"/>
  <c r="A271" i="1" s="1"/>
  <c r="A272" i="1" s="1"/>
  <c r="A277" i="1" s="1"/>
  <c r="A278" i="1" s="1"/>
  <c r="A279" i="1" s="1"/>
  <c r="A280" i="1" s="1"/>
  <c r="A281" i="1" s="1"/>
  <c r="A282" i="1" s="1"/>
  <c r="A287" i="1" s="1"/>
  <c r="A290" i="1" s="1"/>
  <c r="A291" i="1" s="1"/>
  <c r="A292" i="1" s="1"/>
  <c r="A295" i="1" s="1"/>
  <c r="A296" i="1" s="1"/>
  <c r="A297" i="1" s="1"/>
  <c r="A298" i="1" s="1"/>
  <c r="A303" i="1" s="1"/>
  <c r="A304" i="1" s="1"/>
  <c r="A307" i="1" s="1"/>
  <c r="A308" i="1" s="1"/>
  <c r="A309" i="1" s="1"/>
  <c r="A310" i="1" s="1"/>
  <c r="A311" i="1" s="1"/>
  <c r="A312" i="1" s="1"/>
  <c r="A313" i="1" s="1"/>
  <c r="A316" i="1" s="1"/>
  <c r="A317" i="1" s="1"/>
  <c r="A318" i="1" s="1"/>
  <c r="A321" i="1" s="1"/>
  <c r="A324" i="1" s="1"/>
  <c r="A325" i="1" s="1"/>
  <c r="A326" i="1" s="1"/>
  <c r="A327" i="1" s="1"/>
  <c r="A328" i="1" s="1"/>
  <c r="A333" i="1" s="1"/>
  <c r="A337" i="1" s="1"/>
  <c r="A342" i="1" s="1"/>
  <c r="A343" i="1" s="1"/>
  <c r="A344" i="1" s="1"/>
  <c r="A345" i="1" s="1"/>
  <c r="A346" i="1" s="1"/>
  <c r="A347" i="1" s="1"/>
  <c r="A348" i="1" s="1"/>
  <c r="A351" i="1" s="1"/>
  <c r="A352" i="1" s="1"/>
  <c r="A355" i="1" s="1"/>
  <c r="A358" i="1" s="1"/>
  <c r="A359" i="1" s="1"/>
  <c r="A360" i="1" s="1"/>
  <c r="A363" i="1" s="1"/>
  <c r="A368" i="1" s="1"/>
  <c r="A371" i="1" s="1"/>
  <c r="A372" i="1" s="1"/>
  <c r="A373" i="1" s="1"/>
  <c r="A374" i="1" s="1"/>
  <c r="A377" i="1" s="1"/>
  <c r="A378" i="1" s="1"/>
  <c r="A379" i="1" s="1"/>
  <c r="A380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401" i="1" s="1"/>
  <c r="A402" i="1" s="1"/>
  <c r="A405" i="1" s="1"/>
  <c r="A406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237" i="1"/>
  <c r="L38" i="2"/>
  <c r="Q38" i="2" s="1"/>
  <c r="D456" i="1"/>
  <c r="P460" i="2"/>
  <c r="P170" i="2"/>
  <c r="P445" i="2"/>
  <c r="P305" i="2"/>
  <c r="C274" i="1"/>
  <c r="C456" i="1" s="1"/>
  <c r="P55" i="2"/>
  <c r="P255" i="2"/>
  <c r="Q29" i="2"/>
  <c r="P278" i="2"/>
  <c r="P137" i="2"/>
  <c r="L137" i="2"/>
  <c r="Q137" i="2" s="1"/>
  <c r="P370" i="2"/>
  <c r="P387" i="2"/>
  <c r="P211" i="2"/>
  <c r="L344" i="2"/>
  <c r="Q344" i="2" s="1"/>
  <c r="Q339" i="2"/>
  <c r="Q374" i="2"/>
  <c r="L387" i="2"/>
  <c r="Q387" i="2" s="1"/>
  <c r="Q229" i="2"/>
  <c r="L239" i="2"/>
  <c r="Q239" i="2" s="1"/>
  <c r="P344" i="2"/>
  <c r="P61" i="2"/>
  <c r="L305" i="2"/>
  <c r="Q305" i="2" s="1"/>
  <c r="Q298" i="2"/>
  <c r="L84" i="2"/>
  <c r="Q84" i="2" s="1"/>
  <c r="P83" i="2"/>
  <c r="P84" i="2" s="1"/>
  <c r="Q83" i="2"/>
  <c r="Q324" i="2"/>
  <c r="L335" i="2"/>
  <c r="Q335" i="2" s="1"/>
  <c r="L55" i="2"/>
  <c r="Q55" i="2" s="1"/>
  <c r="Q255" i="2"/>
  <c r="L279" i="2"/>
  <c r="Q279" i="2" s="1"/>
  <c r="Q216" i="2"/>
  <c r="L220" i="2"/>
  <c r="Q220" i="2" s="1"/>
  <c r="P335" i="2"/>
  <c r="P239" i="2"/>
  <c r="P288" i="2"/>
  <c r="P289" i="2" s="1"/>
  <c r="Q61" i="2"/>
  <c r="Q456" i="2"/>
  <c r="L460" i="2"/>
  <c r="Q460" i="2" s="1"/>
  <c r="P29" i="2"/>
  <c r="P38" i="2" s="1"/>
  <c r="L370" i="2"/>
  <c r="Q370" i="2" s="1"/>
  <c r="Q354" i="2"/>
  <c r="L211" i="2"/>
  <c r="Q211" i="2" s="1"/>
  <c r="Q288" i="2"/>
  <c r="L289" i="2"/>
  <c r="Q289" i="2" s="1"/>
  <c r="A423" i="1" l="1"/>
  <c r="A424" i="1" s="1"/>
  <c r="A425" i="1" s="1"/>
  <c r="A426" i="1" s="1"/>
  <c r="A427" i="1" s="1"/>
  <c r="A428" i="1" s="1"/>
  <c r="A429" i="1" s="1"/>
  <c r="A432" i="1" s="1"/>
  <c r="A433" i="1" s="1"/>
  <c r="A434" i="1" s="1"/>
  <c r="A435" i="1" s="1"/>
  <c r="A436" i="1" s="1"/>
  <c r="A437" i="1" s="1"/>
  <c r="A438" i="1" s="1"/>
  <c r="A443" i="1" s="1"/>
  <c r="A444" i="1" s="1"/>
  <c r="A445" i="1" s="1"/>
  <c r="A446" i="1" s="1"/>
  <c r="A449" i="1" s="1"/>
  <c r="A450" i="1" s="1"/>
  <c r="A453" i="1" s="1"/>
  <c r="C458" i="1"/>
  <c r="L462" i="2" s="1"/>
  <c r="P462" i="2" s="1"/>
  <c r="C461" i="1"/>
  <c r="P85" i="2"/>
  <c r="L85" i="2"/>
  <c r="Q85" i="2" s="1"/>
  <c r="P279" i="2"/>
  <c r="P461" i="2" l="1"/>
  <c r="L461" i="2"/>
  <c r="Q461" i="2" s="1"/>
</calcChain>
</file>

<file path=xl/comments1.xml><?xml version="1.0" encoding="utf-8"?>
<comments xmlns="http://schemas.openxmlformats.org/spreadsheetml/2006/main">
  <authors>
    <author>Автор</author>
  </authors>
  <commentList>
    <comment ref="O17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Запланированы ПИР на 2015 год</t>
        </r>
      </text>
    </comment>
    <comment ref="E2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Запланированы ПИР на 2015 год</t>
        </r>
      </text>
    </comment>
    <comment ref="E28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Запланированы ПИР на 2015 год</t>
        </r>
      </text>
    </comment>
    <comment ref="W45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Проект давно сделан, представителю УК необходимо уточнить  в комитете актуальность проекта, его стоимость и вид работ. </t>
        </r>
      </text>
    </comment>
  </commentList>
</comments>
</file>

<file path=xl/sharedStrings.xml><?xml version="1.0" encoding="utf-8"?>
<sst xmlns="http://schemas.openxmlformats.org/spreadsheetml/2006/main" count="2470" uniqueCount="461">
  <si>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</si>
  <si>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</si>
  <si>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</si>
  <si>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</si>
  <si>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</si>
  <si>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</si>
  <si>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</si>
  <si>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</si>
  <si>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</si>
  <si>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</si>
  <si>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</si>
  <si>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</si>
  <si>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</si>
  <si>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</si>
  <si>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</si>
  <si>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</si>
  <si>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</si>
  <si>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</si>
  <si>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</si>
  <si>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</si>
  <si>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</si>
  <si>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</si>
  <si>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</si>
  <si>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</si>
  <si>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</si>
  <si>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</si>
  <si>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</si>
  <si>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</si>
  <si>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</si>
  <si>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</si>
  <si>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</si>
  <si>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</si>
  <si>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</si>
  <si>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</si>
  <si>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</si>
  <si>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 том числе жилых помещений, находящихся в собственности граждан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</si>
  <si>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</si>
  <si>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</si>
  <si>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</si>
  <si>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</si>
  <si>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Кирпич</t>
  </si>
  <si>
    <t>х</t>
  </si>
  <si>
    <t>Панель</t>
  </si>
  <si>
    <t>Муниципальное образование Город Волхов</t>
  </si>
  <si>
    <t>Итого по муниципальному образованию</t>
  </si>
  <si>
    <t>Муниципальное образование Вындиноостровское сельское поселение</t>
  </si>
  <si>
    <t>Муниципальное образование Кисельнинское сельское поселение</t>
  </si>
  <si>
    <t>Муниципальное образование Новоладожское городское поселение</t>
  </si>
  <si>
    <t>Муниципальное образование Хваловское сельское поселение</t>
  </si>
  <si>
    <t>Итого по Волховскому муниципальному району</t>
  </si>
  <si>
    <t>Волховский муниципальный район</t>
  </si>
  <si>
    <t>Муниципальное образование Агалатовское городское поселение</t>
  </si>
  <si>
    <t>Муниципальное образование Дубровское городское поселение</t>
  </si>
  <si>
    <t>Муниципальное образование Колтушское сельское поселение</t>
  </si>
  <si>
    <t>Муниципальное образование Морозовское городское поселение</t>
  </si>
  <si>
    <t>Г.п. им. Морозова, ул. Новая, д. 4</t>
  </si>
  <si>
    <t>Г.п. им. Морозова, ул. Хесина, д. 22</t>
  </si>
  <si>
    <t>Г.п. им. Морозова, ул. Хесина, д. 24</t>
  </si>
  <si>
    <t>Муниципальное образование "Сертолово"</t>
  </si>
  <si>
    <t>Муниципальное образование Токсовское городское поселение</t>
  </si>
  <si>
    <t>Пос. Токсово, ул. Привокзальная, д. 12</t>
  </si>
  <si>
    <t>Пос. Токсово, ул. Привокзальная, д. 15</t>
  </si>
  <si>
    <t>Пос. Токсово, ул. Привокзальная, д. 16</t>
  </si>
  <si>
    <t>Итого по Всеволожскому муниципальному району</t>
  </si>
  <si>
    <t>Всеволожский муниципальный район</t>
  </si>
  <si>
    <t>5/6</t>
  </si>
  <si>
    <t>570,3,</t>
  </si>
  <si>
    <t>Приозерский муниципальный район</t>
  </si>
  <si>
    <t>Муниципальное образование Мичуринское сельское поселение</t>
  </si>
  <si>
    <t>Пос. Мичуринское, пер. Озёрный, д.1</t>
  </si>
  <si>
    <t>Пос. Мичуринское, пер. Озёрный, д.2</t>
  </si>
  <si>
    <t>Дерево</t>
  </si>
  <si>
    <t>Пос. Мичуринское, пер. Озёрный, д.4</t>
  </si>
  <si>
    <t>Пос. Мичуринское, пер. Озёрный, д.5</t>
  </si>
  <si>
    <t>Пос. Мичуринское, пер. Озёрный, д.6</t>
  </si>
  <si>
    <t>Пос. Мичуринское, ул. Первомайская, д. 39а</t>
  </si>
  <si>
    <t>Пос. Мичуринское, ул. Первомайская, д. 7б</t>
  </si>
  <si>
    <t>Муниципальное образование Приозерское городское поселение</t>
  </si>
  <si>
    <t>Г. Приозерск, ул. Гагарина, д. 7</t>
  </si>
  <si>
    <t>Муниципальное образование Раздольевское сельское поселение</t>
  </si>
  <si>
    <t>Дер. Раздолье, ул. Центральная, д. 5</t>
  </si>
  <si>
    <t>Муниципальное образование Ромашкинское сельское поселение</t>
  </si>
  <si>
    <t>Пос. Суходолье, ул. Октябрьская, д. 2</t>
  </si>
  <si>
    <t>Пос. Суходолье, ул. Октябрьская, д. 3</t>
  </si>
  <si>
    <t>Пос. Суходолье, ул. Центральная, д. 1</t>
  </si>
  <si>
    <t>Муниципальное образование Сосновское сельское поселение</t>
  </si>
  <si>
    <t>Пос. Сосново, пер. Рабочий, д. 4</t>
  </si>
  <si>
    <t>Итого по Приозерскому муниципальному району</t>
  </si>
  <si>
    <t>Пос. Мичуринское, пер. Озёрный, д. 1</t>
  </si>
  <si>
    <t>Пос. Мичуринское, пер. Озёрный, д. 2</t>
  </si>
  <si>
    <t>Пос. Мичуринское, пер. Озёрный, д. 4</t>
  </si>
  <si>
    <t>Пос. Мичуринское, пер. Озёрный, д. 5</t>
  </si>
  <si>
    <t>Пос. Мичуринское, пер. Озёрный, д. 6</t>
  </si>
  <si>
    <t>Итого по Бокситогорскому муниципальному району</t>
  </si>
  <si>
    <t>Бокситогорский муниципальный район</t>
  </si>
  <si>
    <t>Волосовский муниципальный район</t>
  </si>
  <si>
    <t>Муниципальное образование Волосовское городское поселение</t>
  </si>
  <si>
    <t>Муниципальное образование Бегуницкое сельское поселение</t>
  </si>
  <si>
    <t>Муниципальное образование Изварское сельское поселение</t>
  </si>
  <si>
    <t>Муниципальное образовнаие Сельцовское сельское поселение</t>
  </si>
  <si>
    <t>Итого по Волосовскому муниципальному району</t>
  </si>
  <si>
    <t>Проектные работы</t>
  </si>
  <si>
    <t>Выборгский район</t>
  </si>
  <si>
    <t>Муниципальное образование Первомайское сельское поселение</t>
  </si>
  <si>
    <t>Муниципальное образование Каменногорское городское поселение</t>
  </si>
  <si>
    <t>Муниципальное образование Селезневское сельское поселение</t>
  </si>
  <si>
    <t>Итого по Выборгскому району</t>
  </si>
  <si>
    <t>Гатчинский муниципальный район</t>
  </si>
  <si>
    <t>Гатчинский мунициальный район</t>
  </si>
  <si>
    <t>Муниципальное образование Войсковицкое сельское поселение</t>
  </si>
  <si>
    <t>Муниципальное образование Город Гатчина</t>
  </si>
  <si>
    <t>Г. Гатчина, просп. Красноармейский, д. 28</t>
  </si>
  <si>
    <t>Г. Гатчина, просп. Красноармейский, д. 32</t>
  </si>
  <si>
    <t>Муниципальное образование Кобринское сельское поселение</t>
  </si>
  <si>
    <t>Итого по Гатчинскому муниципальному району</t>
  </si>
  <si>
    <t>Кингисеппский муниципальный район</t>
  </si>
  <si>
    <t>Муниципальное образование Кингисеппское городское поселение</t>
  </si>
  <si>
    <t>Муниципальное образование Город Ивангород</t>
  </si>
  <si>
    <t>Итого по Кингисеппскому муниципальному району</t>
  </si>
  <si>
    <t>Киришский муниципальный район</t>
  </si>
  <si>
    <t>Муниципальное образование Киришское городское поселение</t>
  </si>
  <si>
    <t>Муниципальное образование Пчевжинское сельское поселение</t>
  </si>
  <si>
    <t>Муниципальное образование Кусинское сельское поселение</t>
  </si>
  <si>
    <t>Муниципальное образование Глажевское сельское поселение</t>
  </si>
  <si>
    <t>Итого по Киришскому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</si>
  <si>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</si>
  <si>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</si>
  <si>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Мгинское городское поселение</t>
  </si>
  <si>
    <t>Муниципальное образование Шлиссельсбургское городское поселение</t>
  </si>
  <si>
    <t>Муниципальное образование Суховское  сельское поселение</t>
  </si>
  <si>
    <t>Муниципальное образование Назиевское городское поселение</t>
  </si>
  <si>
    <t>Муниципальное образование Путиловское сельское поселение</t>
  </si>
  <si>
    <t>Муниципальное образование Отрадненское городское поселение</t>
  </si>
  <si>
    <t>Итого по Кировскому муниципальному району</t>
  </si>
  <si>
    <t>Лодейнопольский муниципальный район</t>
  </si>
  <si>
    <t>Муниципальное образование Лодейнопольское городское поселение</t>
  </si>
  <si>
    <t>Ломоносовский муниципальный район</t>
  </si>
  <si>
    <t>Муниципальное образование Аннинское сельское поселение</t>
  </si>
  <si>
    <t>Муниципальное образование Русско-Высоцкое сельское поселение</t>
  </si>
  <si>
    <t>Муниципальное образование Пениковское сельское поселение</t>
  </si>
  <si>
    <t>Итого по Лодейнопольскому муниципальному району</t>
  </si>
  <si>
    <t>Пос. Аннино, ул. 10 Пятилетки, д. 6</t>
  </si>
  <si>
    <t>С. Русско-Высоцкое, д. 5</t>
  </si>
  <si>
    <t>С. Русско-Высоцкое, д. 6</t>
  </si>
  <si>
    <t>С. Русско-Высоцкое, д. 8</t>
  </si>
  <si>
    <t>С. Русско-Высоцкое, д. 7</t>
  </si>
  <si>
    <t>Итого по Ломоносовскому муниципальному району</t>
  </si>
  <si>
    <t>Лужский муниципальный район</t>
  </si>
  <si>
    <t>Подпорожский муниципальный район</t>
  </si>
  <si>
    <t>Муниципальное образование Важинское городское поселение</t>
  </si>
  <si>
    <t>Итого по Подпорожскому муниципальному району</t>
  </si>
  <si>
    <t>Сланцевский муниципальный район</t>
  </si>
  <si>
    <t>Муниципальное образование Выскатское сельское поселение</t>
  </si>
  <si>
    <t>Муниципальное образование Гостицкое сельское поселение</t>
  </si>
  <si>
    <t>Муниципальное образование Сланцевское городское поселение</t>
  </si>
  <si>
    <t>Муниципальное образование Сосновоборгский городской округ</t>
  </si>
  <si>
    <t>Тихвинский муниципальный район</t>
  </si>
  <si>
    <t>Муниципальное образование Тихвинское городское поселение</t>
  </si>
  <si>
    <t>Муниципальное образование Горское сельское поселение</t>
  </si>
  <si>
    <t>Муниципальное образование Мелегежское сельское поселение</t>
  </si>
  <si>
    <t>Муниципальное образование Шугозерское сельское поселение</t>
  </si>
  <si>
    <t>Пос. Шугозеро, ул. Механизаторов, д. 25</t>
  </si>
  <si>
    <t>Пос. Шугозеро, ул. Механизаторов, д. 24</t>
  </si>
  <si>
    <t>Пос. Шугозеро, ул. Советская, д. 121</t>
  </si>
  <si>
    <t>Пос. Шугозеро, ул. Советская, д. 59</t>
  </si>
  <si>
    <t>Пос. Шугозеро, ул. Советская, д. 39</t>
  </si>
  <si>
    <t>Пос. Шугозеро, ул. Школьная, д. 22</t>
  </si>
  <si>
    <t>Пос. Шугозеро, ул. Школьная, д. 4</t>
  </si>
  <si>
    <t>Итого по Тихвинскому муниципальному району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</si>
  <si>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</si>
  <si>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</si>
  <si>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руб./кв.м</t>
  </si>
  <si>
    <t>Муниципальное образование Лужское городское поселение</t>
  </si>
  <si>
    <t>Муниципальное образование Дзержинское сельское поселение</t>
  </si>
  <si>
    <t>Муниципальное образование Оредежское сельское поселение</t>
  </si>
  <si>
    <t>Муниципальное образование Ям-Тесовское сельское поселение</t>
  </si>
  <si>
    <t>Муниципальное образование Володарское сельское поселение</t>
  </si>
  <si>
    <t>Итого по Лужскому муниципальному району</t>
  </si>
  <si>
    <t>Итого по Сланцевскому муниципальному району</t>
  </si>
  <si>
    <t>Итого по Сосоновоборскому городскому округу</t>
  </si>
  <si>
    <t>Муниципальное образование Подпорожское городское поселение</t>
  </si>
  <si>
    <t>Муниципальное образование Никольское городское поселение</t>
  </si>
  <si>
    <t>Муниципальное образование Ульяновское сельское поселение</t>
  </si>
  <si>
    <t>Итого по Тосненскому району</t>
  </si>
  <si>
    <t>Муниципальное образование Красноборское городское поселение</t>
  </si>
  <si>
    <t>Г.п. Красный Бор, ул. Комсомольская, д. 4</t>
  </si>
  <si>
    <t>Муниципальное образование Выборгское городское поселение</t>
  </si>
  <si>
    <t>Г. Бокситогорск, ул. Садовая, д. 12/7</t>
  </si>
  <si>
    <t>Г. Бокситогорск, ул. Комсомольская, д. 7</t>
  </si>
  <si>
    <t>Г. Бокситогорск, ул. Заводская, д. 11/2</t>
  </si>
  <si>
    <t>Г. Бокситогорск, ул. Социалистическая, д. 20</t>
  </si>
  <si>
    <t>Г. Бокситогорск, ул. Комсомольская, д. 20</t>
  </si>
  <si>
    <t>Г. Бокситогорск, ул. Новогородская, д. 6</t>
  </si>
  <si>
    <t>Г. Бокситогорск, ул. Заводская, д. 6а</t>
  </si>
  <si>
    <t>Г. Бокситогорск, ул. Садовая, д. 20</t>
  </si>
  <si>
    <t>Г. Бокситогорск, ул. Садовая, д. 22</t>
  </si>
  <si>
    <t>Муниципальное образование Бокситогорское городское поселение</t>
  </si>
  <si>
    <t>Муниципальное образование Борское сельское поселение</t>
  </si>
  <si>
    <t>Муниципальное образование Климовское сельское поселение</t>
  </si>
  <si>
    <t>Дер. Климово, д. 12</t>
  </si>
  <si>
    <t>Дер. Климово, д. 4</t>
  </si>
  <si>
    <t>Дер. Бегуницы, д. 15</t>
  </si>
  <si>
    <t>Дер. Бегуницы, д. 18</t>
  </si>
  <si>
    <t xml:space="preserve">Дер. Извара, д. 11 </t>
  </si>
  <si>
    <t xml:space="preserve">Дер. Извара, д. 8 </t>
  </si>
  <si>
    <t>Дер. Вындин Остров, ул. Центральная, д. 1</t>
  </si>
  <si>
    <t>Дер. Кисельня, ул. Центральная, д. 5</t>
  </si>
  <si>
    <t>Г. Новая Ладога, микрорайон Ю, д. 1</t>
  </si>
  <si>
    <t>Г. Новая Ладога, микрорайон Ю, д. 2</t>
  </si>
  <si>
    <t>Г. Новая Ладога, микрорайон Ю, д. 4</t>
  </si>
  <si>
    <t>Г. Новая Ладога, просп. К. Маркса, д. 56</t>
  </si>
  <si>
    <t>Г. Новая Ладога, ул. 1 Мая, д. 13А</t>
  </si>
  <si>
    <t>Г. Новая Ладога, ул. 1 Мая, д. 9А</t>
  </si>
  <si>
    <t>Г. Новая Ладога, ул. Наб. Лад. Флотилии, д. 24</t>
  </si>
  <si>
    <t>Г. Новая Ладога, ул. Новый Канал, д. 10</t>
  </si>
  <si>
    <t>Г. Новая Ладога, ул. Пионерская, д. 18</t>
  </si>
  <si>
    <t>Г. Новая Ладога, ул. Пионерская, д. 20</t>
  </si>
  <si>
    <t>Г. Новая Ладога, ул. Северная, д. 2</t>
  </si>
  <si>
    <t>Г. Новая Ладога, ул. Северная, д. 4</t>
  </si>
  <si>
    <t>Дер. Хвалово, д. 1а</t>
  </si>
  <si>
    <t xml:space="preserve">Дер. Агалатово, Военный городок, д. 111  </t>
  </si>
  <si>
    <t xml:space="preserve">Дер. Агалатово, Военный городок, д. 127  </t>
  </si>
  <si>
    <t xml:space="preserve">Дер. Агалатово, Военный городок, д. 128  </t>
  </si>
  <si>
    <t xml:space="preserve">Г.п. Дубровка, ул. Советская, д. 35А </t>
  </si>
  <si>
    <t xml:space="preserve">Г.п. Дубровка, ул. Школьная, д. 19 </t>
  </si>
  <si>
    <t xml:space="preserve">Г.п. Дубровка, ул. Школьная, д. 20А </t>
  </si>
  <si>
    <t xml:space="preserve">Г.п. Дубровка, ул. Школьная, д. 24А </t>
  </si>
  <si>
    <t xml:space="preserve">Г.п. Дубровка, ул. Школьная, д. 26А </t>
  </si>
  <si>
    <t>Г.п. им. Морозова, ул. Мира, д. 15</t>
  </si>
  <si>
    <t>Г.п. им. Морозова, ул. Мира, д. 9</t>
  </si>
  <si>
    <t>Г.п. им. Морозова, ул. Новая, д. 2</t>
  </si>
  <si>
    <t>Г.п. им. Морозова, ул. Первомайская, д. 5</t>
  </si>
  <si>
    <t>Г.п. им. Морозова, ул. Спорта, д. 10</t>
  </si>
  <si>
    <t>Г.п. им. Морозова, ул. Спорта, д. 12</t>
  </si>
  <si>
    <t xml:space="preserve">Г. Сертолово, микрорайон Черная Речка, д. 12  </t>
  </si>
  <si>
    <t xml:space="preserve">Г. Сертолово, микрорайон Черная Речка, д. 4  </t>
  </si>
  <si>
    <t xml:space="preserve">Г. Сертолово, ул. Заречная, д. 15  </t>
  </si>
  <si>
    <t xml:space="preserve">Г. Сертолово, ул. Заречная, д. 5  </t>
  </si>
  <si>
    <t xml:space="preserve">Г. Сертолово, ул. Ларина, д. 5  </t>
  </si>
  <si>
    <t xml:space="preserve">Г. Сертолово, ул. Ларина, д. 6  </t>
  </si>
  <si>
    <t>Дер. Рапполово, ул. Овражная, д. 1</t>
  </si>
  <si>
    <t>Дер. Рапполово, ул. Овражная, д. 13</t>
  </si>
  <si>
    <t>Дер. Рапполово, ул. Овражная, д. 1А</t>
  </si>
  <si>
    <t>Пос. Токсово, ул. Инженерная, д. 1А</t>
  </si>
  <si>
    <t>Пос. Токсово, ул. Инженерная, д. 2</t>
  </si>
  <si>
    <t>Пос. Токсово, ул. Инженерная, д. 2А</t>
  </si>
  <si>
    <t>Г. Каменногорск, ул. Железнодорожная, д. 4</t>
  </si>
  <si>
    <t>Г. Каменногорск, ул. Железнодорожная, д. 6</t>
  </si>
  <si>
    <t>Г. Каменногорск, ул. Песчаная, д. 2</t>
  </si>
  <si>
    <t>Г. Каменногорск, ш. Ленинградское, д. 63</t>
  </si>
  <si>
    <t>Г. Каменногорск, ш. Ленинградское, д. 72</t>
  </si>
  <si>
    <t>Г. Каменногорск, ш. Леннинградское, д. 40а</t>
  </si>
  <si>
    <t>Пос. Возрождение, д. 26</t>
  </si>
  <si>
    <t>Пос. Возрождение, д. 9</t>
  </si>
  <si>
    <t>Пос. Пруды, ул. Заозерная, д. 3</t>
  </si>
  <si>
    <t>Пос. Свободное, д. 180</t>
  </si>
  <si>
    <t>Пос. Первомайское, ул. Ленина, д. 57</t>
  </si>
  <si>
    <t>Пос. Первомайское, ул. Ленина, д. 58</t>
  </si>
  <si>
    <t>Пос. Первомайское, ул. Ленина, д. 59</t>
  </si>
  <si>
    <t>Пос. Первомайское, ул. Ленина, д. 60</t>
  </si>
  <si>
    <t>Пос. Великое, д. 1</t>
  </si>
  <si>
    <t>Пос. Великое, д. 2</t>
  </si>
  <si>
    <t>Пос. Кондратьево, д. 1</t>
  </si>
  <si>
    <t>Пос. Кравцово, д. 4</t>
  </si>
  <si>
    <t>Пос. Селезнево, ул. Центральная, д. 14</t>
  </si>
  <si>
    <t>Пос. Селезнево, ул. Центральная, д. 15</t>
  </si>
  <si>
    <t>Г. Гатчина, просп. 25 Октября, д. 23</t>
  </si>
  <si>
    <t>Г. Гатчина, просп. 25 Октября, д. 33</t>
  </si>
  <si>
    <t>Г. Гатчина, просп. Красноармейский, д. 15</t>
  </si>
  <si>
    <t>Г. Гатчина, просп. Красноармейский, д. 46</t>
  </si>
  <si>
    <t>Г. Гатчина, просп. Красноармейский, д. 48</t>
  </si>
  <si>
    <t>Г. Гатчина, просп. Красноармейский, д. 48А</t>
  </si>
  <si>
    <t>Г. Гатчина, просп. Красноармейский, д. 48Б</t>
  </si>
  <si>
    <t>Г. Гатчина, ул. Володарского, д. 8А</t>
  </si>
  <si>
    <t>Г. Гатчина, ул. Герцена, д. 25А</t>
  </si>
  <si>
    <t>Г. Гатчина, ул. Горького, д. 28</t>
  </si>
  <si>
    <t>Г. Гатчина, ул. Григорина, д. 4</t>
  </si>
  <si>
    <t>Г. Гатчина, ул. Жемчужина, д. 1</t>
  </si>
  <si>
    <t>Г. Гатчина, ул. К. Маркса, д. 11</t>
  </si>
  <si>
    <t>Г. Гатчина, ул. К. Маркса, д. 12/5</t>
  </si>
  <si>
    <t>Г. Гатчина, ул. К. Маркса, д. 14А</t>
  </si>
  <si>
    <t>Г. Гатчина, ул. К. Маркса, д. 37</t>
  </si>
  <si>
    <t>Г. Гатчина, ул. К. Маркса, д. 5</t>
  </si>
  <si>
    <t>Г. Гатчина, ул. Киргетова, д. 6</t>
  </si>
  <si>
    <t>Г. Гатчина, ул. Киргетова, д. 7</t>
  </si>
  <si>
    <t>Г. Гатчина, ул. Красная, д. 3</t>
  </si>
  <si>
    <t>Г. Гатчина, ул. Радищева, д. 18</t>
  </si>
  <si>
    <t>Г. Гатчина, ул. Рошаля, д. 16</t>
  </si>
  <si>
    <t>Г. Гатчина, ул. Соборная, д. 28В</t>
  </si>
  <si>
    <t>Г. Гатчина, ул. Урицкого, д. 23</t>
  </si>
  <si>
    <t>Г. Гатчина, ул. Урицкого, д. 30</t>
  </si>
  <si>
    <t>П.ст. Андреево, д. 2</t>
  </si>
  <si>
    <t>Дер. Кусино, ул. Центральная, д. 2</t>
  </si>
  <si>
    <t>Дер. Кусино, ул. Центральная, д. 3</t>
  </si>
  <si>
    <t>Дер. Кусино, ул. Центральная, д. 4</t>
  </si>
  <si>
    <t>Дер. Кусино, ул. Центральная, д. 6</t>
  </si>
  <si>
    <t>Пос. Пчевжа, ул. 2 Набережная, д. 18</t>
  </si>
  <si>
    <t>Г. Кировск, ул. Горького, д. 18</t>
  </si>
  <si>
    <t>Г. Кировск, ул. Горького, д. 23</t>
  </si>
  <si>
    <t>Г. Кировск, ул. Горького, д. 9</t>
  </si>
  <si>
    <t>Г. Кировск, ул. Комсомольская, д. 4</t>
  </si>
  <si>
    <t>Г. Кировск, ул. Комсомольская, д. 6</t>
  </si>
  <si>
    <t>Г. Кировск, ул. Краснофлотская, д. 7</t>
  </si>
  <si>
    <t>Г. Кировск, ул. Победы, д. 11</t>
  </si>
  <si>
    <t>Г. Кировск, ул. Победы, д. 7</t>
  </si>
  <si>
    <t>Г. Кировск, ул. Победы, д. 9</t>
  </si>
  <si>
    <t>Г. Кировск, ул. Пушкина, д. 6</t>
  </si>
  <si>
    <t>Г. Кировск, ул. Пушкина, д. 8</t>
  </si>
  <si>
    <t>Г. Кировск, ул. Советская, д. 4</t>
  </si>
  <si>
    <t>Г. Кировск, ул. Советская, д. 7</t>
  </si>
  <si>
    <t>Пос. Назия, ул. Матросова, д. 24</t>
  </si>
  <si>
    <t>Дер. Низово, д. 35</t>
  </si>
  <si>
    <t>Г. Шлиссельбург, ул. 1 Мая, д. 20</t>
  </si>
  <si>
    <t>Г. Шлиссельбург, ул. 1 Мая, д. 4</t>
  </si>
  <si>
    <t>Г. Шлиссельбург, ул. 1 Мая, д. 12</t>
  </si>
  <si>
    <t>Г. Шлиссельбург, ул. Ульянова, д. 21</t>
  </si>
  <si>
    <t>Г. Лодейное Поле, просп. Гагарина, д. 13</t>
  </si>
  <si>
    <t>Г. Лодейное Поле, просп. Гагарина, д. 20</t>
  </si>
  <si>
    <t>Г. Лодейное Поле, ул. Талалихина, д. 1</t>
  </si>
  <si>
    <t>Г. Лодейное Поле, ул. Талалихина, д. 5</t>
  </si>
  <si>
    <t>Дер. Пеники, ул. Центральная, д. 36"а"</t>
  </si>
  <si>
    <t>Дер. Сойкино, д. 40</t>
  </si>
  <si>
    <t>Дер. Сойкино, д. 42</t>
  </si>
  <si>
    <t>Дер. Бор, ул. Новая, д. 1</t>
  </si>
  <si>
    <t>Дер. Бор, ул. Новая, д. 2</t>
  </si>
  <si>
    <t>Дер. Торошковичи, ул. Козлова, д. 13</t>
  </si>
  <si>
    <t>Дер. Торошковичи, ул. Козлова, д. 91</t>
  </si>
  <si>
    <t>Пос. Дзержинского, ул. Парковая, д. 7</t>
  </si>
  <si>
    <t>Пос. Дзержинского, ул. Центральная, д. 8</t>
  </si>
  <si>
    <t>Пос. Дзержинского, ул. Школьная, д. 2</t>
  </si>
  <si>
    <t>Пос. Володарское, д. 1</t>
  </si>
  <si>
    <t>Пос. Володарское, д. 2</t>
  </si>
  <si>
    <t>Пос. Оредеж, ул. Южная, д. 1а</t>
  </si>
  <si>
    <t>Дер. Ям-Тесово, ул. Центральная, д. 1</t>
  </si>
  <si>
    <t>Дер. Ям-Тесово, ул. Центральная, д. 2</t>
  </si>
  <si>
    <t>Дер. Ям-Тесово, ул. Центральная, д. 3</t>
  </si>
  <si>
    <t>Дер. Ям-Тесово, ул. Центральная, д. 4</t>
  </si>
  <si>
    <t>Дер. Ям-Тесово, ул. Центральная, д. 7</t>
  </si>
  <si>
    <t>Дер. Сельхозтехника, д. 1</t>
  </si>
  <si>
    <t>Дер. Сельхозтехника, д. 2</t>
  </si>
  <si>
    <t>Дер. Сельхозтехника, д. 4</t>
  </si>
  <si>
    <t>Дер. Сельхозтехника, д. 5</t>
  </si>
  <si>
    <t>Г. Сланцы, ул. Баранова, д. 8</t>
  </si>
  <si>
    <t>Г. Сланцы, ул. Кирова, д. 21</t>
  </si>
  <si>
    <t>Г. Сланцы, ул. Кирова, д. 25</t>
  </si>
  <si>
    <t>Г. Сланцы, ул. Кирова, д. 45</t>
  </si>
  <si>
    <t>Г. Сосновый Бор, ул. Высотная, д. 9</t>
  </si>
  <si>
    <t>Г. Сосновый Бор, ул. Комсомольская, д. 3</t>
  </si>
  <si>
    <t>Г. Сосновый Бор, ул. Комсомольская, д. 8</t>
  </si>
  <si>
    <t>Г. Сосновый Бор, ул. Космонавтов, д. 24</t>
  </si>
  <si>
    <t>Г. Сосновый Бор, ул. Ленинградская, д. 2</t>
  </si>
  <si>
    <t>Г. Сосновый Бор, ул. Ленинградская, д. 6</t>
  </si>
  <si>
    <t>Г. Сосновый Бор, ул. Ленинградская, д. 8</t>
  </si>
  <si>
    <t>Г. Сосновый Бор, ул. Ленинская, д. 3</t>
  </si>
  <si>
    <t>Г. Сосновый Бор, ул. Ленинская, д. 7</t>
  </si>
  <si>
    <t>Г. Сосновый Бор, ул. Малая Земля, д. 10</t>
  </si>
  <si>
    <t>Г. Сосновый Бор, ул. Малая Земля, д. 8</t>
  </si>
  <si>
    <t>Дер. Горка, д. 10</t>
  </si>
  <si>
    <t>Дер. Горка, д. 18</t>
  </si>
  <si>
    <t>ИТОГО по Ленинградской области</t>
  </si>
  <si>
    <t>федеральный бюджет</t>
  </si>
  <si>
    <t>областной бюджет</t>
  </si>
  <si>
    <t>Г. Тихвин, микрорайон 1, д. 10</t>
  </si>
  <si>
    <t>Г. Тихвин, микрорайон 1, д. 11</t>
  </si>
  <si>
    <t>Г. Тихвин, микрорайон 1, д. 15</t>
  </si>
  <si>
    <t>Г. Тихвин, микрорайон 1, д. 40</t>
  </si>
  <si>
    <t>Г. Тихвин, микрорайон 4, д. 16</t>
  </si>
  <si>
    <t>Г. Тихвин, микрорайон 4, д. 3</t>
  </si>
  <si>
    <t>Г. Тихвин, микрорайон 4, д. 35</t>
  </si>
  <si>
    <t>Г. Тихвин, ул. Борисова, д. 2</t>
  </si>
  <si>
    <t>Г. Тихвин, ул. Коммунаров, д. 11</t>
  </si>
  <si>
    <t>Г. Тихвин, ул. Пролетарской диктатуры, д. 29</t>
  </si>
  <si>
    <t>Г. Тихвин, ул. Римского-Корсакова, д. 7</t>
  </si>
  <si>
    <t>Г. Тихвин, ул. Связи, д. 34</t>
  </si>
  <si>
    <t>Г. Тихвин, ул. Советская, д. 33</t>
  </si>
  <si>
    <t>Г. Тихвин, ул. Советская, д. 79</t>
  </si>
  <si>
    <t>Пос. Берёзовик, ул. Ястребова, д. 4/14</t>
  </si>
  <si>
    <t>Пос. Красава, ул. Комсомольская, д. 4</t>
  </si>
  <si>
    <t>Пос. Красава, ул. Комсомольская, д. 5</t>
  </si>
  <si>
    <t>Пос. Красава, ул. Комсомольская, д. 6</t>
  </si>
  <si>
    <t>Пос. Красава, ул. Комсомольская, д. 7</t>
  </si>
  <si>
    <t>Г.п. Красный Бор, ул. Дубровского, д. 16</t>
  </si>
  <si>
    <t>Г.п. Красный Бор, ул. Калинина, д. 18</t>
  </si>
  <si>
    <t>Г.п. Красный Бор, ул. Культуры, д. 43</t>
  </si>
  <si>
    <t>Г. Бокситогорск, ул. Комсомольская, д. 13/20</t>
  </si>
  <si>
    <t>30.12.2015</t>
  </si>
  <si>
    <t>Региональный оператор (далее - РО)</t>
  </si>
  <si>
    <t>РО</t>
  </si>
  <si>
    <t>Г. Бокситогорск, ул. Вишнякова, д. 2/1</t>
  </si>
  <si>
    <t>Дер. Мозолёво-1, д. 7</t>
  </si>
  <si>
    <t>Дер. Бор, д. 32</t>
  </si>
  <si>
    <t>Г. Волосово, ул. Ветеранов, д. 4</t>
  </si>
  <si>
    <t>Г. Волосово, ул. Ветеранов, д. 6</t>
  </si>
  <si>
    <t>Пос. Сельцо, д. 6</t>
  </si>
  <si>
    <t>Г. Волхов, ул. Авиационная, д. 11</t>
  </si>
  <si>
    <t>Г. Волхов, ул. Юрия Гагарина, д. 27</t>
  </si>
  <si>
    <t>Г. Волхов, ул. А. Лукьянова, д. 15</t>
  </si>
  <si>
    <t xml:space="preserve">Г.п. Дубровка, ул. Ленинградская, д. 8 </t>
  </si>
  <si>
    <t xml:space="preserve">Г.п. Дубровка, ул. Томилина, д. 3 </t>
  </si>
  <si>
    <t>Дер. Старая, ул. Верхняя, д. 16</t>
  </si>
  <si>
    <t xml:space="preserve">Г. Сертолово, ул. Молодцова, д. 8  </t>
  </si>
  <si>
    <t>Муниципальное образование Город Выборг</t>
  </si>
  <si>
    <t xml:space="preserve">Г. Выборг, ул. Первомайская, д. 6  </t>
  </si>
  <si>
    <t xml:space="preserve">Г. Выборг, ул. Крепостная, д. 49  </t>
  </si>
  <si>
    <t xml:space="preserve">Г. Выборг, ул. Некрасова, д. 9  </t>
  </si>
  <si>
    <t>Пос. Войсковицы, пл. Манина, д. 14</t>
  </si>
  <si>
    <t>Пос. Войсковицы, пл. Манина, д. 15</t>
  </si>
  <si>
    <t>Г. Гатчина, ул. Авиатриссы Зверевой, д. 20, кор. 1</t>
  </si>
  <si>
    <t>Г. Гатчина, ул. Слепнёва, д. 6</t>
  </si>
  <si>
    <t>Г. Гатчина, ул. Чехова, д. 19</t>
  </si>
  <si>
    <t>Пос. Кобринское, ул. Центральная, д. 24</t>
  </si>
  <si>
    <t>Г. Ивангород, ш. Кингисеппское, д. 24</t>
  </si>
  <si>
    <t>Г. Кингисепп, просп. Карла Маркса, д. 61</t>
  </si>
  <si>
    <t>Г. Кингисепп, просп. Карла Маркса, д. 63а</t>
  </si>
  <si>
    <t>Г. Кириши, просп. Ленина, д. 5б</t>
  </si>
  <si>
    <t>Г. Кириши, ул. Строителей, д. 20</t>
  </si>
  <si>
    <t>Г. Кириши, ул. Энергетиков, д. 1</t>
  </si>
  <si>
    <t>Пос. Старая Малукса, ул. Новоселов, д. 33</t>
  </si>
  <si>
    <t>Г. Отрадное, ул. Щурова, д. 10</t>
  </si>
  <si>
    <t>С. Путилово, ул. Братьев Пожарских, д. 22</t>
  </si>
  <si>
    <t>Г. Шлиссельбург, ул. 1 Мая, д. 22</t>
  </si>
  <si>
    <t>Г. Шлиссельбург, ул. 1 Мая, д. 8</t>
  </si>
  <si>
    <t>Г. Лодейное Поле, ул. Набережная, д. 17, кор. 2</t>
  </si>
  <si>
    <t>Г. Лодейное Поле, ул. Пограничная, д. 15, кор. 1</t>
  </si>
  <si>
    <t>Г. Луга, просп. Володарского, д. 15</t>
  </si>
  <si>
    <t>Г. Луга, просп. Урицкого, д. 24</t>
  </si>
  <si>
    <t>Г. Луга, ул. Смоленская, д. 12а/15</t>
  </si>
  <si>
    <t>Г.п. Важины, ул. Осташева, д. 14</t>
  </si>
  <si>
    <t>Г. Подпорожье, ул. Комсомольская, д. 14а</t>
  </si>
  <si>
    <t>Г. Подпорожье, ул. Комсомольская, д. 6</t>
  </si>
  <si>
    <t>Г. Приозерск, ул. Красноармейская, д. 3/1</t>
  </si>
  <si>
    <t>Дер. Выскатка, ул. Садовая, д. 28</t>
  </si>
  <si>
    <t>Г. Сосновый Бор, ул. Красных Фортов, д. 15</t>
  </si>
  <si>
    <t>Г. Сосновый Бор, ул. Молодежная, д. 1</t>
  </si>
  <si>
    <t>Г. Сосновый Бор, ул. Молодежная, д. 19</t>
  </si>
  <si>
    <t>Дер. Мелегежская Горка, д. 1</t>
  </si>
  <si>
    <t>Дер. Мелегежская Горка, д. 2</t>
  </si>
  <si>
    <t>Г. Тихвин, микрорайон 1а, д. 48, кор. 1</t>
  </si>
  <si>
    <t>Г. Тихвин, ул. Красная, д. 11</t>
  </si>
  <si>
    <t>Г. Никольское, ул. Комсомольская, д. 16</t>
  </si>
  <si>
    <t>Г. Никольское, ул. Комсомольская, д. 18</t>
  </si>
  <si>
    <t>Г.п. Ульяновка, ул. Вокзальная, д. 5/2</t>
  </si>
  <si>
    <t>Прочие</t>
  </si>
  <si>
    <t>Итого по Ленинградской области</t>
  </si>
  <si>
    <t>Итого по Ленинградской области со строительным контролем</t>
  </si>
  <si>
    <t xml:space="preserve">Г.п. Дубровка, ул. Ленинградская, д. 8а </t>
  </si>
  <si>
    <t xml:space="preserve">Г.п. Дубровка, ул. Школьная, д. 21 </t>
  </si>
  <si>
    <t>Осуществление строительного контроля</t>
  </si>
  <si>
    <t>УТВЕРЖДЕН</t>
  </si>
  <si>
    <t>Ленинградской области</t>
  </si>
  <si>
    <t>(приложение)</t>
  </si>
  <si>
    <t>постановлением Правительства</t>
  </si>
  <si>
    <t>Краткосрочный план реализации в 2015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</si>
  <si>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I. Перечень многоквартирных домов, которые подлежат капитальному ремонту в 2015 году</t>
  </si>
  <si>
    <t>II. Реестр многоквартирных домов, которые подлежат капитальному ремонту в 2015 году</t>
  </si>
  <si>
    <t>всего</t>
  </si>
  <si>
    <t>Способ формирования фонда капитального ремонта</t>
  </si>
  <si>
    <t>Тосненский район</t>
  </si>
  <si>
    <t>от 25.12.2015 года № 623</t>
  </si>
  <si>
    <r>
      <t>от</t>
    </r>
    <r>
      <rPr>
        <sz val="11"/>
        <color theme="0"/>
        <rFont val="Times New Roman"/>
        <family val="1"/>
        <charset val="204"/>
      </rPr>
      <t xml:space="preserve">_____________ </t>
    </r>
    <r>
      <rPr>
        <sz val="11"/>
        <rFont val="Times New Roman"/>
        <family val="1"/>
        <charset val="204"/>
      </rPr>
      <t>№</t>
    </r>
  </si>
  <si>
    <t>(в редакции Постановления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</si>
</sst>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#\ ##0.00"/>
    <numFmt numFmtId="166" formatCode="#,##0.0"/>
    <numFmt numFmtId="167" formatCode="0.0;[Red]0.0"/>
  </numFmts>
  <fonts count="3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</font>
    <font>
      <sz val="12"/>
      <name val="Calibri"/>
      <family val="2"/>
      <charset val="204"/>
    </font>
    <font>
      <b/>
      <sz val="11"/>
      <name val="Calibri"/>
      <family val="2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Calibri"/>
      <family val="2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8" fillId="0" borderId="0"/>
    <xf numFmtId="0" fontId="30" fillId="0" borderId="0"/>
    <xf numFmtId="0" fontId="31" fillId="0" borderId="0"/>
    <xf numFmtId="0" fontId="26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</cellStyleXfs>
  <cellXfs count="24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/>
    <xf numFmtId="0" fontId="0" fillId="0" borderId="0" xfId="0" applyAlignment="1">
      <alignment horizontal="left"/>
    </xf>
    <xf numFmtId="0" fontId="11" fillId="0" borderId="0" xfId="0" applyFont="1"/>
    <xf numFmtId="4" fontId="11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2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6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6" fontId="4" fillId="2" borderId="1" xfId="6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4" fontId="4" fillId="2" borderId="1" xfId="0" applyNumberFormat="1" applyFont="1" applyFill="1" applyBorder="1" applyAlignment="1">
      <alignment horizontal="left" vertical="center"/>
    </xf>
    <xf numFmtId="4" fontId="4" fillId="2" borderId="1" xfId="18" applyNumberFormat="1" applyFont="1" applyFill="1" applyBorder="1" applyAlignment="1">
      <alignment horizontal="center" vertical="center" wrapText="1"/>
    </xf>
    <xf numFmtId="3" fontId="4" fillId="2" borderId="1" xfId="18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/>
    <xf numFmtId="0" fontId="3" fillId="2" borderId="0" xfId="0" applyFont="1" applyFill="1"/>
    <xf numFmtId="0" fontId="21" fillId="2" borderId="1" xfId="2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4" fontId="17" fillId="2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4" fontId="4" fillId="2" borderId="1" xfId="0" applyNumberFormat="1" applyFont="1" applyFill="1" applyBorder="1" applyAlignment="1">
      <alignment horizontal="center" vertical="center" wrapText="1" shrinkToFit="1"/>
    </xf>
    <xf numFmtId="3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/>
    <xf numFmtId="0" fontId="21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7" fillId="2" borderId="0" xfId="0" applyFont="1" applyFill="1" applyBorder="1"/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4" fontId="5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/>
    <xf numFmtId="4" fontId="3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/>
    </xf>
    <xf numFmtId="0" fontId="4" fillId="2" borderId="1" xfId="3" applyFont="1" applyFill="1" applyBorder="1" applyAlignment="1">
      <alignment horizontal="left" vertical="center"/>
    </xf>
    <xf numFmtId="0" fontId="4" fillId="2" borderId="1" xfId="3" quotePrefix="1" applyFont="1" applyFill="1" applyBorder="1" applyAlignment="1">
      <alignment horizontal="center" vertical="center"/>
    </xf>
    <xf numFmtId="4" fontId="4" fillId="2" borderId="1" xfId="3" quotePrefix="1" applyNumberFormat="1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4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/>
    </xf>
    <xf numFmtId="0" fontId="4" fillId="2" borderId="1" xfId="5" quotePrefix="1" applyFont="1" applyFill="1" applyBorder="1" applyAlignment="1">
      <alignment horizontal="center" vertical="center"/>
    </xf>
    <xf numFmtId="0" fontId="17" fillId="2" borderId="1" xfId="17" applyFont="1" applyFill="1" applyBorder="1" applyAlignment="1">
      <alignment horizontal="center" vertical="center" wrapText="1"/>
    </xf>
    <xf numFmtId="1" fontId="4" fillId="2" borderId="1" xfId="5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left" vertical="center" wrapText="1"/>
    </xf>
    <xf numFmtId="0" fontId="9" fillId="2" borderId="0" xfId="0" applyFont="1" applyFill="1"/>
    <xf numFmtId="0" fontId="10" fillId="2" borderId="0" xfId="0" applyFont="1" applyFill="1" applyBorder="1"/>
    <xf numFmtId="0" fontId="10" fillId="2" borderId="0" xfId="0" applyFont="1" applyFill="1"/>
    <xf numFmtId="0" fontId="9" fillId="2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center" vertical="center" wrapText="1"/>
    </xf>
    <xf numFmtId="3" fontId="4" fillId="2" borderId="1" xfId="6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4" fillId="2" borderId="1" xfId="16" applyFont="1" applyFill="1" applyBorder="1" applyAlignment="1">
      <alignment horizontal="center" vertical="center" wrapText="1"/>
    </xf>
    <xf numFmtId="4" fontId="4" fillId="2" borderId="1" xfId="16" applyNumberFormat="1" applyFont="1" applyFill="1" applyBorder="1" applyAlignment="1">
      <alignment horizontal="center" vertical="center" wrapText="1"/>
    </xf>
    <xf numFmtId="3" fontId="4" fillId="2" borderId="1" xfId="16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15" fillId="2" borderId="0" xfId="0" applyFont="1" applyFill="1"/>
    <xf numFmtId="4" fontId="4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/>
    <xf numFmtId="1" fontId="4" fillId="2" borderId="1" xfId="0" applyNumberFormat="1" applyFont="1" applyFill="1" applyBorder="1" applyAlignment="1" applyProtection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1" fontId="17" fillId="2" borderId="1" xfId="17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164" fontId="17" fillId="2" borderId="1" xfId="17" applyNumberFormat="1" applyFont="1" applyFill="1" applyBorder="1" applyAlignment="1">
      <alignment horizontal="center" vertical="center" wrapText="1"/>
    </xf>
    <xf numFmtId="167" fontId="17" fillId="2" borderId="1" xfId="17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 applyBorder="1"/>
    <xf numFmtId="4" fontId="1" fillId="2" borderId="0" xfId="0" applyNumberFormat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4" fontId="29" fillId="2" borderId="1" xfId="0" applyNumberFormat="1" applyFont="1" applyFill="1" applyBorder="1" applyAlignment="1">
      <alignment horizontal="center" vertical="center"/>
    </xf>
    <xf numFmtId="3" fontId="29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25" fillId="2" borderId="0" xfId="0" applyFont="1" applyFill="1"/>
    <xf numFmtId="3" fontId="11" fillId="2" borderId="0" xfId="0" applyNumberFormat="1" applyFont="1" applyFill="1"/>
    <xf numFmtId="0" fontId="11" fillId="2" borderId="0" xfId="0" applyFont="1" applyFill="1" applyAlignment="1">
      <alignment horizontal="left"/>
    </xf>
    <xf numFmtId="0" fontId="5" fillId="2" borderId="0" xfId="0" applyFont="1" applyFill="1"/>
    <xf numFmtId="4" fontId="4" fillId="2" borderId="1" xfId="0" applyNumberFormat="1" applyFont="1" applyFill="1" applyBorder="1" applyAlignment="1">
      <alignment horizontal="center" vertical="center" textRotation="90" wrapText="1"/>
    </xf>
    <xf numFmtId="0" fontId="0" fillId="2" borderId="0" xfId="0" applyFill="1" applyBorder="1"/>
    <xf numFmtId="4" fontId="4" fillId="2" borderId="1" xfId="0" applyNumberFormat="1" applyFont="1" applyFill="1" applyBorder="1" applyAlignment="1">
      <alignment horizontal="left" vertical="center" wrapText="1"/>
    </xf>
    <xf numFmtId="0" fontId="0" fillId="2" borderId="0" xfId="0" applyNumberFormat="1" applyFill="1" applyBorder="1"/>
    <xf numFmtId="4" fontId="0" fillId="2" borderId="0" xfId="0" applyNumberFormat="1" applyFill="1" applyBorder="1"/>
    <xf numFmtId="4" fontId="16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/>
    <xf numFmtId="4" fontId="4" fillId="2" borderId="1" xfId="3" applyNumberFormat="1" applyFont="1" applyFill="1" applyBorder="1" applyAlignment="1">
      <alignment horizontal="left" vertical="center"/>
    </xf>
    <xf numFmtId="0" fontId="25" fillId="2" borderId="0" xfId="0" applyFont="1" applyFill="1" applyBorder="1"/>
    <xf numFmtId="4" fontId="4" fillId="2" borderId="1" xfId="6" applyNumberFormat="1" applyFont="1" applyFill="1" applyBorder="1" applyAlignment="1">
      <alignment horizontal="left" vertical="center" wrapText="1"/>
    </xf>
    <xf numFmtId="4" fontId="4" fillId="2" borderId="1" xfId="3" applyNumberFormat="1" applyFont="1" applyFill="1" applyBorder="1" applyAlignment="1">
      <alignment horizontal="left" vertical="center" wrapText="1"/>
    </xf>
    <xf numFmtId="4" fontId="4" fillId="2" borderId="1" xfId="5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left" vertical="center"/>
    </xf>
    <xf numFmtId="3" fontId="4" fillId="2" borderId="1" xfId="6" applyNumberFormat="1" applyFont="1" applyFill="1" applyBorder="1" applyAlignment="1">
      <alignment horizontal="center" vertical="center"/>
    </xf>
    <xf numFmtId="4" fontId="4" fillId="2" borderId="1" xfId="6" applyNumberFormat="1" applyFont="1" applyFill="1" applyBorder="1" applyAlignment="1">
      <alignment horizontal="center" vertical="center" wrapText="1"/>
    </xf>
    <xf numFmtId="3" fontId="4" fillId="3" borderId="1" xfId="6" applyNumberFormat="1" applyFont="1" applyFill="1" applyBorder="1" applyAlignment="1">
      <alignment horizontal="center" vertical="center" wrapText="1"/>
    </xf>
    <xf numFmtId="4" fontId="4" fillId="3" borderId="1" xfId="6" applyNumberFormat="1" applyFont="1" applyFill="1" applyBorder="1" applyAlignment="1">
      <alignment horizontal="center" vertical="center" wrapText="1"/>
    </xf>
    <xf numFmtId="4" fontId="5" fillId="3" borderId="1" xfId="6" applyNumberFormat="1" applyFont="1" applyFill="1" applyBorder="1" applyAlignment="1">
      <alignment horizontal="center" vertical="center" wrapText="1"/>
    </xf>
    <xf numFmtId="4" fontId="5" fillId="2" borderId="1" xfId="6" applyNumberFormat="1" applyFont="1" applyFill="1" applyBorder="1" applyAlignment="1">
      <alignment horizontal="center" vertical="center"/>
    </xf>
    <xf numFmtId="0" fontId="24" fillId="2" borderId="0" xfId="0" applyFont="1" applyFill="1" applyBorder="1"/>
    <xf numFmtId="0" fontId="24" fillId="2" borderId="0" xfId="0" applyFont="1" applyFill="1"/>
    <xf numFmtId="3" fontId="4" fillId="2" borderId="1" xfId="17" applyNumberFormat="1" applyFont="1" applyFill="1" applyBorder="1" applyAlignment="1" applyProtection="1">
      <alignment horizontal="center" vertical="center"/>
    </xf>
    <xf numFmtId="4" fontId="4" fillId="2" borderId="1" xfId="17" applyNumberFormat="1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>
      <alignment horizontal="center" wrapText="1" shrinkToFit="1"/>
    </xf>
    <xf numFmtId="3" fontId="5" fillId="2" borderId="1" xfId="6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left" vertical="center" wrapText="1"/>
    </xf>
    <xf numFmtId="0" fontId="0" fillId="2" borderId="1" xfId="0" applyFill="1" applyBorder="1"/>
    <xf numFmtId="4" fontId="0" fillId="0" borderId="0" xfId="0" applyNumberFormat="1"/>
    <xf numFmtId="4" fontId="4" fillId="2" borderId="0" xfId="0" applyNumberFormat="1" applyFont="1" applyFill="1" applyBorder="1" applyAlignment="1">
      <alignment wrapText="1"/>
    </xf>
    <xf numFmtId="4" fontId="1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 wrapText="1"/>
    </xf>
    <xf numFmtId="49" fontId="1" fillId="2" borderId="0" xfId="0" applyNumberFormat="1" applyFont="1" applyFill="1" applyAlignment="1">
      <alignment vertical="center" wrapText="1" shrinkToFit="1"/>
    </xf>
    <xf numFmtId="0" fontId="0" fillId="2" borderId="0" xfId="0" applyFill="1" applyBorder="1" applyAlignment="1">
      <alignment wrapText="1"/>
    </xf>
    <xf numFmtId="0" fontId="11" fillId="2" borderId="0" xfId="0" applyFont="1" applyFill="1" applyAlignment="1">
      <alignment wrapText="1"/>
    </xf>
    <xf numFmtId="0" fontId="20" fillId="2" borderId="0" xfId="0" applyFont="1" applyFill="1" applyBorder="1" applyAlignment="1">
      <alignment vertical="center" wrapText="1" shrinkToFit="1"/>
    </xf>
    <xf numFmtId="0" fontId="0" fillId="2" borderId="4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23" fillId="2" borderId="0" xfId="0" applyFont="1" applyFill="1" applyBorder="1" applyAlignment="1">
      <alignment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textRotation="90" wrapText="1"/>
    </xf>
    <xf numFmtId="0" fontId="21" fillId="2" borderId="7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3" fontId="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left" vertical="center" wrapText="1"/>
    </xf>
    <xf numFmtId="2" fontId="5" fillId="2" borderId="3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left" vertical="center" wrapText="1"/>
    </xf>
    <xf numFmtId="4" fontId="4" fillId="3" borderId="4" xfId="0" applyNumberFormat="1" applyFont="1" applyFill="1" applyBorder="1" applyAlignment="1">
      <alignment horizontal="left" vertical="center" wrapText="1"/>
    </xf>
    <xf numFmtId="4" fontId="4" fillId="3" borderId="3" xfId="0" applyNumberFormat="1" applyFont="1" applyFill="1" applyBorder="1" applyAlignment="1">
      <alignment horizontal="left" vertical="center" wrapText="1"/>
    </xf>
    <xf numFmtId="4" fontId="5" fillId="2" borderId="4" xfId="3" applyNumberFormat="1" applyFont="1" applyFill="1" applyBorder="1" applyAlignment="1">
      <alignment horizontal="left" vertical="center" wrapText="1"/>
    </xf>
    <xf numFmtId="4" fontId="5" fillId="2" borderId="2" xfId="3" applyNumberFormat="1" applyFont="1" applyFill="1" applyBorder="1" applyAlignment="1">
      <alignment horizontal="left" vertical="center" wrapText="1"/>
    </xf>
    <xf numFmtId="4" fontId="5" fillId="2" borderId="3" xfId="3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left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textRotation="90" wrapText="1"/>
    </xf>
    <xf numFmtId="0" fontId="21" fillId="2" borderId="1" xfId="0" applyFont="1" applyFill="1" applyBorder="1" applyAlignment="1">
      <alignment horizontal="center" vertical="center" textRotation="90" wrapText="1"/>
    </xf>
    <xf numFmtId="4" fontId="28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textRotation="90" wrapText="1"/>
    </xf>
    <xf numFmtId="4" fontId="4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5" fillId="2" borderId="4" xfId="6" applyNumberFormat="1" applyFont="1" applyFill="1" applyBorder="1" applyAlignment="1">
      <alignment horizontal="left" vertical="center" wrapText="1"/>
    </xf>
    <xf numFmtId="4" fontId="5" fillId="2" borderId="3" xfId="6" applyNumberFormat="1" applyFont="1" applyFill="1" applyBorder="1" applyAlignment="1">
      <alignment horizontal="left" vertical="center" wrapText="1"/>
    </xf>
    <xf numFmtId="4" fontId="4" fillId="2" borderId="4" xfId="6" applyNumberFormat="1" applyFont="1" applyFill="1" applyBorder="1" applyAlignment="1">
      <alignment horizontal="left" vertical="center" wrapText="1"/>
    </xf>
    <xf numFmtId="4" fontId="4" fillId="2" borderId="3" xfId="6" applyNumberFormat="1" applyFont="1" applyFill="1" applyBorder="1" applyAlignment="1">
      <alignment horizontal="left" vertical="center" wrapText="1"/>
    </xf>
    <xf numFmtId="4" fontId="4" fillId="3" borderId="1" xfId="6" applyNumberFormat="1" applyFont="1" applyFill="1" applyBorder="1" applyAlignment="1">
      <alignment horizontal="left" vertical="center" wrapText="1"/>
    </xf>
    <xf numFmtId="4" fontId="5" fillId="2" borderId="2" xfId="6" applyNumberFormat="1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horizontal="left" vertical="center"/>
    </xf>
    <xf numFmtId="4" fontId="5" fillId="2" borderId="3" xfId="0" applyNumberFormat="1" applyFont="1" applyFill="1" applyBorder="1" applyAlignment="1">
      <alignment horizontal="left" vertical="center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left" vertical="center"/>
    </xf>
    <xf numFmtId="4" fontId="4" fillId="2" borderId="3" xfId="0" applyNumberFormat="1" applyFont="1" applyFill="1" applyBorder="1" applyAlignment="1">
      <alignment horizontal="left"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textRotation="90" wrapText="1"/>
    </xf>
    <xf numFmtId="4" fontId="5" fillId="2" borderId="4" xfId="6" applyNumberFormat="1" applyFont="1" applyFill="1" applyBorder="1" applyAlignment="1">
      <alignment horizontal="center" vertical="center" wrapText="1"/>
    </xf>
    <xf numFmtId="4" fontId="5" fillId="2" borderId="2" xfId="6" applyNumberFormat="1" applyFont="1" applyFill="1" applyBorder="1" applyAlignment="1">
      <alignment horizontal="center" vertical="center" wrapText="1"/>
    </xf>
    <xf numFmtId="4" fontId="5" fillId="2" borderId="3" xfId="6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/>
    </xf>
  </cellXfs>
  <cellStyles count="19">
    <cellStyle name="Excel Built-in Normal" xfId="1"/>
    <cellStyle name="Обычный" xfId="0" builtinId="0"/>
    <cellStyle name="Обычный 10" xfId="2"/>
    <cellStyle name="Обычный 2" xfId="3"/>
    <cellStyle name="Обычный 2 2" xfId="4"/>
    <cellStyle name="Обычный 2 3" xfId="5"/>
    <cellStyle name="Обычный 3" xfId="6"/>
    <cellStyle name="Обычный 3 2" xfId="7"/>
    <cellStyle name="Обычный 3 3" xfId="8"/>
    <cellStyle name="Обычный 4" xfId="9"/>
    <cellStyle name="Обычный 4 2" xfId="10"/>
    <cellStyle name="Обычный 5" xfId="11"/>
    <cellStyle name="Обычный 6" xfId="12"/>
    <cellStyle name="Обычный 6 2" xfId="13"/>
    <cellStyle name="Обычный 7" xfId="14"/>
    <cellStyle name="Обычный 7 2" xfId="15"/>
    <cellStyle name="Обычный 8" xfId="16"/>
    <cellStyle name="Обычный 9" xfId="17"/>
    <cellStyle name="Обычный_Лист1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2"/>
  <sheetViews>
    <sheetView tabSelected="1" view="pageBreakPreview" zoomScale="90" zoomScaleNormal="100" zoomScaleSheetLayoutView="90" workbookViewId="0">
      <selection activeCell="P12" sqref="P12:P13"/>
    </sheetView>
  </sheetViews>
  <sheetFormatPr defaultRowHeight="14.5" x14ac:dyDescent="0.35"/>
  <cols>
    <col min="1" max="1" width="5.453125" style="2" customWidth="1"/>
    <col min="2" max="2" width="46.7265625" style="3" customWidth="1"/>
    <col min="3" max="3" width="10.54296875" style="2" customWidth="1"/>
    <col min="4" max="4" width="9.453125" style="2" bestFit="1" customWidth="1"/>
    <col min="5" max="5" width="9.26953125" style="2" bestFit="1" customWidth="1"/>
    <col min="6" max="7" width="9.453125" style="2" bestFit="1" customWidth="1"/>
    <col min="8" max="8" width="11.26953125" style="2" bestFit="1" customWidth="1"/>
    <col min="9" max="9" width="11" style="2" customWidth="1"/>
    <col min="10" max="11" width="11.453125" style="2" customWidth="1"/>
    <col min="12" max="12" width="15.54296875" style="2" customWidth="1"/>
    <col min="13" max="15" width="9.453125" style="2" bestFit="1" customWidth="1"/>
    <col min="16" max="16" width="15.26953125" style="2" customWidth="1"/>
    <col min="17" max="17" width="10.1796875" style="2" customWidth="1"/>
    <col min="18" max="18" width="12.453125" style="2" customWidth="1"/>
    <col min="19" max="19" width="11.453125" style="2" customWidth="1"/>
    <col min="20" max="20" width="9.26953125" style="2" bestFit="1" customWidth="1"/>
  </cols>
  <sheetData>
    <row r="1" spans="1:20" s="18" customFormat="1" x14ac:dyDescent="0.35">
      <c r="A1" s="15"/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7" t="s">
        <v>448</v>
      </c>
      <c r="R1" s="15"/>
      <c r="S1" s="15"/>
      <c r="T1" s="15"/>
    </row>
    <row r="2" spans="1:20" s="18" customFormat="1" x14ac:dyDescent="0.35">
      <c r="A2" s="15"/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7" t="s">
        <v>451</v>
      </c>
      <c r="R2" s="15"/>
      <c r="S2" s="15"/>
      <c r="T2" s="15"/>
    </row>
    <row r="3" spans="1:20" s="18" customFormat="1" x14ac:dyDescent="0.3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7" t="s">
        <v>449</v>
      </c>
      <c r="R3" s="15"/>
      <c r="S3" s="15"/>
      <c r="T3" s="15"/>
    </row>
    <row r="4" spans="1:20" s="18" customFormat="1" x14ac:dyDescent="0.35">
      <c r="A4" s="15"/>
      <c r="B4" s="1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" t="s">
        <v>458</v>
      </c>
      <c r="R4" s="15"/>
      <c r="S4" s="15"/>
      <c r="T4" s="15"/>
    </row>
    <row r="5" spans="1:20" s="18" customFormat="1" x14ac:dyDescent="0.35">
      <c r="A5" s="15"/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7" t="s">
        <v>460</v>
      </c>
      <c r="R5" s="15"/>
      <c r="S5" s="15"/>
      <c r="T5" s="15"/>
    </row>
    <row r="6" spans="1:20" s="18" customFormat="1" ht="38.25" customHeight="1" x14ac:dyDescent="0.35">
      <c r="A6" s="15"/>
      <c r="B6" s="1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7" t="s">
        <v>459</v>
      </c>
      <c r="R6" s="15"/>
      <c r="S6" s="15"/>
      <c r="T6" s="15"/>
    </row>
    <row r="7" spans="1:20" s="18" customFormat="1" x14ac:dyDescent="0.35">
      <c r="A7" s="15"/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7" t="s">
        <v>450</v>
      </c>
      <c r="R7" s="15"/>
      <c r="S7" s="15"/>
      <c r="T7" s="15"/>
    </row>
    <row r="8" spans="1:20" s="18" customFormat="1" x14ac:dyDescent="0.35">
      <c r="A8" s="207" t="s">
        <v>452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15"/>
    </row>
    <row r="9" spans="1:20" s="18" customFormat="1" x14ac:dyDescent="0.35">
      <c r="A9" s="19"/>
      <c r="B9" s="17"/>
      <c r="C9" s="19"/>
      <c r="D9" s="217" t="s">
        <v>453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19"/>
      <c r="S9" s="19"/>
      <c r="T9" s="15"/>
    </row>
    <row r="10" spans="1:20" s="18" customFormat="1" x14ac:dyDescent="0.35">
      <c r="A10" s="19"/>
      <c r="B10" s="17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9"/>
      <c r="S10" s="19"/>
      <c r="T10" s="15"/>
    </row>
    <row r="11" spans="1:20" s="18" customFormat="1" ht="30" customHeight="1" x14ac:dyDescent="0.35">
      <c r="A11" s="178" t="s">
        <v>23</v>
      </c>
      <c r="B11" s="178" t="s">
        <v>1</v>
      </c>
      <c r="C11" s="179" t="s">
        <v>24</v>
      </c>
      <c r="D11" s="179"/>
      <c r="E11" s="210" t="s">
        <v>25</v>
      </c>
      <c r="F11" s="210" t="s">
        <v>26</v>
      </c>
      <c r="G11" s="210" t="s">
        <v>27</v>
      </c>
      <c r="H11" s="209" t="s">
        <v>28</v>
      </c>
      <c r="I11" s="178" t="s">
        <v>29</v>
      </c>
      <c r="J11" s="178"/>
      <c r="K11" s="209" t="s">
        <v>30</v>
      </c>
      <c r="L11" s="178" t="s">
        <v>31</v>
      </c>
      <c r="M11" s="178"/>
      <c r="N11" s="178"/>
      <c r="O11" s="178"/>
      <c r="P11" s="178"/>
      <c r="Q11" s="218" t="s">
        <v>169</v>
      </c>
      <c r="R11" s="218" t="s">
        <v>170</v>
      </c>
      <c r="S11" s="209" t="s">
        <v>32</v>
      </c>
      <c r="T11" s="214" t="s">
        <v>456</v>
      </c>
    </row>
    <row r="12" spans="1:20" s="18" customFormat="1" ht="15" customHeight="1" x14ac:dyDescent="0.35">
      <c r="A12" s="178"/>
      <c r="B12" s="178"/>
      <c r="C12" s="209" t="s">
        <v>33</v>
      </c>
      <c r="D12" s="209" t="s">
        <v>34</v>
      </c>
      <c r="E12" s="210"/>
      <c r="F12" s="210"/>
      <c r="G12" s="210"/>
      <c r="H12" s="209"/>
      <c r="I12" s="209" t="s">
        <v>455</v>
      </c>
      <c r="J12" s="209" t="s">
        <v>35</v>
      </c>
      <c r="K12" s="209"/>
      <c r="L12" s="209" t="s">
        <v>455</v>
      </c>
      <c r="M12" s="166" t="s">
        <v>360</v>
      </c>
      <c r="N12" s="166" t="s">
        <v>361</v>
      </c>
      <c r="O12" s="168" t="s">
        <v>36</v>
      </c>
      <c r="P12" s="168" t="s">
        <v>37</v>
      </c>
      <c r="Q12" s="218"/>
      <c r="R12" s="218"/>
      <c r="S12" s="209"/>
      <c r="T12" s="215"/>
    </row>
    <row r="13" spans="1:20" s="18" customFormat="1" ht="225.75" customHeight="1" x14ac:dyDescent="0.35">
      <c r="A13" s="178"/>
      <c r="B13" s="178"/>
      <c r="C13" s="209"/>
      <c r="D13" s="209"/>
      <c r="E13" s="210"/>
      <c r="F13" s="210"/>
      <c r="G13" s="210"/>
      <c r="H13" s="209"/>
      <c r="I13" s="209"/>
      <c r="J13" s="209"/>
      <c r="K13" s="209"/>
      <c r="L13" s="209"/>
      <c r="M13" s="167"/>
      <c r="N13" s="167"/>
      <c r="O13" s="169"/>
      <c r="P13" s="169"/>
      <c r="Q13" s="218"/>
      <c r="R13" s="218"/>
      <c r="S13" s="209"/>
      <c r="T13" s="215"/>
    </row>
    <row r="14" spans="1:20" s="18" customFormat="1" ht="19.149999999999999" customHeight="1" x14ac:dyDescent="0.35">
      <c r="A14" s="178"/>
      <c r="B14" s="178"/>
      <c r="C14" s="209"/>
      <c r="D14" s="209"/>
      <c r="E14" s="210"/>
      <c r="F14" s="210"/>
      <c r="G14" s="210"/>
      <c r="H14" s="14" t="s">
        <v>38</v>
      </c>
      <c r="I14" s="14" t="s">
        <v>38</v>
      </c>
      <c r="J14" s="14" t="s">
        <v>38</v>
      </c>
      <c r="K14" s="14" t="s">
        <v>39</v>
      </c>
      <c r="L14" s="14" t="s">
        <v>19</v>
      </c>
      <c r="M14" s="165" t="s">
        <v>19</v>
      </c>
      <c r="N14" s="165" t="s">
        <v>19</v>
      </c>
      <c r="O14" s="14" t="s">
        <v>19</v>
      </c>
      <c r="P14" s="14" t="s">
        <v>19</v>
      </c>
      <c r="Q14" s="21" t="s">
        <v>171</v>
      </c>
      <c r="R14" s="21" t="s">
        <v>171</v>
      </c>
      <c r="S14" s="209"/>
      <c r="T14" s="215"/>
    </row>
    <row r="15" spans="1:20" s="18" customFormat="1" x14ac:dyDescent="0.3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  <c r="O15" s="8">
        <v>15</v>
      </c>
      <c r="P15" s="8">
        <v>16</v>
      </c>
      <c r="Q15" s="8">
        <v>17</v>
      </c>
      <c r="R15" s="8">
        <v>18</v>
      </c>
      <c r="S15" s="8">
        <v>19</v>
      </c>
      <c r="T15" s="22">
        <v>20</v>
      </c>
    </row>
    <row r="16" spans="1:20" s="23" customFormat="1" ht="15.75" customHeight="1" x14ac:dyDescent="0.35">
      <c r="A16" s="186" t="s">
        <v>94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</row>
    <row r="17" spans="1:20" s="18" customFormat="1" x14ac:dyDescent="0.35">
      <c r="A17" s="191" t="s">
        <v>196</v>
      </c>
      <c r="B17" s="192"/>
      <c r="C17" s="192"/>
      <c r="D17" s="192"/>
      <c r="E17" s="193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</row>
    <row r="18" spans="1:20" s="18" customFormat="1" ht="70" x14ac:dyDescent="0.35">
      <c r="A18" s="8">
        <v>1</v>
      </c>
      <c r="B18" s="24" t="s">
        <v>388</v>
      </c>
      <c r="C18" s="8">
        <v>1954</v>
      </c>
      <c r="D18" s="8"/>
      <c r="E18" s="25" t="s">
        <v>442</v>
      </c>
      <c r="F18" s="8">
        <v>3</v>
      </c>
      <c r="G18" s="8">
        <v>4</v>
      </c>
      <c r="H18" s="13">
        <v>5794.86</v>
      </c>
      <c r="I18" s="13">
        <v>2761.36</v>
      </c>
      <c r="J18" s="13">
        <v>2335.38</v>
      </c>
      <c r="K18" s="8">
        <v>118</v>
      </c>
      <c r="L18" s="13">
        <f>'вмды работ'!C13</f>
        <v>6350185</v>
      </c>
      <c r="M18" s="13">
        <v>0</v>
      </c>
      <c r="N18" s="13">
        <v>0</v>
      </c>
      <c r="O18" s="13">
        <v>0</v>
      </c>
      <c r="P18" s="13">
        <f t="shared" ref="P18:P27" si="0">L18</f>
        <v>6350185</v>
      </c>
      <c r="Q18" s="13">
        <f t="shared" ref="Q18:Q27" si="1">L18/H18</f>
        <v>1095.8306154074473</v>
      </c>
      <c r="R18" s="13">
        <v>13912</v>
      </c>
      <c r="S18" s="26" t="s">
        <v>385</v>
      </c>
      <c r="T18" s="22" t="s">
        <v>386</v>
      </c>
    </row>
    <row r="19" spans="1:20" s="18" customFormat="1" x14ac:dyDescent="0.35">
      <c r="A19" s="8">
        <f>A18+1</f>
        <v>2</v>
      </c>
      <c r="B19" s="27" t="s">
        <v>189</v>
      </c>
      <c r="C19" s="8">
        <v>1940</v>
      </c>
      <c r="D19" s="8"/>
      <c r="E19" s="28" t="s">
        <v>40</v>
      </c>
      <c r="F19" s="8">
        <v>4</v>
      </c>
      <c r="G19" s="8">
        <v>4</v>
      </c>
      <c r="H19" s="13">
        <v>3813.2</v>
      </c>
      <c r="I19" s="13">
        <v>2292.17</v>
      </c>
      <c r="J19" s="13">
        <v>1717.65</v>
      </c>
      <c r="K19" s="8">
        <v>81</v>
      </c>
      <c r="L19" s="13">
        <f>'вмды работ'!C14</f>
        <v>4247268</v>
      </c>
      <c r="M19" s="13">
        <v>0</v>
      </c>
      <c r="N19" s="13">
        <v>0</v>
      </c>
      <c r="O19" s="13">
        <v>0</v>
      </c>
      <c r="P19" s="13">
        <f t="shared" si="0"/>
        <v>4247268</v>
      </c>
      <c r="Q19" s="13">
        <f t="shared" si="1"/>
        <v>1113.8330011538865</v>
      </c>
      <c r="R19" s="13">
        <v>13912</v>
      </c>
      <c r="S19" s="26" t="s">
        <v>385</v>
      </c>
      <c r="T19" s="22" t="s">
        <v>387</v>
      </c>
    </row>
    <row r="20" spans="1:20" s="18" customFormat="1" x14ac:dyDescent="0.35">
      <c r="A20" s="8">
        <f t="shared" ref="A20:A28" si="2">A19+1</f>
        <v>3</v>
      </c>
      <c r="B20" s="24" t="s">
        <v>193</v>
      </c>
      <c r="C20" s="8">
        <v>1967</v>
      </c>
      <c r="D20" s="8"/>
      <c r="E20" s="28" t="s">
        <v>40</v>
      </c>
      <c r="F20" s="8">
        <v>4</v>
      </c>
      <c r="G20" s="8">
        <v>3</v>
      </c>
      <c r="H20" s="13">
        <v>2820.7</v>
      </c>
      <c r="I20" s="13">
        <v>1918.7</v>
      </c>
      <c r="J20" s="13">
        <v>1462.1</v>
      </c>
      <c r="K20" s="8">
        <v>79</v>
      </c>
      <c r="L20" s="13">
        <f>'вмды работ'!C15</f>
        <v>396637</v>
      </c>
      <c r="M20" s="13">
        <v>0</v>
      </c>
      <c r="N20" s="13">
        <v>0</v>
      </c>
      <c r="O20" s="13">
        <v>0</v>
      </c>
      <c r="P20" s="13">
        <f t="shared" si="0"/>
        <v>396637</v>
      </c>
      <c r="Q20" s="13">
        <f t="shared" si="1"/>
        <v>140.61651363136812</v>
      </c>
      <c r="R20" s="13">
        <v>13912</v>
      </c>
      <c r="S20" s="26" t="s">
        <v>385</v>
      </c>
      <c r="T20" s="22" t="s">
        <v>387</v>
      </c>
    </row>
    <row r="21" spans="1:20" s="18" customFormat="1" x14ac:dyDescent="0.35">
      <c r="A21" s="8">
        <f t="shared" si="2"/>
        <v>4</v>
      </c>
      <c r="B21" s="24" t="s">
        <v>384</v>
      </c>
      <c r="C21" s="29">
        <v>1958</v>
      </c>
      <c r="D21" s="8"/>
      <c r="E21" s="25" t="s">
        <v>442</v>
      </c>
      <c r="F21" s="29">
        <v>3</v>
      </c>
      <c r="G21" s="29">
        <v>3</v>
      </c>
      <c r="H21" s="30">
        <v>1480.34</v>
      </c>
      <c r="I21" s="31">
        <v>861.72</v>
      </c>
      <c r="J21" s="29">
        <v>835.55</v>
      </c>
      <c r="K21" s="29">
        <v>44</v>
      </c>
      <c r="L21" s="11">
        <f>'вмды работ'!C16</f>
        <v>709888</v>
      </c>
      <c r="M21" s="13">
        <v>0</v>
      </c>
      <c r="N21" s="13">
        <v>0</v>
      </c>
      <c r="O21" s="13">
        <v>0</v>
      </c>
      <c r="P21" s="13">
        <f t="shared" si="0"/>
        <v>709888</v>
      </c>
      <c r="Q21" s="13">
        <f t="shared" si="1"/>
        <v>479.54388856614025</v>
      </c>
      <c r="R21" s="13">
        <v>13912</v>
      </c>
      <c r="S21" s="26" t="s">
        <v>385</v>
      </c>
      <c r="T21" s="22" t="s">
        <v>387</v>
      </c>
    </row>
    <row r="22" spans="1:20" s="18" customFormat="1" x14ac:dyDescent="0.35">
      <c r="A22" s="8">
        <f t="shared" si="2"/>
        <v>5</v>
      </c>
      <c r="B22" s="27" t="s">
        <v>191</v>
      </c>
      <c r="C22" s="8">
        <v>1956</v>
      </c>
      <c r="D22" s="8"/>
      <c r="E22" s="25" t="s">
        <v>442</v>
      </c>
      <c r="F22" s="8">
        <v>3</v>
      </c>
      <c r="G22" s="8">
        <v>2</v>
      </c>
      <c r="H22" s="13">
        <v>1727.21</v>
      </c>
      <c r="I22" s="13">
        <v>1070.21</v>
      </c>
      <c r="J22" s="13">
        <v>973.51</v>
      </c>
      <c r="K22" s="8">
        <v>31</v>
      </c>
      <c r="L22" s="11">
        <f>'вмды работ'!C17</f>
        <v>433672</v>
      </c>
      <c r="M22" s="13">
        <v>0</v>
      </c>
      <c r="N22" s="13">
        <v>0</v>
      </c>
      <c r="O22" s="13">
        <v>0</v>
      </c>
      <c r="P22" s="13">
        <f t="shared" si="0"/>
        <v>433672</v>
      </c>
      <c r="Q22" s="13">
        <f t="shared" si="1"/>
        <v>251.08238141279867</v>
      </c>
      <c r="R22" s="13">
        <v>13912</v>
      </c>
      <c r="S22" s="26" t="s">
        <v>385</v>
      </c>
      <c r="T22" s="22" t="s">
        <v>387</v>
      </c>
    </row>
    <row r="23" spans="1:20" s="18" customFormat="1" x14ac:dyDescent="0.35">
      <c r="A23" s="8">
        <f t="shared" si="2"/>
        <v>6</v>
      </c>
      <c r="B23" s="24" t="s">
        <v>188</v>
      </c>
      <c r="C23" s="8">
        <v>1956</v>
      </c>
      <c r="D23" s="8"/>
      <c r="E23" s="25" t="s">
        <v>442</v>
      </c>
      <c r="F23" s="8">
        <v>3</v>
      </c>
      <c r="G23" s="8">
        <v>4</v>
      </c>
      <c r="H23" s="8">
        <v>5639.8</v>
      </c>
      <c r="I23" s="13">
        <v>2195.16</v>
      </c>
      <c r="J23" s="13">
        <v>2080.4499999999998</v>
      </c>
      <c r="K23" s="8">
        <v>162</v>
      </c>
      <c r="L23" s="13">
        <f>'вмды работ'!C18</f>
        <v>4238880</v>
      </c>
      <c r="M23" s="13">
        <v>0</v>
      </c>
      <c r="N23" s="13">
        <v>0</v>
      </c>
      <c r="O23" s="13">
        <v>0</v>
      </c>
      <c r="P23" s="13">
        <f t="shared" si="0"/>
        <v>4238880</v>
      </c>
      <c r="Q23" s="13">
        <f t="shared" si="1"/>
        <v>751.60112060711367</v>
      </c>
      <c r="R23" s="13">
        <v>13912</v>
      </c>
      <c r="S23" s="26" t="s">
        <v>385</v>
      </c>
      <c r="T23" s="22" t="s">
        <v>387</v>
      </c>
    </row>
    <row r="24" spans="1:20" s="18" customFormat="1" x14ac:dyDescent="0.35">
      <c r="A24" s="8">
        <f t="shared" si="2"/>
        <v>7</v>
      </c>
      <c r="B24" s="24" t="s">
        <v>192</v>
      </c>
      <c r="C24" s="8">
        <v>1955</v>
      </c>
      <c r="D24" s="8"/>
      <c r="E24" s="25" t="s">
        <v>442</v>
      </c>
      <c r="F24" s="8">
        <v>3</v>
      </c>
      <c r="G24" s="8">
        <v>2</v>
      </c>
      <c r="H24" s="30">
        <v>1753.35</v>
      </c>
      <c r="I24" s="13">
        <v>1093.73</v>
      </c>
      <c r="J24" s="13">
        <v>981.03</v>
      </c>
      <c r="K24" s="8">
        <v>44</v>
      </c>
      <c r="L24" s="13">
        <f>'вмды работ'!C19</f>
        <v>341068</v>
      </c>
      <c r="M24" s="13">
        <v>0</v>
      </c>
      <c r="N24" s="13">
        <v>0</v>
      </c>
      <c r="O24" s="13">
        <v>0</v>
      </c>
      <c r="P24" s="13">
        <f t="shared" si="0"/>
        <v>341068</v>
      </c>
      <c r="Q24" s="13">
        <f t="shared" si="1"/>
        <v>194.52362620127187</v>
      </c>
      <c r="R24" s="13">
        <v>13912</v>
      </c>
      <c r="S24" s="26" t="s">
        <v>385</v>
      </c>
      <c r="T24" s="22" t="s">
        <v>387</v>
      </c>
    </row>
    <row r="25" spans="1:20" s="18" customFormat="1" x14ac:dyDescent="0.35">
      <c r="A25" s="8">
        <f t="shared" si="2"/>
        <v>8</v>
      </c>
      <c r="B25" s="24" t="s">
        <v>187</v>
      </c>
      <c r="C25" s="8">
        <v>1957</v>
      </c>
      <c r="D25" s="8"/>
      <c r="E25" s="28" t="s">
        <v>40</v>
      </c>
      <c r="F25" s="8">
        <v>3</v>
      </c>
      <c r="G25" s="8">
        <v>5</v>
      </c>
      <c r="H25" s="13">
        <v>4667.03</v>
      </c>
      <c r="I25" s="13">
        <v>3425.97</v>
      </c>
      <c r="J25" s="13">
        <v>3201.3</v>
      </c>
      <c r="K25" s="8">
        <v>134</v>
      </c>
      <c r="L25" s="13">
        <f>'вмды работ'!C20</f>
        <v>4151621</v>
      </c>
      <c r="M25" s="13">
        <v>0</v>
      </c>
      <c r="N25" s="13">
        <v>0</v>
      </c>
      <c r="O25" s="13">
        <v>0</v>
      </c>
      <c r="P25" s="13">
        <f t="shared" si="0"/>
        <v>4151621</v>
      </c>
      <c r="Q25" s="13">
        <f t="shared" si="1"/>
        <v>889.56381253173868</v>
      </c>
      <c r="R25" s="13">
        <v>13912</v>
      </c>
      <c r="S25" s="26" t="s">
        <v>385</v>
      </c>
      <c r="T25" s="22" t="s">
        <v>387</v>
      </c>
    </row>
    <row r="26" spans="1:20" s="18" customFormat="1" x14ac:dyDescent="0.35">
      <c r="A26" s="8">
        <f t="shared" si="2"/>
        <v>9</v>
      </c>
      <c r="B26" s="24" t="s">
        <v>194</v>
      </c>
      <c r="C26" s="8">
        <v>1959</v>
      </c>
      <c r="D26" s="8"/>
      <c r="E26" s="28" t="s">
        <v>40</v>
      </c>
      <c r="F26" s="8">
        <v>3</v>
      </c>
      <c r="G26" s="8">
        <v>3</v>
      </c>
      <c r="H26" s="13">
        <v>1953.81</v>
      </c>
      <c r="I26" s="13">
        <v>1488.51</v>
      </c>
      <c r="J26" s="13">
        <v>1225.0999999999999</v>
      </c>
      <c r="K26" s="8">
        <v>75</v>
      </c>
      <c r="L26" s="11">
        <f>'вмды работ'!C21</f>
        <v>291644</v>
      </c>
      <c r="M26" s="13">
        <v>0</v>
      </c>
      <c r="N26" s="13">
        <v>0</v>
      </c>
      <c r="O26" s="13">
        <v>0</v>
      </c>
      <c r="P26" s="13">
        <f t="shared" si="0"/>
        <v>291644</v>
      </c>
      <c r="Q26" s="13">
        <f t="shared" si="1"/>
        <v>149.26937624436357</v>
      </c>
      <c r="R26" s="13">
        <v>13912</v>
      </c>
      <c r="S26" s="26" t="s">
        <v>385</v>
      </c>
      <c r="T26" s="22" t="s">
        <v>387</v>
      </c>
    </row>
    <row r="27" spans="1:20" s="18" customFormat="1" x14ac:dyDescent="0.35">
      <c r="A27" s="8">
        <f t="shared" si="2"/>
        <v>10</v>
      </c>
      <c r="B27" s="24" t="s">
        <v>195</v>
      </c>
      <c r="C27" s="8">
        <v>1959</v>
      </c>
      <c r="D27" s="8"/>
      <c r="E27" s="25" t="s">
        <v>442</v>
      </c>
      <c r="F27" s="8">
        <v>3</v>
      </c>
      <c r="G27" s="8">
        <v>3</v>
      </c>
      <c r="H27" s="13">
        <v>1960.05</v>
      </c>
      <c r="I27" s="13">
        <v>1494.05</v>
      </c>
      <c r="J27" s="13">
        <v>1286.4000000000001</v>
      </c>
      <c r="K27" s="8">
        <v>62</v>
      </c>
      <c r="L27" s="13">
        <f>'вмды работ'!C22</f>
        <v>291897</v>
      </c>
      <c r="M27" s="13">
        <v>0</v>
      </c>
      <c r="N27" s="13">
        <v>0</v>
      </c>
      <c r="O27" s="13">
        <v>0</v>
      </c>
      <c r="P27" s="13">
        <f t="shared" si="0"/>
        <v>291897</v>
      </c>
      <c r="Q27" s="13">
        <f t="shared" si="1"/>
        <v>148.92324175403689</v>
      </c>
      <c r="R27" s="13">
        <v>13912</v>
      </c>
      <c r="S27" s="26" t="s">
        <v>385</v>
      </c>
      <c r="T27" s="22" t="s">
        <v>387</v>
      </c>
    </row>
    <row r="28" spans="1:20" s="18" customFormat="1" x14ac:dyDescent="0.35">
      <c r="A28" s="8">
        <f t="shared" si="2"/>
        <v>11</v>
      </c>
      <c r="B28" s="24" t="s">
        <v>190</v>
      </c>
      <c r="C28" s="8">
        <v>1952</v>
      </c>
      <c r="D28" s="8"/>
      <c r="E28" s="25" t="s">
        <v>442</v>
      </c>
      <c r="F28" s="8">
        <v>2</v>
      </c>
      <c r="G28" s="8">
        <v>1</v>
      </c>
      <c r="H28" s="13">
        <v>928.74</v>
      </c>
      <c r="I28" s="13">
        <v>515.36</v>
      </c>
      <c r="J28" s="13">
        <v>515.36</v>
      </c>
      <c r="K28" s="8">
        <v>18</v>
      </c>
      <c r="L28" s="11">
        <f>'вмды работ'!C23</f>
        <v>1096113</v>
      </c>
      <c r="M28" s="13">
        <v>0</v>
      </c>
      <c r="N28" s="13">
        <v>0</v>
      </c>
      <c r="O28" s="13">
        <v>0</v>
      </c>
      <c r="P28" s="13">
        <f>L28</f>
        <v>1096113</v>
      </c>
      <c r="Q28" s="13">
        <f t="shared" ref="Q28:Q37" si="3">L28/H28</f>
        <v>1180.2151301763679</v>
      </c>
      <c r="R28" s="13">
        <v>13912</v>
      </c>
      <c r="S28" s="26" t="s">
        <v>385</v>
      </c>
      <c r="T28" s="22" t="s">
        <v>387</v>
      </c>
    </row>
    <row r="29" spans="1:20" s="18" customFormat="1" x14ac:dyDescent="0.35">
      <c r="A29" s="175" t="s">
        <v>44</v>
      </c>
      <c r="B29" s="176"/>
      <c r="C29" s="11" t="s">
        <v>41</v>
      </c>
      <c r="D29" s="11" t="s">
        <v>41</v>
      </c>
      <c r="E29" s="11" t="s">
        <v>41</v>
      </c>
      <c r="F29" s="11" t="s">
        <v>41</v>
      </c>
      <c r="G29" s="11" t="s">
        <v>41</v>
      </c>
      <c r="H29" s="13">
        <f>SUM(H18:H28)</f>
        <v>32539.089999999997</v>
      </c>
      <c r="I29" s="13">
        <f t="shared" ref="I29:Q29" si="4">SUM(I18:I28)</f>
        <v>19116.939999999999</v>
      </c>
      <c r="J29" s="13">
        <f t="shared" si="4"/>
        <v>16613.830000000002</v>
      </c>
      <c r="K29" s="32">
        <f>SUM(K18:K28)</f>
        <v>848</v>
      </c>
      <c r="L29" s="13">
        <f t="shared" si="4"/>
        <v>22548873</v>
      </c>
      <c r="M29" s="13">
        <f t="shared" si="4"/>
        <v>0</v>
      </c>
      <c r="N29" s="13">
        <f t="shared" si="4"/>
        <v>0</v>
      </c>
      <c r="O29" s="13">
        <f t="shared" si="4"/>
        <v>0</v>
      </c>
      <c r="P29" s="13">
        <f t="shared" si="4"/>
        <v>22548873</v>
      </c>
      <c r="Q29" s="13">
        <f t="shared" si="4"/>
        <v>6395.0027076865326</v>
      </c>
      <c r="R29" s="33" t="s">
        <v>41</v>
      </c>
      <c r="S29" s="26" t="s">
        <v>41</v>
      </c>
      <c r="T29" s="22" t="s">
        <v>41</v>
      </c>
    </row>
    <row r="30" spans="1:20" s="18" customFormat="1" ht="15.75" customHeight="1" x14ac:dyDescent="0.35">
      <c r="A30" s="191" t="s">
        <v>197</v>
      </c>
      <c r="B30" s="192"/>
      <c r="C30" s="192"/>
      <c r="D30" s="192"/>
      <c r="E30" s="193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1:20" s="18" customFormat="1" x14ac:dyDescent="0.35">
      <c r="A31" s="34">
        <f>A28+1</f>
        <v>12</v>
      </c>
      <c r="B31" s="24" t="s">
        <v>390</v>
      </c>
      <c r="C31" s="8">
        <v>1987</v>
      </c>
      <c r="D31" s="8"/>
      <c r="E31" s="28" t="s">
        <v>42</v>
      </c>
      <c r="F31" s="8">
        <v>3</v>
      </c>
      <c r="G31" s="8">
        <v>4</v>
      </c>
      <c r="H31" s="13">
        <v>1660.35</v>
      </c>
      <c r="I31" s="13">
        <v>970.41</v>
      </c>
      <c r="J31" s="13">
        <v>711.26</v>
      </c>
      <c r="K31" s="8">
        <v>80</v>
      </c>
      <c r="L31" s="13">
        <f>'вмды работ'!C26</f>
        <v>2030684</v>
      </c>
      <c r="M31" s="13">
        <v>0</v>
      </c>
      <c r="N31" s="13">
        <v>0</v>
      </c>
      <c r="O31" s="13">
        <v>0</v>
      </c>
      <c r="P31" s="13">
        <f>L31</f>
        <v>2030684</v>
      </c>
      <c r="Q31" s="13">
        <f>L31/H31</f>
        <v>1223.0457433673623</v>
      </c>
      <c r="R31" s="13">
        <v>13912</v>
      </c>
      <c r="S31" s="26" t="s">
        <v>385</v>
      </c>
      <c r="T31" s="22" t="s">
        <v>387</v>
      </c>
    </row>
    <row r="32" spans="1:20" s="18" customFormat="1" x14ac:dyDescent="0.35">
      <c r="A32" s="34">
        <f>A31+1</f>
        <v>13</v>
      </c>
      <c r="B32" s="27" t="s">
        <v>389</v>
      </c>
      <c r="C32" s="8">
        <v>1977</v>
      </c>
      <c r="D32" s="8"/>
      <c r="E32" s="28" t="s">
        <v>42</v>
      </c>
      <c r="F32" s="8">
        <v>3</v>
      </c>
      <c r="G32" s="8">
        <v>4</v>
      </c>
      <c r="H32" s="13">
        <v>1247.7</v>
      </c>
      <c r="I32" s="13">
        <v>806.7</v>
      </c>
      <c r="J32" s="13">
        <v>445.6</v>
      </c>
      <c r="K32" s="8">
        <v>81</v>
      </c>
      <c r="L32" s="13">
        <f>'вмды работ'!C27</f>
        <v>640606</v>
      </c>
      <c r="M32" s="13">
        <v>0</v>
      </c>
      <c r="N32" s="13">
        <v>0</v>
      </c>
      <c r="O32" s="13">
        <v>0</v>
      </c>
      <c r="P32" s="13">
        <f>L32</f>
        <v>640606</v>
      </c>
      <c r="Q32" s="13">
        <f>L32/H32</f>
        <v>513.42951029895005</v>
      </c>
      <c r="R32" s="13">
        <v>13912</v>
      </c>
      <c r="S32" s="26" t="s">
        <v>385</v>
      </c>
      <c r="T32" s="22" t="s">
        <v>387</v>
      </c>
    </row>
    <row r="33" spans="1:20" s="18" customFormat="1" x14ac:dyDescent="0.35">
      <c r="A33" s="175" t="s">
        <v>44</v>
      </c>
      <c r="B33" s="176"/>
      <c r="C33" s="11" t="s">
        <v>41</v>
      </c>
      <c r="D33" s="11" t="s">
        <v>41</v>
      </c>
      <c r="E33" s="11" t="s">
        <v>41</v>
      </c>
      <c r="F33" s="11" t="s">
        <v>41</v>
      </c>
      <c r="G33" s="11" t="s">
        <v>41</v>
      </c>
      <c r="H33" s="13">
        <f>SUM(H31:H32)</f>
        <v>2908.05</v>
      </c>
      <c r="I33" s="13">
        <f t="shared" ref="I33:Q33" si="5">SUM(I31:I32)</f>
        <v>1777.1100000000001</v>
      </c>
      <c r="J33" s="13">
        <f t="shared" si="5"/>
        <v>1156.8600000000001</v>
      </c>
      <c r="K33" s="32">
        <f>SUM(K31:K32)</f>
        <v>161</v>
      </c>
      <c r="L33" s="13">
        <f t="shared" si="5"/>
        <v>2671290</v>
      </c>
      <c r="M33" s="13">
        <f t="shared" si="5"/>
        <v>0</v>
      </c>
      <c r="N33" s="13">
        <f t="shared" si="5"/>
        <v>0</v>
      </c>
      <c r="O33" s="13">
        <f t="shared" si="5"/>
        <v>0</v>
      </c>
      <c r="P33" s="13">
        <f t="shared" si="5"/>
        <v>2671290</v>
      </c>
      <c r="Q33" s="13">
        <f t="shared" si="5"/>
        <v>1736.4752536663123</v>
      </c>
      <c r="R33" s="33" t="s">
        <v>41</v>
      </c>
      <c r="S33" s="26" t="s">
        <v>41</v>
      </c>
      <c r="T33" s="22" t="s">
        <v>41</v>
      </c>
    </row>
    <row r="34" spans="1:20" s="18" customFormat="1" x14ac:dyDescent="0.35">
      <c r="A34" s="191" t="s">
        <v>198</v>
      </c>
      <c r="B34" s="192"/>
      <c r="C34" s="192"/>
      <c r="D34" s="192"/>
      <c r="E34" s="193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</row>
    <row r="35" spans="1:20" s="18" customFormat="1" x14ac:dyDescent="0.35">
      <c r="A35" s="35">
        <f>A32+1</f>
        <v>14</v>
      </c>
      <c r="B35" s="24" t="s">
        <v>199</v>
      </c>
      <c r="C35" s="14">
        <v>1985</v>
      </c>
      <c r="D35" s="14"/>
      <c r="E35" s="28" t="s">
        <v>42</v>
      </c>
      <c r="F35" s="14">
        <v>3</v>
      </c>
      <c r="G35" s="14">
        <v>4</v>
      </c>
      <c r="H35" s="11">
        <v>1950</v>
      </c>
      <c r="I35" s="11">
        <v>1680.63</v>
      </c>
      <c r="J35" s="11">
        <v>1117.1400000000001</v>
      </c>
      <c r="K35" s="14">
        <v>66</v>
      </c>
      <c r="L35" s="11">
        <f>'вмды работ'!C30</f>
        <v>1675120</v>
      </c>
      <c r="M35" s="13">
        <v>0</v>
      </c>
      <c r="N35" s="13">
        <v>0</v>
      </c>
      <c r="O35" s="13">
        <v>0</v>
      </c>
      <c r="P35" s="13">
        <f>L35</f>
        <v>1675120</v>
      </c>
      <c r="Q35" s="13">
        <f t="shared" si="3"/>
        <v>859.03589743589748</v>
      </c>
      <c r="R35" s="13">
        <v>13912</v>
      </c>
      <c r="S35" s="26" t="s">
        <v>385</v>
      </c>
      <c r="T35" s="22" t="s">
        <v>387</v>
      </c>
    </row>
    <row r="36" spans="1:20" s="18" customFormat="1" x14ac:dyDescent="0.35">
      <c r="A36" s="35">
        <f>A35+1</f>
        <v>15</v>
      </c>
      <c r="B36" s="27" t="s">
        <v>200</v>
      </c>
      <c r="C36" s="14">
        <v>1973</v>
      </c>
      <c r="D36" s="14"/>
      <c r="E36" s="28" t="s">
        <v>40</v>
      </c>
      <c r="F36" s="14">
        <v>2</v>
      </c>
      <c r="G36" s="14">
        <v>3</v>
      </c>
      <c r="H36" s="11">
        <v>962</v>
      </c>
      <c r="I36" s="11">
        <v>845.8</v>
      </c>
      <c r="J36" s="11">
        <v>470.9</v>
      </c>
      <c r="K36" s="36">
        <v>32</v>
      </c>
      <c r="L36" s="11">
        <f>'вмды работ'!C31</f>
        <v>739193</v>
      </c>
      <c r="M36" s="13">
        <v>0</v>
      </c>
      <c r="N36" s="13">
        <v>0</v>
      </c>
      <c r="O36" s="13">
        <v>0</v>
      </c>
      <c r="P36" s="13">
        <f>L36</f>
        <v>739193</v>
      </c>
      <c r="Q36" s="13">
        <f t="shared" si="3"/>
        <v>768.39189189189187</v>
      </c>
      <c r="R36" s="13">
        <v>13912</v>
      </c>
      <c r="S36" s="26" t="s">
        <v>385</v>
      </c>
      <c r="T36" s="22" t="s">
        <v>387</v>
      </c>
    </row>
    <row r="37" spans="1:20" s="18" customFormat="1" ht="17.25" customHeight="1" x14ac:dyDescent="0.35">
      <c r="A37" s="175" t="s">
        <v>44</v>
      </c>
      <c r="B37" s="176"/>
      <c r="C37" s="11" t="s">
        <v>41</v>
      </c>
      <c r="D37" s="11" t="s">
        <v>41</v>
      </c>
      <c r="E37" s="11" t="s">
        <v>41</v>
      </c>
      <c r="F37" s="11" t="s">
        <v>41</v>
      </c>
      <c r="G37" s="11" t="s">
        <v>41</v>
      </c>
      <c r="H37" s="11">
        <f>SUM(H35:H36)</f>
        <v>2912</v>
      </c>
      <c r="I37" s="11">
        <f t="shared" ref="I37:P37" si="6">SUM(I35:I36)</f>
        <v>2526.4300000000003</v>
      </c>
      <c r="J37" s="11">
        <f t="shared" si="6"/>
        <v>1588.04</v>
      </c>
      <c r="K37" s="35">
        <f>SUM(K35:K36)</f>
        <v>98</v>
      </c>
      <c r="L37" s="11">
        <f>SUM(L35:L36)</f>
        <v>2414313</v>
      </c>
      <c r="M37" s="11">
        <f t="shared" si="6"/>
        <v>0</v>
      </c>
      <c r="N37" s="11">
        <f t="shared" si="6"/>
        <v>0</v>
      </c>
      <c r="O37" s="11">
        <f t="shared" si="6"/>
        <v>0</v>
      </c>
      <c r="P37" s="11">
        <f t="shared" si="6"/>
        <v>2414313</v>
      </c>
      <c r="Q37" s="13">
        <f t="shared" si="3"/>
        <v>829.09100274725279</v>
      </c>
      <c r="R37" s="26" t="s">
        <v>41</v>
      </c>
      <c r="S37" s="26" t="s">
        <v>41</v>
      </c>
      <c r="T37" s="26" t="s">
        <v>41</v>
      </c>
    </row>
    <row r="38" spans="1:20" s="43" customFormat="1" ht="21.75" customHeight="1" x14ac:dyDescent="0.35">
      <c r="A38" s="172" t="s">
        <v>93</v>
      </c>
      <c r="B38" s="173"/>
      <c r="C38" s="174"/>
      <c r="D38" s="37" t="s">
        <v>41</v>
      </c>
      <c r="E38" s="37" t="s">
        <v>41</v>
      </c>
      <c r="F38" s="37" t="s">
        <v>41</v>
      </c>
      <c r="G38" s="37" t="s">
        <v>41</v>
      </c>
      <c r="H38" s="38">
        <f>H29+H37+H33</f>
        <v>38359.14</v>
      </c>
      <c r="I38" s="38">
        <f t="shared" ref="I38:P38" si="7">I29+I37+I33</f>
        <v>23420.48</v>
      </c>
      <c r="J38" s="38">
        <f t="shared" si="7"/>
        <v>19358.730000000003</v>
      </c>
      <c r="K38" s="39">
        <f>K29+K37+K33</f>
        <v>1107</v>
      </c>
      <c r="L38" s="38">
        <f t="shared" si="7"/>
        <v>27634476</v>
      </c>
      <c r="M38" s="38">
        <f t="shared" si="7"/>
        <v>0</v>
      </c>
      <c r="N38" s="38">
        <f t="shared" si="7"/>
        <v>0</v>
      </c>
      <c r="O38" s="38">
        <f t="shared" si="7"/>
        <v>0</v>
      </c>
      <c r="P38" s="38">
        <f t="shared" si="7"/>
        <v>27634476</v>
      </c>
      <c r="Q38" s="13">
        <f>L38/H38</f>
        <v>720.41437842454241</v>
      </c>
      <c r="R38" s="40" t="s">
        <v>41</v>
      </c>
      <c r="S38" s="41" t="s">
        <v>41</v>
      </c>
      <c r="T38" s="42" t="s">
        <v>41</v>
      </c>
    </row>
    <row r="39" spans="1:20" s="18" customFormat="1" ht="17.25" customHeight="1" x14ac:dyDescent="0.35">
      <c r="A39" s="186" t="s">
        <v>95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</row>
    <row r="40" spans="1:20" s="18" customFormat="1" ht="18.75" customHeight="1" x14ac:dyDescent="0.35">
      <c r="A40" s="172" t="s">
        <v>97</v>
      </c>
      <c r="B40" s="173"/>
      <c r="C40" s="173"/>
      <c r="D40" s="173"/>
      <c r="E40" s="174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</row>
    <row r="41" spans="1:20" s="18" customFormat="1" x14ac:dyDescent="0.35">
      <c r="A41" s="35">
        <f>A36+1</f>
        <v>16</v>
      </c>
      <c r="B41" s="44" t="s">
        <v>201</v>
      </c>
      <c r="C41" s="14">
        <v>1964</v>
      </c>
      <c r="D41" s="8"/>
      <c r="E41" s="28" t="s">
        <v>42</v>
      </c>
      <c r="F41" s="8">
        <v>5</v>
      </c>
      <c r="G41" s="8">
        <v>3</v>
      </c>
      <c r="H41" s="13">
        <v>3488.7</v>
      </c>
      <c r="I41" s="13">
        <v>2570.1999999999998</v>
      </c>
      <c r="J41" s="13">
        <v>2209.1999999999998</v>
      </c>
      <c r="K41" s="14">
        <v>138</v>
      </c>
      <c r="L41" s="11">
        <f>'вмды работ'!C36</f>
        <v>1686164</v>
      </c>
      <c r="M41" s="13">
        <v>0</v>
      </c>
      <c r="N41" s="13">
        <v>0</v>
      </c>
      <c r="O41" s="13">
        <v>0</v>
      </c>
      <c r="P41" s="11">
        <f>L41+1</f>
        <v>1686165</v>
      </c>
      <c r="Q41" s="13">
        <f>L41/H41</f>
        <v>483.32158110470954</v>
      </c>
      <c r="R41" s="13">
        <v>13912</v>
      </c>
      <c r="S41" s="26" t="s">
        <v>385</v>
      </c>
      <c r="T41" s="22" t="s">
        <v>387</v>
      </c>
    </row>
    <row r="42" spans="1:20" s="18" customFormat="1" x14ac:dyDescent="0.35">
      <c r="A42" s="35">
        <f>A41+1</f>
        <v>17</v>
      </c>
      <c r="B42" s="44" t="s">
        <v>202</v>
      </c>
      <c r="C42" s="14">
        <v>1970</v>
      </c>
      <c r="D42" s="8"/>
      <c r="E42" s="28" t="s">
        <v>40</v>
      </c>
      <c r="F42" s="8">
        <v>5</v>
      </c>
      <c r="G42" s="8">
        <v>4</v>
      </c>
      <c r="H42" s="13">
        <v>3240.9</v>
      </c>
      <c r="I42" s="13">
        <v>2894.7</v>
      </c>
      <c r="J42" s="13">
        <v>2365.1</v>
      </c>
      <c r="K42" s="14">
        <v>207</v>
      </c>
      <c r="L42" s="11">
        <f>'вмды работ'!C37</f>
        <v>2952336</v>
      </c>
      <c r="M42" s="13">
        <v>0</v>
      </c>
      <c r="N42" s="13">
        <v>0</v>
      </c>
      <c r="O42" s="13">
        <v>0</v>
      </c>
      <c r="P42" s="11">
        <f>L42+1</f>
        <v>2952337</v>
      </c>
      <c r="Q42" s="13">
        <f>L42/H42</f>
        <v>910.96176987873741</v>
      </c>
      <c r="R42" s="13">
        <v>13912</v>
      </c>
      <c r="S42" s="26" t="s">
        <v>385</v>
      </c>
      <c r="T42" s="22" t="s">
        <v>387</v>
      </c>
    </row>
    <row r="43" spans="1:20" s="18" customFormat="1" ht="16.5" customHeight="1" x14ac:dyDescent="0.35">
      <c r="A43" s="175" t="s">
        <v>44</v>
      </c>
      <c r="B43" s="176"/>
      <c r="C43" s="11" t="s">
        <v>41</v>
      </c>
      <c r="D43" s="11" t="s">
        <v>41</v>
      </c>
      <c r="E43" s="11" t="s">
        <v>41</v>
      </c>
      <c r="F43" s="11" t="s">
        <v>41</v>
      </c>
      <c r="G43" s="11" t="s">
        <v>41</v>
      </c>
      <c r="H43" s="13">
        <f>SUM(H41:H42)</f>
        <v>6729.6</v>
      </c>
      <c r="I43" s="13">
        <f t="shared" ref="I43:O43" si="8">SUM(I41:I42)</f>
        <v>5464.9</v>
      </c>
      <c r="J43" s="13">
        <f t="shared" si="8"/>
        <v>4574.2999999999993</v>
      </c>
      <c r="K43" s="8">
        <f>SUM(K41:K42)</f>
        <v>345</v>
      </c>
      <c r="L43" s="13">
        <f t="shared" si="8"/>
        <v>4638500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>SUM(P41:P42)</f>
        <v>4638502</v>
      </c>
      <c r="Q43" s="13">
        <f>L43/H43</f>
        <v>689.2683071802187</v>
      </c>
      <c r="R43" s="33" t="s">
        <v>41</v>
      </c>
      <c r="S43" s="26" t="s">
        <v>41</v>
      </c>
      <c r="T43" s="22" t="s">
        <v>41</v>
      </c>
    </row>
    <row r="44" spans="1:20" s="18" customFormat="1" ht="15.75" customHeight="1" x14ac:dyDescent="0.35">
      <c r="A44" s="172" t="s">
        <v>96</v>
      </c>
      <c r="B44" s="173"/>
      <c r="C44" s="173"/>
      <c r="D44" s="173"/>
      <c r="E44" s="174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</row>
    <row r="45" spans="1:20" s="18" customFormat="1" x14ac:dyDescent="0.35">
      <c r="A45" s="34">
        <f>A42+1</f>
        <v>18</v>
      </c>
      <c r="B45" s="27" t="s">
        <v>391</v>
      </c>
      <c r="C45" s="8">
        <v>1956</v>
      </c>
      <c r="D45" s="8"/>
      <c r="E45" s="28" t="s">
        <v>40</v>
      </c>
      <c r="F45" s="8">
        <v>2</v>
      </c>
      <c r="G45" s="8">
        <v>1</v>
      </c>
      <c r="H45" s="45">
        <v>735.1</v>
      </c>
      <c r="I45" s="45">
        <v>394.5</v>
      </c>
      <c r="J45" s="45">
        <v>349.5</v>
      </c>
      <c r="K45" s="46">
        <v>24</v>
      </c>
      <c r="L45" s="13">
        <f>'вмды работ'!C40</f>
        <v>2020809</v>
      </c>
      <c r="M45" s="13">
        <v>0</v>
      </c>
      <c r="N45" s="13">
        <v>0</v>
      </c>
      <c r="O45" s="13">
        <v>0</v>
      </c>
      <c r="P45" s="11">
        <f>L45+1</f>
        <v>2020810</v>
      </c>
      <c r="Q45" s="13">
        <f t="shared" ref="Q45:Q53" si="9">L45/H45</f>
        <v>2749.0259828594749</v>
      </c>
      <c r="R45" s="13">
        <v>13912</v>
      </c>
      <c r="S45" s="26" t="s">
        <v>385</v>
      </c>
      <c r="T45" s="22" t="s">
        <v>387</v>
      </c>
    </row>
    <row r="46" spans="1:20" s="18" customFormat="1" x14ac:dyDescent="0.35">
      <c r="A46" s="34">
        <f>A45+1</f>
        <v>19</v>
      </c>
      <c r="B46" s="27" t="s">
        <v>392</v>
      </c>
      <c r="C46" s="8">
        <v>1978</v>
      </c>
      <c r="D46" s="8"/>
      <c r="E46" s="28" t="s">
        <v>40</v>
      </c>
      <c r="F46" s="8">
        <v>2</v>
      </c>
      <c r="G46" s="8">
        <v>2</v>
      </c>
      <c r="H46" s="45">
        <v>1664.76</v>
      </c>
      <c r="I46" s="45">
        <v>768.1</v>
      </c>
      <c r="J46" s="45">
        <v>618.9</v>
      </c>
      <c r="K46" s="46">
        <v>37</v>
      </c>
      <c r="L46" s="13">
        <f>'вмды работ'!C41</f>
        <v>2600963</v>
      </c>
      <c r="M46" s="13">
        <v>0</v>
      </c>
      <c r="N46" s="13">
        <v>0</v>
      </c>
      <c r="O46" s="13">
        <v>0</v>
      </c>
      <c r="P46" s="11">
        <f>L46+1</f>
        <v>2600964</v>
      </c>
      <c r="Q46" s="13">
        <f t="shared" si="9"/>
        <v>1562.3651457267113</v>
      </c>
      <c r="R46" s="13">
        <v>13912</v>
      </c>
      <c r="S46" s="26" t="s">
        <v>385</v>
      </c>
      <c r="T46" s="22" t="s">
        <v>387</v>
      </c>
    </row>
    <row r="47" spans="1:20" s="18" customFormat="1" x14ac:dyDescent="0.35">
      <c r="A47" s="175" t="s">
        <v>44</v>
      </c>
      <c r="B47" s="176"/>
      <c r="C47" s="11" t="s">
        <v>41</v>
      </c>
      <c r="D47" s="11" t="s">
        <v>41</v>
      </c>
      <c r="E47" s="11" t="s">
        <v>41</v>
      </c>
      <c r="F47" s="11" t="s">
        <v>41</v>
      </c>
      <c r="G47" s="11" t="s">
        <v>41</v>
      </c>
      <c r="H47" s="45">
        <f>SUM(H45:H46)</f>
        <v>2399.86</v>
      </c>
      <c r="I47" s="45">
        <f t="shared" ref="I47:P47" si="10">SUM(I45:I46)</f>
        <v>1162.5999999999999</v>
      </c>
      <c r="J47" s="45">
        <f t="shared" si="10"/>
        <v>968.4</v>
      </c>
      <c r="K47" s="46">
        <f>SUM(K45:K46)</f>
        <v>61</v>
      </c>
      <c r="L47" s="45">
        <f t="shared" si="10"/>
        <v>4621772</v>
      </c>
      <c r="M47" s="45">
        <f t="shared" si="10"/>
        <v>0</v>
      </c>
      <c r="N47" s="45">
        <f t="shared" si="10"/>
        <v>0</v>
      </c>
      <c r="O47" s="45">
        <f t="shared" si="10"/>
        <v>0</v>
      </c>
      <c r="P47" s="45">
        <f t="shared" si="10"/>
        <v>4621774</v>
      </c>
      <c r="Q47" s="13">
        <f>L47/H47</f>
        <v>1925.8506746226863</v>
      </c>
      <c r="R47" s="33" t="s">
        <v>41</v>
      </c>
      <c r="S47" s="26" t="s">
        <v>41</v>
      </c>
      <c r="T47" s="22" t="s">
        <v>41</v>
      </c>
    </row>
    <row r="48" spans="1:20" s="18" customFormat="1" ht="15.75" customHeight="1" x14ac:dyDescent="0.35">
      <c r="A48" s="172" t="s">
        <v>98</v>
      </c>
      <c r="B48" s="173"/>
      <c r="C48" s="173"/>
      <c r="D48" s="173"/>
      <c r="E48" s="174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</row>
    <row r="49" spans="1:22" s="18" customFormat="1" x14ac:dyDescent="0.35">
      <c r="A49" s="35">
        <f>A46+1</f>
        <v>20</v>
      </c>
      <c r="B49" s="24" t="s">
        <v>203</v>
      </c>
      <c r="C49" s="14">
        <v>1969</v>
      </c>
      <c r="D49" s="8"/>
      <c r="E49" s="28" t="s">
        <v>42</v>
      </c>
      <c r="F49" s="8">
        <v>5</v>
      </c>
      <c r="G49" s="8">
        <v>4</v>
      </c>
      <c r="H49" s="13">
        <v>3617</v>
      </c>
      <c r="I49" s="13">
        <v>2638</v>
      </c>
      <c r="J49" s="13">
        <v>2011.8</v>
      </c>
      <c r="K49" s="36">
        <v>117</v>
      </c>
      <c r="L49" s="11">
        <f>'вмды работ'!C44</f>
        <v>1589817</v>
      </c>
      <c r="M49" s="13">
        <v>0</v>
      </c>
      <c r="N49" s="13">
        <v>0</v>
      </c>
      <c r="O49" s="13">
        <v>0</v>
      </c>
      <c r="P49" s="11">
        <f>L49+1</f>
        <v>1589818</v>
      </c>
      <c r="Q49" s="13">
        <f>L49/H49</f>
        <v>439.54022670721594</v>
      </c>
      <c r="R49" s="13">
        <v>13912</v>
      </c>
      <c r="S49" s="26" t="s">
        <v>385</v>
      </c>
      <c r="T49" s="22" t="s">
        <v>387</v>
      </c>
    </row>
    <row r="50" spans="1:22" s="18" customFormat="1" x14ac:dyDescent="0.35">
      <c r="A50" s="34">
        <f>A49+1</f>
        <v>21</v>
      </c>
      <c r="B50" s="24" t="s">
        <v>204</v>
      </c>
      <c r="C50" s="8">
        <v>1976</v>
      </c>
      <c r="D50" s="8"/>
      <c r="E50" s="28" t="s">
        <v>42</v>
      </c>
      <c r="F50" s="8">
        <v>5</v>
      </c>
      <c r="G50" s="8">
        <v>4</v>
      </c>
      <c r="H50" s="13">
        <v>3765.86</v>
      </c>
      <c r="I50" s="13">
        <v>2669</v>
      </c>
      <c r="J50" s="13">
        <v>1856.3</v>
      </c>
      <c r="K50" s="32">
        <v>170</v>
      </c>
      <c r="L50" s="13">
        <f>'вмды работ'!C45</f>
        <v>1589817</v>
      </c>
      <c r="M50" s="13">
        <v>0</v>
      </c>
      <c r="N50" s="13">
        <v>0</v>
      </c>
      <c r="O50" s="13">
        <v>0</v>
      </c>
      <c r="P50" s="11">
        <f>L50+1</f>
        <v>1589818</v>
      </c>
      <c r="Q50" s="13">
        <f t="shared" si="9"/>
        <v>422.16572044632568</v>
      </c>
      <c r="R50" s="13">
        <v>13912</v>
      </c>
      <c r="S50" s="26" t="s">
        <v>385</v>
      </c>
      <c r="T50" s="22" t="s">
        <v>387</v>
      </c>
    </row>
    <row r="51" spans="1:22" s="18" customFormat="1" x14ac:dyDescent="0.35">
      <c r="A51" s="175" t="s">
        <v>44</v>
      </c>
      <c r="B51" s="176"/>
      <c r="C51" s="11" t="s">
        <v>41</v>
      </c>
      <c r="D51" s="11" t="s">
        <v>41</v>
      </c>
      <c r="E51" s="11" t="s">
        <v>41</v>
      </c>
      <c r="F51" s="11" t="s">
        <v>41</v>
      </c>
      <c r="G51" s="11" t="s">
        <v>41</v>
      </c>
      <c r="H51" s="13">
        <f>SUM(H49:H50)</f>
        <v>7382.8600000000006</v>
      </c>
      <c r="I51" s="13">
        <f t="shared" ref="I51:Q51" si="11">SUM(I49:I50)</f>
        <v>5307</v>
      </c>
      <c r="J51" s="13">
        <f t="shared" si="11"/>
        <v>3868.1</v>
      </c>
      <c r="K51" s="32">
        <f>SUM(K49:K50)</f>
        <v>287</v>
      </c>
      <c r="L51" s="13">
        <f t="shared" si="11"/>
        <v>3179634</v>
      </c>
      <c r="M51" s="13">
        <f t="shared" si="11"/>
        <v>0</v>
      </c>
      <c r="N51" s="13">
        <f t="shared" si="11"/>
        <v>0</v>
      </c>
      <c r="O51" s="13">
        <f t="shared" si="11"/>
        <v>0</v>
      </c>
      <c r="P51" s="13">
        <f t="shared" si="11"/>
        <v>3179636</v>
      </c>
      <c r="Q51" s="13">
        <f t="shared" si="11"/>
        <v>861.70594715354162</v>
      </c>
      <c r="R51" s="33" t="s">
        <v>41</v>
      </c>
      <c r="S51" s="26" t="s">
        <v>41</v>
      </c>
      <c r="T51" s="22" t="s">
        <v>41</v>
      </c>
    </row>
    <row r="52" spans="1:22" s="18" customFormat="1" ht="15.75" customHeight="1" x14ac:dyDescent="0.35">
      <c r="A52" s="188" t="s">
        <v>99</v>
      </c>
      <c r="B52" s="189"/>
      <c r="C52" s="189"/>
      <c r="D52" s="189"/>
      <c r="E52" s="190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</row>
    <row r="53" spans="1:22" s="18" customFormat="1" x14ac:dyDescent="0.35">
      <c r="A53" s="34">
        <f>A50+1</f>
        <v>22</v>
      </c>
      <c r="B53" s="24" t="s">
        <v>393</v>
      </c>
      <c r="C53" s="14">
        <v>1969</v>
      </c>
      <c r="D53" s="8"/>
      <c r="E53" s="28" t="s">
        <v>40</v>
      </c>
      <c r="F53" s="8">
        <v>4</v>
      </c>
      <c r="G53" s="8">
        <v>4</v>
      </c>
      <c r="H53" s="13">
        <v>2905.47</v>
      </c>
      <c r="I53" s="13">
        <v>2438.5</v>
      </c>
      <c r="J53" s="13">
        <v>1930.5</v>
      </c>
      <c r="K53" s="36">
        <v>130</v>
      </c>
      <c r="L53" s="11">
        <f>'вмды работ'!C48</f>
        <v>4502300</v>
      </c>
      <c r="M53" s="13">
        <v>0</v>
      </c>
      <c r="N53" s="13">
        <v>0</v>
      </c>
      <c r="O53" s="13">
        <v>0</v>
      </c>
      <c r="P53" s="11">
        <f>L53+1</f>
        <v>4502301</v>
      </c>
      <c r="Q53" s="13">
        <f t="shared" si="9"/>
        <v>1549.5943857620282</v>
      </c>
      <c r="R53" s="13">
        <v>13912</v>
      </c>
      <c r="S53" s="26" t="s">
        <v>385</v>
      </c>
      <c r="T53" s="22" t="s">
        <v>387</v>
      </c>
    </row>
    <row r="54" spans="1:22" s="18" customFormat="1" x14ac:dyDescent="0.35">
      <c r="A54" s="175" t="s">
        <v>44</v>
      </c>
      <c r="B54" s="176"/>
      <c r="C54" s="11" t="s">
        <v>41</v>
      </c>
      <c r="D54" s="11" t="s">
        <v>41</v>
      </c>
      <c r="E54" s="11" t="s">
        <v>41</v>
      </c>
      <c r="F54" s="11" t="s">
        <v>41</v>
      </c>
      <c r="G54" s="11" t="s">
        <v>41</v>
      </c>
      <c r="H54" s="13">
        <f>SUM(H53)</f>
        <v>2905.47</v>
      </c>
      <c r="I54" s="13">
        <f t="shared" ref="I54:P54" si="12">SUM(I53)</f>
        <v>2438.5</v>
      </c>
      <c r="J54" s="13">
        <f t="shared" si="12"/>
        <v>1930.5</v>
      </c>
      <c r="K54" s="32">
        <f t="shared" si="12"/>
        <v>130</v>
      </c>
      <c r="L54" s="13">
        <f t="shared" si="12"/>
        <v>4502300</v>
      </c>
      <c r="M54" s="13">
        <f t="shared" si="12"/>
        <v>0</v>
      </c>
      <c r="N54" s="13">
        <f t="shared" si="12"/>
        <v>0</v>
      </c>
      <c r="O54" s="13">
        <f t="shared" si="12"/>
        <v>0</v>
      </c>
      <c r="P54" s="13">
        <f t="shared" si="12"/>
        <v>4502301</v>
      </c>
      <c r="Q54" s="13">
        <f>L54/H54</f>
        <v>1549.5943857620282</v>
      </c>
      <c r="R54" s="33" t="s">
        <v>41</v>
      </c>
      <c r="S54" s="26" t="s">
        <v>41</v>
      </c>
      <c r="T54" s="22" t="s">
        <v>41</v>
      </c>
    </row>
    <row r="55" spans="1:22" s="43" customFormat="1" x14ac:dyDescent="0.35">
      <c r="A55" s="172" t="s">
        <v>100</v>
      </c>
      <c r="B55" s="173"/>
      <c r="C55" s="174"/>
      <c r="D55" s="37" t="s">
        <v>41</v>
      </c>
      <c r="E55" s="37" t="s">
        <v>41</v>
      </c>
      <c r="F55" s="37" t="s">
        <v>41</v>
      </c>
      <c r="G55" s="37" t="s">
        <v>41</v>
      </c>
      <c r="H55" s="38">
        <f t="shared" ref="H55:P55" si="13">H43+H47+H51+H54</f>
        <v>19417.79</v>
      </c>
      <c r="I55" s="38">
        <f t="shared" si="13"/>
        <v>14373</v>
      </c>
      <c r="J55" s="38">
        <f t="shared" si="13"/>
        <v>11341.3</v>
      </c>
      <c r="K55" s="39">
        <f>K43+K47+K51+K54</f>
        <v>823</v>
      </c>
      <c r="L55" s="38">
        <f t="shared" si="13"/>
        <v>16942206</v>
      </c>
      <c r="M55" s="38">
        <f t="shared" si="13"/>
        <v>0</v>
      </c>
      <c r="N55" s="38">
        <f t="shared" si="13"/>
        <v>0</v>
      </c>
      <c r="O55" s="38">
        <f t="shared" si="13"/>
        <v>0</v>
      </c>
      <c r="P55" s="38">
        <f t="shared" si="13"/>
        <v>16942213</v>
      </c>
      <c r="Q55" s="38">
        <f>L55/H55</f>
        <v>872.50948743394588</v>
      </c>
      <c r="R55" s="40" t="s">
        <v>41</v>
      </c>
      <c r="S55" s="41" t="s">
        <v>41</v>
      </c>
      <c r="T55" s="42" t="s">
        <v>41</v>
      </c>
    </row>
    <row r="56" spans="1:22" s="48" customFormat="1" ht="15" customHeight="1" x14ac:dyDescent="0.3">
      <c r="A56" s="211" t="s">
        <v>50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3"/>
      <c r="U56" s="47"/>
      <c r="V56" s="47"/>
    </row>
    <row r="57" spans="1:22" s="48" customFormat="1" ht="15.75" customHeight="1" x14ac:dyDescent="0.3">
      <c r="A57" s="188" t="s">
        <v>43</v>
      </c>
      <c r="B57" s="189"/>
      <c r="C57" s="189"/>
      <c r="D57" s="189"/>
      <c r="E57" s="190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</row>
    <row r="58" spans="1:22" s="49" customFormat="1" ht="22.5" customHeight="1" x14ac:dyDescent="0.3">
      <c r="A58" s="36">
        <f>A53+1</f>
        <v>23</v>
      </c>
      <c r="B58" s="24" t="s">
        <v>396</v>
      </c>
      <c r="C58" s="14">
        <v>1962</v>
      </c>
      <c r="D58" s="8"/>
      <c r="E58" s="28" t="s">
        <v>40</v>
      </c>
      <c r="F58" s="8">
        <v>4</v>
      </c>
      <c r="G58" s="8">
        <v>4</v>
      </c>
      <c r="H58" s="13">
        <v>2603</v>
      </c>
      <c r="I58" s="13">
        <v>1711.7</v>
      </c>
      <c r="J58" s="13">
        <v>1319</v>
      </c>
      <c r="K58" s="36">
        <v>121</v>
      </c>
      <c r="L58" s="11">
        <f>'вмды работ'!C53</f>
        <v>2734460</v>
      </c>
      <c r="M58" s="11">
        <v>0</v>
      </c>
      <c r="N58" s="11">
        <v>0</v>
      </c>
      <c r="O58" s="11">
        <v>0</v>
      </c>
      <c r="P58" s="13">
        <f>L58</f>
        <v>2734460</v>
      </c>
      <c r="Q58" s="11">
        <f>L58/H58</f>
        <v>1050.5032654629274</v>
      </c>
      <c r="R58" s="13">
        <v>13912</v>
      </c>
      <c r="S58" s="26" t="s">
        <v>385</v>
      </c>
      <c r="T58" s="22" t="s">
        <v>387</v>
      </c>
    </row>
    <row r="59" spans="1:22" s="48" customFormat="1" ht="18.75" customHeight="1" x14ac:dyDescent="0.3">
      <c r="A59" s="36">
        <f>A58+1</f>
        <v>24</v>
      </c>
      <c r="B59" s="27" t="s">
        <v>394</v>
      </c>
      <c r="C59" s="8">
        <v>1989</v>
      </c>
      <c r="D59" s="8"/>
      <c r="E59" s="28" t="s">
        <v>42</v>
      </c>
      <c r="F59" s="8">
        <v>9</v>
      </c>
      <c r="G59" s="8">
        <v>2</v>
      </c>
      <c r="H59" s="13">
        <v>4056</v>
      </c>
      <c r="I59" s="13">
        <v>2444.1999999999998</v>
      </c>
      <c r="J59" s="13">
        <v>1905.1</v>
      </c>
      <c r="K59" s="32">
        <v>199</v>
      </c>
      <c r="L59" s="13">
        <f>'вмды работ'!C54</f>
        <v>4596300</v>
      </c>
      <c r="M59" s="11">
        <v>0</v>
      </c>
      <c r="N59" s="11">
        <v>0</v>
      </c>
      <c r="O59" s="11">
        <v>0</v>
      </c>
      <c r="P59" s="13">
        <f>L59</f>
        <v>4596300</v>
      </c>
      <c r="Q59" s="11">
        <f>L59/H59</f>
        <v>1133.2100591715975</v>
      </c>
      <c r="R59" s="13">
        <v>13912</v>
      </c>
      <c r="S59" s="26" t="s">
        <v>385</v>
      </c>
      <c r="T59" s="22" t="s">
        <v>387</v>
      </c>
    </row>
    <row r="60" spans="1:22" s="48" customFormat="1" ht="18" customHeight="1" x14ac:dyDescent="0.3">
      <c r="A60" s="36">
        <f>A59+1</f>
        <v>25</v>
      </c>
      <c r="B60" s="24" t="s">
        <v>395</v>
      </c>
      <c r="C60" s="14">
        <v>1988</v>
      </c>
      <c r="D60" s="8"/>
      <c r="E60" s="28" t="s">
        <v>40</v>
      </c>
      <c r="F60" s="8">
        <v>5</v>
      </c>
      <c r="G60" s="8">
        <v>6</v>
      </c>
      <c r="H60" s="13">
        <v>6345.4</v>
      </c>
      <c r="I60" s="13">
        <v>5599.5</v>
      </c>
      <c r="J60" s="13">
        <v>4195.1000000000004</v>
      </c>
      <c r="K60" s="36">
        <v>310</v>
      </c>
      <c r="L60" s="11">
        <f>'вмды работ'!C55</f>
        <v>4943545</v>
      </c>
      <c r="M60" s="11">
        <v>0</v>
      </c>
      <c r="N60" s="11">
        <v>0</v>
      </c>
      <c r="O60" s="11">
        <v>0</v>
      </c>
      <c r="P60" s="13">
        <f>L60</f>
        <v>4943545</v>
      </c>
      <c r="Q60" s="11">
        <f>L60/H60</f>
        <v>779.0753931982224</v>
      </c>
      <c r="R60" s="13">
        <v>13912</v>
      </c>
      <c r="S60" s="26" t="s">
        <v>385</v>
      </c>
      <c r="T60" s="22" t="s">
        <v>387</v>
      </c>
    </row>
    <row r="61" spans="1:22" s="48" customFormat="1" ht="18.75" customHeight="1" x14ac:dyDescent="0.3">
      <c r="A61" s="175" t="s">
        <v>44</v>
      </c>
      <c r="B61" s="176"/>
      <c r="C61" s="11" t="s">
        <v>41</v>
      </c>
      <c r="D61" s="11" t="s">
        <v>41</v>
      </c>
      <c r="E61" s="11" t="s">
        <v>41</v>
      </c>
      <c r="F61" s="11" t="s">
        <v>41</v>
      </c>
      <c r="G61" s="11" t="s">
        <v>41</v>
      </c>
      <c r="H61" s="13">
        <f>SUM(H58:H60)</f>
        <v>13004.4</v>
      </c>
      <c r="I61" s="13">
        <f t="shared" ref="I61:P61" si="14">SUM(I58:I60)</f>
        <v>9755.4</v>
      </c>
      <c r="J61" s="13">
        <f t="shared" si="14"/>
        <v>7419.2000000000007</v>
      </c>
      <c r="K61" s="32">
        <f>SUM(K58:K60)</f>
        <v>630</v>
      </c>
      <c r="L61" s="13">
        <f t="shared" si="14"/>
        <v>12274305</v>
      </c>
      <c r="M61" s="13">
        <f t="shared" si="14"/>
        <v>0</v>
      </c>
      <c r="N61" s="13">
        <f t="shared" si="14"/>
        <v>0</v>
      </c>
      <c r="O61" s="13">
        <f t="shared" si="14"/>
        <v>0</v>
      </c>
      <c r="P61" s="13">
        <f t="shared" si="14"/>
        <v>12274305</v>
      </c>
      <c r="Q61" s="13">
        <f>L61/H61</f>
        <v>943.85784811294639</v>
      </c>
      <c r="R61" s="33" t="s">
        <v>41</v>
      </c>
      <c r="S61" s="8" t="s">
        <v>41</v>
      </c>
      <c r="T61" s="22" t="s">
        <v>41</v>
      </c>
    </row>
    <row r="62" spans="1:22" s="48" customFormat="1" ht="18.75" customHeight="1" x14ac:dyDescent="0.3">
      <c r="A62" s="191" t="s">
        <v>45</v>
      </c>
      <c r="B62" s="192"/>
      <c r="C62" s="192"/>
      <c r="D62" s="192"/>
      <c r="E62" s="193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</row>
    <row r="63" spans="1:22" s="49" customFormat="1" ht="19.5" customHeight="1" x14ac:dyDescent="0.3">
      <c r="A63" s="36">
        <f>A60+1</f>
        <v>26</v>
      </c>
      <c r="B63" s="24" t="s">
        <v>205</v>
      </c>
      <c r="C63" s="8">
        <v>1966</v>
      </c>
      <c r="D63" s="8"/>
      <c r="E63" s="28" t="s">
        <v>40</v>
      </c>
      <c r="F63" s="8">
        <v>2</v>
      </c>
      <c r="G63" s="8">
        <v>2</v>
      </c>
      <c r="H63" s="50">
        <v>533.72</v>
      </c>
      <c r="I63" s="50">
        <v>508.93</v>
      </c>
      <c r="J63" s="50">
        <v>211.37</v>
      </c>
      <c r="K63" s="50">
        <v>32</v>
      </c>
      <c r="L63" s="13">
        <f>'вмды работ'!C58</f>
        <v>1657881</v>
      </c>
      <c r="M63" s="11">
        <v>0</v>
      </c>
      <c r="N63" s="11">
        <v>0</v>
      </c>
      <c r="O63" s="11">
        <v>0</v>
      </c>
      <c r="P63" s="13">
        <f>L63</f>
        <v>1657881</v>
      </c>
      <c r="Q63" s="11">
        <f>L63/H63</f>
        <v>3106.2748257513299</v>
      </c>
      <c r="R63" s="13">
        <v>13912</v>
      </c>
      <c r="S63" s="26" t="s">
        <v>385</v>
      </c>
      <c r="T63" s="22" t="s">
        <v>387</v>
      </c>
    </row>
    <row r="64" spans="1:22" s="48" customFormat="1" ht="18.75" customHeight="1" x14ac:dyDescent="0.3">
      <c r="A64" s="175" t="s">
        <v>44</v>
      </c>
      <c r="B64" s="176"/>
      <c r="C64" s="11" t="s">
        <v>41</v>
      </c>
      <c r="D64" s="11" t="s">
        <v>41</v>
      </c>
      <c r="E64" s="11" t="s">
        <v>41</v>
      </c>
      <c r="F64" s="11"/>
      <c r="G64" s="11"/>
      <c r="H64" s="13">
        <f>SUM(H63)</f>
        <v>533.72</v>
      </c>
      <c r="I64" s="13">
        <f t="shared" ref="I64:P64" si="15">SUM(I63)</f>
        <v>508.93</v>
      </c>
      <c r="J64" s="13">
        <f t="shared" si="15"/>
        <v>211.37</v>
      </c>
      <c r="K64" s="32">
        <f t="shared" si="15"/>
        <v>32</v>
      </c>
      <c r="L64" s="13">
        <f t="shared" si="15"/>
        <v>1657881</v>
      </c>
      <c r="M64" s="13">
        <f t="shared" si="15"/>
        <v>0</v>
      </c>
      <c r="N64" s="13">
        <f t="shared" si="15"/>
        <v>0</v>
      </c>
      <c r="O64" s="13">
        <f t="shared" si="15"/>
        <v>0</v>
      </c>
      <c r="P64" s="13">
        <f t="shared" si="15"/>
        <v>1657881</v>
      </c>
      <c r="Q64" s="13">
        <f>L64/H64</f>
        <v>3106.2748257513299</v>
      </c>
      <c r="R64" s="33" t="s">
        <v>41</v>
      </c>
      <c r="S64" s="8" t="s">
        <v>41</v>
      </c>
      <c r="T64" s="22" t="s">
        <v>41</v>
      </c>
    </row>
    <row r="65" spans="1:20" s="48" customFormat="1" ht="21" customHeight="1" x14ac:dyDescent="0.3">
      <c r="A65" s="191" t="s">
        <v>46</v>
      </c>
      <c r="B65" s="192"/>
      <c r="C65" s="192"/>
      <c r="D65" s="192"/>
      <c r="E65" s="193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</row>
    <row r="66" spans="1:20" s="49" customFormat="1" ht="18.75" customHeight="1" x14ac:dyDescent="0.3">
      <c r="A66" s="36">
        <f>A63+1</f>
        <v>27</v>
      </c>
      <c r="B66" s="24" t="s">
        <v>206</v>
      </c>
      <c r="C66" s="8">
        <v>1969</v>
      </c>
      <c r="D66" s="8"/>
      <c r="E66" s="28" t="s">
        <v>40</v>
      </c>
      <c r="F66" s="8">
        <v>2</v>
      </c>
      <c r="G66" s="8">
        <v>3</v>
      </c>
      <c r="H66" s="13">
        <v>993.42</v>
      </c>
      <c r="I66" s="13">
        <v>894.62</v>
      </c>
      <c r="J66" s="13">
        <v>522.04</v>
      </c>
      <c r="K66" s="32">
        <v>65</v>
      </c>
      <c r="L66" s="13">
        <f>'вмды работ'!C61</f>
        <v>1482190</v>
      </c>
      <c r="M66" s="11">
        <v>0</v>
      </c>
      <c r="N66" s="11">
        <v>0</v>
      </c>
      <c r="O66" s="11">
        <v>0</v>
      </c>
      <c r="P66" s="13">
        <f>L66</f>
        <v>1482190</v>
      </c>
      <c r="Q66" s="11">
        <f>L66/H66</f>
        <v>1492.0074087495723</v>
      </c>
      <c r="R66" s="13">
        <v>13912</v>
      </c>
      <c r="S66" s="26" t="s">
        <v>385</v>
      </c>
      <c r="T66" s="22" t="s">
        <v>387</v>
      </c>
    </row>
    <row r="67" spans="1:20" s="48" customFormat="1" ht="20.25" customHeight="1" x14ac:dyDescent="0.3">
      <c r="A67" s="175" t="s">
        <v>44</v>
      </c>
      <c r="B67" s="176"/>
      <c r="C67" s="11" t="s">
        <v>41</v>
      </c>
      <c r="D67" s="11" t="s">
        <v>41</v>
      </c>
      <c r="E67" s="11" t="s">
        <v>41</v>
      </c>
      <c r="F67" s="11" t="s">
        <v>41</v>
      </c>
      <c r="G67" s="11" t="s">
        <v>41</v>
      </c>
      <c r="H67" s="13">
        <f t="shared" ref="H67:Q67" si="16">SUM(H66:H66)</f>
        <v>993.42</v>
      </c>
      <c r="I67" s="13">
        <f t="shared" si="16"/>
        <v>894.62</v>
      </c>
      <c r="J67" s="13">
        <f t="shared" si="16"/>
        <v>522.04</v>
      </c>
      <c r="K67" s="32">
        <f t="shared" si="16"/>
        <v>65</v>
      </c>
      <c r="L67" s="13">
        <f t="shared" si="16"/>
        <v>1482190</v>
      </c>
      <c r="M67" s="13">
        <f t="shared" si="16"/>
        <v>0</v>
      </c>
      <c r="N67" s="13">
        <f t="shared" si="16"/>
        <v>0</v>
      </c>
      <c r="O67" s="13">
        <f t="shared" si="16"/>
        <v>0</v>
      </c>
      <c r="P67" s="13">
        <f t="shared" si="16"/>
        <v>1482190</v>
      </c>
      <c r="Q67" s="13">
        <f t="shared" si="16"/>
        <v>1492.0074087495723</v>
      </c>
      <c r="R67" s="33" t="s">
        <v>41</v>
      </c>
      <c r="S67" s="8" t="s">
        <v>41</v>
      </c>
      <c r="T67" s="22" t="s">
        <v>41</v>
      </c>
    </row>
    <row r="68" spans="1:20" s="51" customFormat="1" ht="17.25" customHeight="1" x14ac:dyDescent="0.3">
      <c r="A68" s="191" t="s">
        <v>47</v>
      </c>
      <c r="B68" s="192"/>
      <c r="C68" s="192"/>
      <c r="D68" s="192"/>
      <c r="E68" s="193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</row>
    <row r="69" spans="1:20" s="49" customFormat="1" ht="19.5" customHeight="1" x14ac:dyDescent="0.3">
      <c r="A69" s="36">
        <f>A66+1</f>
        <v>28</v>
      </c>
      <c r="B69" s="24" t="s">
        <v>207</v>
      </c>
      <c r="C69" s="8">
        <v>1965</v>
      </c>
      <c r="D69" s="8"/>
      <c r="E69" s="28" t="s">
        <v>40</v>
      </c>
      <c r="F69" s="8">
        <v>2</v>
      </c>
      <c r="G69" s="8">
        <v>2</v>
      </c>
      <c r="H69" s="8">
        <v>477.7</v>
      </c>
      <c r="I69" s="8">
        <v>477.7</v>
      </c>
      <c r="J69" s="8">
        <v>299.3</v>
      </c>
      <c r="K69" s="8">
        <v>28</v>
      </c>
      <c r="L69" s="13">
        <f>'вмды работ'!C64</f>
        <v>1388065</v>
      </c>
      <c r="M69" s="11">
        <v>0</v>
      </c>
      <c r="N69" s="11">
        <v>0</v>
      </c>
      <c r="O69" s="11">
        <v>0</v>
      </c>
      <c r="P69" s="13">
        <f>L69</f>
        <v>1388065</v>
      </c>
      <c r="Q69" s="11">
        <f t="shared" ref="Q69:Q81" si="17">L69/H69</f>
        <v>2905.7253506384759</v>
      </c>
      <c r="R69" s="13">
        <v>13912</v>
      </c>
      <c r="S69" s="26" t="s">
        <v>385</v>
      </c>
      <c r="T69" s="22" t="s">
        <v>387</v>
      </c>
    </row>
    <row r="70" spans="1:20" s="49" customFormat="1" ht="19.5" customHeight="1" x14ac:dyDescent="0.3">
      <c r="A70" s="36">
        <f>A69+1</f>
        <v>29</v>
      </c>
      <c r="B70" s="24" t="s">
        <v>208</v>
      </c>
      <c r="C70" s="8">
        <v>1965</v>
      </c>
      <c r="D70" s="8"/>
      <c r="E70" s="28" t="s">
        <v>40</v>
      </c>
      <c r="F70" s="8">
        <v>2</v>
      </c>
      <c r="G70" s="8">
        <v>2</v>
      </c>
      <c r="H70" s="8">
        <v>507.13</v>
      </c>
      <c r="I70" s="8">
        <v>507.13</v>
      </c>
      <c r="J70" s="8">
        <v>301.38</v>
      </c>
      <c r="K70" s="8">
        <v>18</v>
      </c>
      <c r="L70" s="13">
        <f>'вмды работ'!C65</f>
        <v>1388065</v>
      </c>
      <c r="M70" s="11">
        <v>0</v>
      </c>
      <c r="N70" s="11">
        <v>0</v>
      </c>
      <c r="O70" s="11">
        <v>0</v>
      </c>
      <c r="P70" s="13">
        <f>L70</f>
        <v>1388065</v>
      </c>
      <c r="Q70" s="11">
        <f t="shared" si="17"/>
        <v>2737.0989687062488</v>
      </c>
      <c r="R70" s="13">
        <v>13912</v>
      </c>
      <c r="S70" s="26" t="s">
        <v>385</v>
      </c>
      <c r="T70" s="22" t="s">
        <v>387</v>
      </c>
    </row>
    <row r="71" spans="1:20" s="49" customFormat="1" ht="19.5" customHeight="1" x14ac:dyDescent="0.3">
      <c r="A71" s="36">
        <f t="shared" ref="A71:A80" si="18">A70+1</f>
        <v>30</v>
      </c>
      <c r="B71" s="24" t="s">
        <v>209</v>
      </c>
      <c r="C71" s="8">
        <v>1964</v>
      </c>
      <c r="D71" s="8"/>
      <c r="E71" s="28" t="s">
        <v>40</v>
      </c>
      <c r="F71" s="8">
        <v>2</v>
      </c>
      <c r="G71" s="8">
        <v>2</v>
      </c>
      <c r="H71" s="8">
        <v>465.05</v>
      </c>
      <c r="I71" s="8">
        <v>465.05</v>
      </c>
      <c r="J71" s="8">
        <v>292.25</v>
      </c>
      <c r="K71" s="8">
        <v>16</v>
      </c>
      <c r="L71" s="13">
        <f>'вмды работ'!C66</f>
        <v>1756423</v>
      </c>
      <c r="M71" s="11">
        <v>0</v>
      </c>
      <c r="N71" s="11">
        <v>0</v>
      </c>
      <c r="O71" s="11">
        <v>0</v>
      </c>
      <c r="P71" s="13">
        <f>L71</f>
        <v>1756423</v>
      </c>
      <c r="Q71" s="11">
        <f t="shared" si="17"/>
        <v>3776.8476507902374</v>
      </c>
      <c r="R71" s="13">
        <v>13912</v>
      </c>
      <c r="S71" s="26" t="s">
        <v>385</v>
      </c>
      <c r="T71" s="22" t="s">
        <v>387</v>
      </c>
    </row>
    <row r="72" spans="1:20" s="49" customFormat="1" ht="19.5" customHeight="1" x14ac:dyDescent="0.3">
      <c r="A72" s="36">
        <f t="shared" si="18"/>
        <v>31</v>
      </c>
      <c r="B72" s="27" t="s">
        <v>210</v>
      </c>
      <c r="C72" s="8">
        <v>1950</v>
      </c>
      <c r="D72" s="8"/>
      <c r="E72" s="28" t="s">
        <v>71</v>
      </c>
      <c r="F72" s="8">
        <v>2</v>
      </c>
      <c r="G72" s="8">
        <v>2</v>
      </c>
      <c r="H72" s="8">
        <v>253.2</v>
      </c>
      <c r="I72" s="8">
        <v>253.2</v>
      </c>
      <c r="J72" s="8">
        <v>154.80000000000001</v>
      </c>
      <c r="K72" s="8">
        <v>12</v>
      </c>
      <c r="L72" s="13">
        <f>'вмды работ'!C67</f>
        <v>1308057</v>
      </c>
      <c r="M72" s="11">
        <v>0</v>
      </c>
      <c r="N72" s="11">
        <v>0</v>
      </c>
      <c r="O72" s="11">
        <v>0</v>
      </c>
      <c r="P72" s="13">
        <f t="shared" ref="P72:P78" si="19">L72</f>
        <v>1308057</v>
      </c>
      <c r="Q72" s="11">
        <f t="shared" ref="Q72:Q78" si="20">L72/H72</f>
        <v>5166.1018957345977</v>
      </c>
      <c r="R72" s="13">
        <v>13912</v>
      </c>
      <c r="S72" s="26" t="s">
        <v>385</v>
      </c>
      <c r="T72" s="22" t="s">
        <v>387</v>
      </c>
    </row>
    <row r="73" spans="1:20" s="49" customFormat="1" ht="19.5" customHeight="1" x14ac:dyDescent="0.3">
      <c r="A73" s="36">
        <f t="shared" si="18"/>
        <v>32</v>
      </c>
      <c r="B73" s="27" t="s">
        <v>211</v>
      </c>
      <c r="C73" s="8">
        <v>1956</v>
      </c>
      <c r="D73" s="8"/>
      <c r="E73" s="28" t="s">
        <v>71</v>
      </c>
      <c r="F73" s="8">
        <v>2</v>
      </c>
      <c r="G73" s="8">
        <v>3</v>
      </c>
      <c r="H73" s="8">
        <v>448.38</v>
      </c>
      <c r="I73" s="8">
        <v>448.38</v>
      </c>
      <c r="J73" s="8">
        <v>293.24</v>
      </c>
      <c r="K73" s="8">
        <v>18</v>
      </c>
      <c r="L73" s="13">
        <f>'вмды работ'!C68</f>
        <v>1340974</v>
      </c>
      <c r="M73" s="11">
        <v>0</v>
      </c>
      <c r="N73" s="11">
        <v>0</v>
      </c>
      <c r="O73" s="11">
        <v>0</v>
      </c>
      <c r="P73" s="13">
        <f t="shared" si="19"/>
        <v>1340974</v>
      </c>
      <c r="Q73" s="11">
        <f t="shared" si="20"/>
        <v>2990.7087738079308</v>
      </c>
      <c r="R73" s="13">
        <v>13912</v>
      </c>
      <c r="S73" s="26" t="s">
        <v>385</v>
      </c>
      <c r="T73" s="22" t="s">
        <v>387</v>
      </c>
    </row>
    <row r="74" spans="1:20" s="49" customFormat="1" ht="19.5" customHeight="1" x14ac:dyDescent="0.3">
      <c r="A74" s="36">
        <f t="shared" si="18"/>
        <v>33</v>
      </c>
      <c r="B74" s="24" t="s">
        <v>212</v>
      </c>
      <c r="C74" s="8">
        <v>1959</v>
      </c>
      <c r="D74" s="8"/>
      <c r="E74" s="28" t="s">
        <v>71</v>
      </c>
      <c r="F74" s="8">
        <v>2</v>
      </c>
      <c r="G74" s="8">
        <v>2</v>
      </c>
      <c r="H74" s="8">
        <v>479.17</v>
      </c>
      <c r="I74" s="8">
        <v>479.17</v>
      </c>
      <c r="J74" s="8">
        <v>287.95999999999998</v>
      </c>
      <c r="K74" s="8">
        <v>14</v>
      </c>
      <c r="L74" s="13">
        <f>'вмды работ'!C69</f>
        <v>780748</v>
      </c>
      <c r="M74" s="11">
        <v>0</v>
      </c>
      <c r="N74" s="11">
        <v>0</v>
      </c>
      <c r="O74" s="11">
        <v>0</v>
      </c>
      <c r="P74" s="13">
        <f t="shared" si="19"/>
        <v>780748</v>
      </c>
      <c r="Q74" s="11">
        <f t="shared" si="20"/>
        <v>1629.3757956466388</v>
      </c>
      <c r="R74" s="13">
        <v>13912</v>
      </c>
      <c r="S74" s="26" t="s">
        <v>385</v>
      </c>
      <c r="T74" s="22" t="s">
        <v>387</v>
      </c>
    </row>
    <row r="75" spans="1:20" s="49" customFormat="1" ht="19.5" customHeight="1" x14ac:dyDescent="0.3">
      <c r="A75" s="36">
        <f t="shared" si="18"/>
        <v>34</v>
      </c>
      <c r="B75" s="24" t="s">
        <v>213</v>
      </c>
      <c r="C75" s="8">
        <v>1960</v>
      </c>
      <c r="D75" s="8"/>
      <c r="E75" s="28" t="s">
        <v>40</v>
      </c>
      <c r="F75" s="8">
        <v>2</v>
      </c>
      <c r="G75" s="8">
        <v>3</v>
      </c>
      <c r="H75" s="52">
        <v>488.06</v>
      </c>
      <c r="I75" s="52">
        <v>488.06</v>
      </c>
      <c r="J75" s="52">
        <v>291.86</v>
      </c>
      <c r="K75" s="53">
        <v>21</v>
      </c>
      <c r="L75" s="13">
        <f>'вмды работ'!C70</f>
        <v>771226</v>
      </c>
      <c r="M75" s="11">
        <v>0</v>
      </c>
      <c r="N75" s="11">
        <v>0</v>
      </c>
      <c r="O75" s="11">
        <v>0</v>
      </c>
      <c r="P75" s="13">
        <f t="shared" si="19"/>
        <v>771226</v>
      </c>
      <c r="Q75" s="11">
        <f t="shared" si="20"/>
        <v>1580.1868622710322</v>
      </c>
      <c r="R75" s="13">
        <v>13912</v>
      </c>
      <c r="S75" s="26" t="s">
        <v>385</v>
      </c>
      <c r="T75" s="22" t="s">
        <v>387</v>
      </c>
    </row>
    <row r="76" spans="1:20" s="49" customFormat="1" ht="19.5" customHeight="1" x14ac:dyDescent="0.3">
      <c r="A76" s="36">
        <f t="shared" si="18"/>
        <v>35</v>
      </c>
      <c r="B76" s="27" t="s">
        <v>214</v>
      </c>
      <c r="C76" s="8">
        <v>1917</v>
      </c>
      <c r="D76" s="8"/>
      <c r="E76" s="28" t="s">
        <v>71</v>
      </c>
      <c r="F76" s="8">
        <v>2</v>
      </c>
      <c r="G76" s="8">
        <v>2</v>
      </c>
      <c r="H76" s="52">
        <v>488.06</v>
      </c>
      <c r="I76" s="52">
        <v>488.06</v>
      </c>
      <c r="J76" s="52">
        <v>291.86</v>
      </c>
      <c r="K76" s="53">
        <v>21</v>
      </c>
      <c r="L76" s="13">
        <f>'вмды работ'!C71</f>
        <v>774994</v>
      </c>
      <c r="M76" s="11">
        <v>0</v>
      </c>
      <c r="N76" s="11">
        <v>0</v>
      </c>
      <c r="O76" s="11">
        <v>0</v>
      </c>
      <c r="P76" s="13">
        <f t="shared" si="19"/>
        <v>774994</v>
      </c>
      <c r="Q76" s="11">
        <f t="shared" si="20"/>
        <v>1587.9072245215752</v>
      </c>
      <c r="R76" s="13">
        <v>13912</v>
      </c>
      <c r="S76" s="26" t="s">
        <v>385</v>
      </c>
      <c r="T76" s="22" t="s">
        <v>387</v>
      </c>
    </row>
    <row r="77" spans="1:20" s="49" customFormat="1" ht="19.5" customHeight="1" x14ac:dyDescent="0.3">
      <c r="A77" s="36">
        <f t="shared" si="18"/>
        <v>36</v>
      </c>
      <c r="B77" s="27" t="s">
        <v>215</v>
      </c>
      <c r="C77" s="8">
        <v>1917</v>
      </c>
      <c r="D77" s="8"/>
      <c r="E77" s="28" t="s">
        <v>71</v>
      </c>
      <c r="F77" s="8">
        <v>2</v>
      </c>
      <c r="G77" s="8">
        <v>2</v>
      </c>
      <c r="H77" s="52">
        <v>321.7</v>
      </c>
      <c r="I77" s="52">
        <v>321.7</v>
      </c>
      <c r="J77" s="52">
        <v>211.38</v>
      </c>
      <c r="K77" s="53">
        <v>7</v>
      </c>
      <c r="L77" s="13">
        <f>'вмды работ'!C72</f>
        <v>2024074</v>
      </c>
      <c r="M77" s="11">
        <v>0</v>
      </c>
      <c r="N77" s="11">
        <v>0</v>
      </c>
      <c r="O77" s="11">
        <v>0</v>
      </c>
      <c r="P77" s="13">
        <f t="shared" si="19"/>
        <v>2024074</v>
      </c>
      <c r="Q77" s="11">
        <f t="shared" si="20"/>
        <v>6291.8060304631645</v>
      </c>
      <c r="R77" s="13">
        <v>13912</v>
      </c>
      <c r="S77" s="26" t="s">
        <v>385</v>
      </c>
      <c r="T77" s="22" t="s">
        <v>387</v>
      </c>
    </row>
    <row r="78" spans="1:20" s="49" customFormat="1" ht="19.5" customHeight="1" x14ac:dyDescent="0.3">
      <c r="A78" s="36">
        <f t="shared" si="18"/>
        <v>37</v>
      </c>
      <c r="B78" s="27" t="s">
        <v>216</v>
      </c>
      <c r="C78" s="8">
        <v>1917</v>
      </c>
      <c r="D78" s="8"/>
      <c r="E78" s="28" t="s">
        <v>71</v>
      </c>
      <c r="F78" s="8">
        <v>2</v>
      </c>
      <c r="G78" s="8">
        <v>2</v>
      </c>
      <c r="H78" s="52">
        <v>193.4</v>
      </c>
      <c r="I78" s="52">
        <v>193.4</v>
      </c>
      <c r="J78" s="52">
        <v>121.4</v>
      </c>
      <c r="K78" s="53">
        <v>11</v>
      </c>
      <c r="L78" s="13">
        <f>'вмды работ'!C73</f>
        <v>152234</v>
      </c>
      <c r="M78" s="11">
        <v>0</v>
      </c>
      <c r="N78" s="11">
        <v>0</v>
      </c>
      <c r="O78" s="11">
        <v>0</v>
      </c>
      <c r="P78" s="13">
        <f t="shared" si="19"/>
        <v>152234</v>
      </c>
      <c r="Q78" s="11">
        <f t="shared" si="20"/>
        <v>787.14581178903825</v>
      </c>
      <c r="R78" s="13">
        <v>13912</v>
      </c>
      <c r="S78" s="26" t="s">
        <v>385</v>
      </c>
      <c r="T78" s="22" t="s">
        <v>387</v>
      </c>
    </row>
    <row r="79" spans="1:20" s="49" customFormat="1" ht="19.5" customHeight="1" x14ac:dyDescent="0.3">
      <c r="A79" s="36">
        <f t="shared" si="18"/>
        <v>38</v>
      </c>
      <c r="B79" s="24" t="s">
        <v>217</v>
      </c>
      <c r="C79" s="8">
        <v>1970</v>
      </c>
      <c r="D79" s="8"/>
      <c r="E79" s="28" t="s">
        <v>40</v>
      </c>
      <c r="F79" s="8">
        <v>2</v>
      </c>
      <c r="G79" s="8">
        <v>3</v>
      </c>
      <c r="H79" s="8">
        <v>438.75</v>
      </c>
      <c r="I79" s="8">
        <v>438.75</v>
      </c>
      <c r="J79" s="8">
        <v>287.58</v>
      </c>
      <c r="K79" s="8">
        <v>18</v>
      </c>
      <c r="L79" s="13">
        <f>'вмды работ'!C74</f>
        <v>1258039</v>
      </c>
      <c r="M79" s="11">
        <v>0</v>
      </c>
      <c r="N79" s="11">
        <v>0</v>
      </c>
      <c r="O79" s="11">
        <v>0</v>
      </c>
      <c r="P79" s="13">
        <f>L79</f>
        <v>1258039</v>
      </c>
      <c r="Q79" s="11">
        <f t="shared" si="17"/>
        <v>2867.3253561253559</v>
      </c>
      <c r="R79" s="13">
        <v>13912</v>
      </c>
      <c r="S79" s="26" t="s">
        <v>385</v>
      </c>
      <c r="T79" s="22" t="s">
        <v>387</v>
      </c>
    </row>
    <row r="80" spans="1:20" s="49" customFormat="1" ht="19.5" customHeight="1" x14ac:dyDescent="0.3">
      <c r="A80" s="36">
        <f t="shared" si="18"/>
        <v>39</v>
      </c>
      <c r="B80" s="24" t="s">
        <v>218</v>
      </c>
      <c r="C80" s="8">
        <v>1971</v>
      </c>
      <c r="D80" s="8"/>
      <c r="E80" s="28" t="s">
        <v>40</v>
      </c>
      <c r="F80" s="8">
        <v>2</v>
      </c>
      <c r="G80" s="8">
        <v>3</v>
      </c>
      <c r="H80" s="8">
        <v>435</v>
      </c>
      <c r="I80" s="8">
        <v>435</v>
      </c>
      <c r="J80" s="8">
        <v>284.07</v>
      </c>
      <c r="K80" s="8">
        <v>23</v>
      </c>
      <c r="L80" s="13">
        <f>'вмды работ'!C75</f>
        <v>1263709</v>
      </c>
      <c r="M80" s="11">
        <v>0</v>
      </c>
      <c r="N80" s="11">
        <v>0</v>
      </c>
      <c r="O80" s="11">
        <v>0</v>
      </c>
      <c r="P80" s="13">
        <f>L80</f>
        <v>1263709</v>
      </c>
      <c r="Q80" s="11">
        <f t="shared" si="17"/>
        <v>2905.0781609195401</v>
      </c>
      <c r="R80" s="13">
        <v>13912</v>
      </c>
      <c r="S80" s="26" t="s">
        <v>385</v>
      </c>
      <c r="T80" s="22" t="s">
        <v>387</v>
      </c>
    </row>
    <row r="81" spans="1:20" s="49" customFormat="1" ht="18" customHeight="1" x14ac:dyDescent="0.3">
      <c r="A81" s="202" t="s">
        <v>44</v>
      </c>
      <c r="B81" s="203"/>
      <c r="C81" s="8" t="s">
        <v>41</v>
      </c>
      <c r="D81" s="8" t="s">
        <v>41</v>
      </c>
      <c r="E81" s="8" t="s">
        <v>41</v>
      </c>
      <c r="F81" s="8" t="s">
        <v>41</v>
      </c>
      <c r="G81" s="8" t="s">
        <v>41</v>
      </c>
      <c r="H81" s="13">
        <f t="shared" ref="H81:P81" si="21">SUM(H69:H80)</f>
        <v>4995.5999999999995</v>
      </c>
      <c r="I81" s="13">
        <f t="shared" si="21"/>
        <v>4995.5999999999995</v>
      </c>
      <c r="J81" s="13">
        <f t="shared" si="21"/>
        <v>3117.0800000000004</v>
      </c>
      <c r="K81" s="32">
        <f>SUM(K69:K80)</f>
        <v>207</v>
      </c>
      <c r="L81" s="13">
        <f t="shared" si="21"/>
        <v>14206608</v>
      </c>
      <c r="M81" s="13">
        <f t="shared" si="21"/>
        <v>0</v>
      </c>
      <c r="N81" s="13">
        <f t="shared" si="21"/>
        <v>0</v>
      </c>
      <c r="O81" s="13">
        <f t="shared" si="21"/>
        <v>0</v>
      </c>
      <c r="P81" s="13">
        <f t="shared" si="21"/>
        <v>14206608</v>
      </c>
      <c r="Q81" s="11">
        <f t="shared" si="17"/>
        <v>2843.8241652654337</v>
      </c>
      <c r="R81" s="33" t="s">
        <v>41</v>
      </c>
      <c r="S81" s="54" t="s">
        <v>41</v>
      </c>
      <c r="T81" s="22" t="s">
        <v>41</v>
      </c>
    </row>
    <row r="82" spans="1:20" s="48" customFormat="1" ht="18.75" customHeight="1" x14ac:dyDescent="0.3">
      <c r="A82" s="191" t="s">
        <v>48</v>
      </c>
      <c r="B82" s="192"/>
      <c r="C82" s="192"/>
      <c r="D82" s="192"/>
      <c r="E82" s="193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</row>
    <row r="83" spans="1:20" s="49" customFormat="1" ht="18.75" customHeight="1" x14ac:dyDescent="0.3">
      <c r="A83" s="36">
        <f>A80+1</f>
        <v>40</v>
      </c>
      <c r="B83" s="24" t="s">
        <v>219</v>
      </c>
      <c r="C83" s="8">
        <v>1966</v>
      </c>
      <c r="D83" s="8"/>
      <c r="E83" s="28" t="s">
        <v>40</v>
      </c>
      <c r="F83" s="8">
        <v>2</v>
      </c>
      <c r="G83" s="8">
        <v>2</v>
      </c>
      <c r="H83" s="13">
        <v>374.58</v>
      </c>
      <c r="I83" s="13">
        <v>374.58</v>
      </c>
      <c r="J83" s="13">
        <v>225.1</v>
      </c>
      <c r="K83" s="32">
        <v>28</v>
      </c>
      <c r="L83" s="13">
        <f>'вмды работ'!C78</f>
        <v>1620223</v>
      </c>
      <c r="M83" s="11">
        <v>0</v>
      </c>
      <c r="N83" s="11">
        <v>0</v>
      </c>
      <c r="O83" s="11">
        <v>0</v>
      </c>
      <c r="P83" s="13">
        <f>L83</f>
        <v>1620223</v>
      </c>
      <c r="Q83" s="11">
        <f>L83/H83</f>
        <v>4325.4391585242138</v>
      </c>
      <c r="R83" s="13">
        <v>13912</v>
      </c>
      <c r="S83" s="26" t="s">
        <v>385</v>
      </c>
      <c r="T83" s="22" t="s">
        <v>387</v>
      </c>
    </row>
    <row r="84" spans="1:20" s="48" customFormat="1" ht="18.75" customHeight="1" x14ac:dyDescent="0.3">
      <c r="A84" s="175" t="s">
        <v>44</v>
      </c>
      <c r="B84" s="176"/>
      <c r="C84" s="11" t="s">
        <v>41</v>
      </c>
      <c r="D84" s="11" t="s">
        <v>41</v>
      </c>
      <c r="E84" s="11" t="s">
        <v>41</v>
      </c>
      <c r="F84" s="11" t="s">
        <v>41</v>
      </c>
      <c r="G84" s="11" t="s">
        <v>41</v>
      </c>
      <c r="H84" s="13">
        <f>SUM(H83:H83)</f>
        <v>374.58</v>
      </c>
      <c r="I84" s="13">
        <f>SUM(I83:I83)</f>
        <v>374.58</v>
      </c>
      <c r="J84" s="13">
        <f>SUM(J83:J83)</f>
        <v>225.1</v>
      </c>
      <c r="K84" s="32">
        <f>SUM(K83:K83)</f>
        <v>28</v>
      </c>
      <c r="L84" s="13">
        <f>SUM(L83)</f>
        <v>1620223</v>
      </c>
      <c r="M84" s="13">
        <f>SUM(M83)</f>
        <v>0</v>
      </c>
      <c r="N84" s="13">
        <f>SUM(N83)</f>
        <v>0</v>
      </c>
      <c r="O84" s="13">
        <f>SUM(O83)</f>
        <v>0</v>
      </c>
      <c r="P84" s="13">
        <f>SUM(P83)</f>
        <v>1620223</v>
      </c>
      <c r="Q84" s="11">
        <f>L84/H84</f>
        <v>4325.4391585242138</v>
      </c>
      <c r="R84" s="13">
        <v>13912</v>
      </c>
      <c r="S84" s="8" t="s">
        <v>41</v>
      </c>
      <c r="T84" s="22" t="s">
        <v>41</v>
      </c>
    </row>
    <row r="85" spans="1:20" s="43" customFormat="1" ht="19.5" customHeight="1" x14ac:dyDescent="0.35">
      <c r="A85" s="172" t="s">
        <v>49</v>
      </c>
      <c r="B85" s="173"/>
      <c r="C85" s="174"/>
      <c r="D85" s="37" t="s">
        <v>41</v>
      </c>
      <c r="E85" s="37" t="s">
        <v>41</v>
      </c>
      <c r="F85" s="37" t="s">
        <v>41</v>
      </c>
      <c r="G85" s="37" t="s">
        <v>41</v>
      </c>
      <c r="H85" s="38">
        <f t="shared" ref="H85:P85" si="22">H61+H64+H67+H81+H84</f>
        <v>19901.72</v>
      </c>
      <c r="I85" s="38">
        <f t="shared" si="22"/>
        <v>16529.13</v>
      </c>
      <c r="J85" s="38">
        <f t="shared" si="22"/>
        <v>11494.79</v>
      </c>
      <c r="K85" s="39">
        <f>K61+K64+K67+K81+K84</f>
        <v>962</v>
      </c>
      <c r="L85" s="38">
        <f t="shared" si="22"/>
        <v>31241207</v>
      </c>
      <c r="M85" s="38">
        <f t="shared" si="22"/>
        <v>0</v>
      </c>
      <c r="N85" s="38">
        <f t="shared" si="22"/>
        <v>0</v>
      </c>
      <c r="O85" s="38">
        <f t="shared" si="22"/>
        <v>0</v>
      </c>
      <c r="P85" s="38">
        <f t="shared" si="22"/>
        <v>31241207</v>
      </c>
      <c r="Q85" s="37">
        <f>L85/H85</f>
        <v>1569.7742205196334</v>
      </c>
      <c r="R85" s="40" t="s">
        <v>41</v>
      </c>
      <c r="S85" s="38" t="s">
        <v>41</v>
      </c>
      <c r="T85" s="42" t="s">
        <v>41</v>
      </c>
    </row>
    <row r="86" spans="1:20" s="55" customFormat="1" ht="16.5" customHeight="1" x14ac:dyDescent="0.3">
      <c r="A86" s="186" t="s">
        <v>64</v>
      </c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</row>
    <row r="87" spans="1:20" s="55" customFormat="1" ht="20.25" customHeight="1" x14ac:dyDescent="0.3">
      <c r="A87" s="188" t="s">
        <v>51</v>
      </c>
      <c r="B87" s="189"/>
      <c r="C87" s="189"/>
      <c r="D87" s="189"/>
      <c r="E87" s="190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</row>
    <row r="88" spans="1:20" s="55" customFormat="1" ht="21.75" customHeight="1" x14ac:dyDescent="0.3">
      <c r="A88" s="36">
        <f>A83+1</f>
        <v>41</v>
      </c>
      <c r="B88" s="27" t="s">
        <v>220</v>
      </c>
      <c r="C88" s="14">
        <v>1959</v>
      </c>
      <c r="D88" s="14"/>
      <c r="E88" s="28" t="s">
        <v>40</v>
      </c>
      <c r="F88" s="14">
        <v>4</v>
      </c>
      <c r="G88" s="14">
        <v>3</v>
      </c>
      <c r="H88" s="11">
        <v>2714.25</v>
      </c>
      <c r="I88" s="11">
        <v>2026.58</v>
      </c>
      <c r="J88" s="11">
        <v>1766.8</v>
      </c>
      <c r="K88" s="36">
        <v>94</v>
      </c>
      <c r="L88" s="11">
        <f>'вмды работ'!C83</f>
        <v>4240570</v>
      </c>
      <c r="M88" s="11">
        <v>0</v>
      </c>
      <c r="N88" s="11">
        <v>0</v>
      </c>
      <c r="O88" s="11">
        <v>0</v>
      </c>
      <c r="P88" s="11">
        <f>L88</f>
        <v>4240570</v>
      </c>
      <c r="Q88" s="11">
        <f>L88/H88</f>
        <v>1562.3358202081606</v>
      </c>
      <c r="R88" s="13">
        <v>13912</v>
      </c>
      <c r="S88" s="26" t="s">
        <v>385</v>
      </c>
      <c r="T88" s="22" t="s">
        <v>387</v>
      </c>
    </row>
    <row r="89" spans="1:20" s="55" customFormat="1" ht="21.75" customHeight="1" x14ac:dyDescent="0.3">
      <c r="A89" s="36">
        <f>A88+1</f>
        <v>42</v>
      </c>
      <c r="B89" s="24" t="s">
        <v>221</v>
      </c>
      <c r="C89" s="14">
        <v>1966</v>
      </c>
      <c r="D89" s="14"/>
      <c r="E89" s="28" t="s">
        <v>42</v>
      </c>
      <c r="F89" s="14">
        <v>5</v>
      </c>
      <c r="G89" s="14">
        <v>2</v>
      </c>
      <c r="H89" s="11">
        <v>1809.5</v>
      </c>
      <c r="I89" s="11">
        <v>1636.1</v>
      </c>
      <c r="J89" s="11">
        <v>1331.5</v>
      </c>
      <c r="K89" s="36">
        <v>102</v>
      </c>
      <c r="L89" s="11">
        <f>'вмды работ'!C84</f>
        <v>1125524</v>
      </c>
      <c r="M89" s="11">
        <v>0</v>
      </c>
      <c r="N89" s="11">
        <v>0</v>
      </c>
      <c r="O89" s="11">
        <v>0</v>
      </c>
      <c r="P89" s="11">
        <f>L89</f>
        <v>1125524</v>
      </c>
      <c r="Q89" s="11">
        <f>L89/H89</f>
        <v>622.0082895827577</v>
      </c>
      <c r="R89" s="13">
        <v>13912</v>
      </c>
      <c r="S89" s="26" t="s">
        <v>385</v>
      </c>
      <c r="T89" s="22" t="s">
        <v>387</v>
      </c>
    </row>
    <row r="90" spans="1:20" s="55" customFormat="1" ht="21.75" customHeight="1" x14ac:dyDescent="0.3">
      <c r="A90" s="36">
        <f>A89+1</f>
        <v>43</v>
      </c>
      <c r="B90" s="24" t="s">
        <v>222</v>
      </c>
      <c r="C90" s="14">
        <v>1967</v>
      </c>
      <c r="D90" s="14"/>
      <c r="E90" s="28" t="s">
        <v>42</v>
      </c>
      <c r="F90" s="14">
        <v>5</v>
      </c>
      <c r="G90" s="14">
        <v>2</v>
      </c>
      <c r="H90" s="11">
        <v>1810.9</v>
      </c>
      <c r="I90" s="11">
        <v>1634.8</v>
      </c>
      <c r="J90" s="11">
        <v>1461.2</v>
      </c>
      <c r="K90" s="36">
        <v>67</v>
      </c>
      <c r="L90" s="11">
        <f>'вмды работ'!C85</f>
        <v>1125561</v>
      </c>
      <c r="M90" s="11">
        <v>0</v>
      </c>
      <c r="N90" s="11">
        <v>0</v>
      </c>
      <c r="O90" s="11">
        <v>0</v>
      </c>
      <c r="P90" s="11">
        <f>L90</f>
        <v>1125561</v>
      </c>
      <c r="Q90" s="11">
        <f>L90/H90</f>
        <v>621.54784913578885</v>
      </c>
      <c r="R90" s="13">
        <v>13912</v>
      </c>
      <c r="S90" s="26" t="s">
        <v>385</v>
      </c>
      <c r="T90" s="22" t="s">
        <v>387</v>
      </c>
    </row>
    <row r="91" spans="1:20" s="55" customFormat="1" ht="15.75" customHeight="1" x14ac:dyDescent="0.3">
      <c r="A91" s="175" t="s">
        <v>44</v>
      </c>
      <c r="B91" s="176"/>
      <c r="C91" s="11" t="s">
        <v>41</v>
      </c>
      <c r="D91" s="11" t="s">
        <v>41</v>
      </c>
      <c r="E91" s="11" t="s">
        <v>41</v>
      </c>
      <c r="F91" s="11" t="s">
        <v>41</v>
      </c>
      <c r="G91" s="11" t="s">
        <v>41</v>
      </c>
      <c r="H91" s="56">
        <f t="shared" ref="H91:P91" si="23">SUM(H88:H90)</f>
        <v>6334.65</v>
      </c>
      <c r="I91" s="56">
        <f t="shared" si="23"/>
        <v>5297.48</v>
      </c>
      <c r="J91" s="56">
        <f t="shared" si="23"/>
        <v>4559.5</v>
      </c>
      <c r="K91" s="57">
        <f>SUM(K88:K90)</f>
        <v>263</v>
      </c>
      <c r="L91" s="56">
        <f t="shared" si="23"/>
        <v>6491655</v>
      </c>
      <c r="M91" s="56">
        <f t="shared" si="23"/>
        <v>0</v>
      </c>
      <c r="N91" s="56">
        <f t="shared" si="23"/>
        <v>0</v>
      </c>
      <c r="O91" s="56">
        <f t="shared" si="23"/>
        <v>0</v>
      </c>
      <c r="P91" s="56">
        <f t="shared" si="23"/>
        <v>6491655</v>
      </c>
      <c r="Q91" s="11">
        <f>L91/H91</f>
        <v>1024.7851104638773</v>
      </c>
      <c r="R91" s="33" t="s">
        <v>41</v>
      </c>
      <c r="S91" s="9" t="s">
        <v>41</v>
      </c>
      <c r="T91" s="22" t="s">
        <v>41</v>
      </c>
    </row>
    <row r="92" spans="1:20" s="55" customFormat="1" ht="15.75" customHeight="1" x14ac:dyDescent="0.3">
      <c r="A92" s="188" t="s">
        <v>52</v>
      </c>
      <c r="B92" s="189"/>
      <c r="C92" s="189"/>
      <c r="D92" s="189"/>
      <c r="E92" s="190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</row>
    <row r="93" spans="1:20" s="55" customFormat="1" ht="21.75" customHeight="1" x14ac:dyDescent="0.3">
      <c r="A93" s="36">
        <f>A90+1</f>
        <v>44</v>
      </c>
      <c r="B93" s="27" t="s">
        <v>397</v>
      </c>
      <c r="C93" s="9">
        <v>1971</v>
      </c>
      <c r="D93" s="9"/>
      <c r="E93" s="28" t="s">
        <v>40</v>
      </c>
      <c r="F93" s="9">
        <v>5</v>
      </c>
      <c r="G93" s="9">
        <v>6</v>
      </c>
      <c r="H93" s="8">
        <v>6123.5</v>
      </c>
      <c r="I93" s="56">
        <v>4416.03</v>
      </c>
      <c r="J93" s="56">
        <v>4098.7299999999996</v>
      </c>
      <c r="K93" s="57">
        <v>208</v>
      </c>
      <c r="L93" s="56">
        <f>'вмды работ'!C88</f>
        <v>5188174.96</v>
      </c>
      <c r="M93" s="11">
        <v>0</v>
      </c>
      <c r="N93" s="11">
        <v>0</v>
      </c>
      <c r="O93" s="11">
        <v>0</v>
      </c>
      <c r="P93" s="11">
        <f>L93</f>
        <v>5188174.96</v>
      </c>
      <c r="Q93" s="11">
        <f>L93/H93</f>
        <v>847.25646444027109</v>
      </c>
      <c r="R93" s="13">
        <v>13912</v>
      </c>
      <c r="S93" s="26" t="s">
        <v>385</v>
      </c>
      <c r="T93" s="22" t="s">
        <v>387</v>
      </c>
    </row>
    <row r="94" spans="1:20" s="55" customFormat="1" ht="21.75" customHeight="1" x14ac:dyDescent="0.3">
      <c r="A94" s="36">
        <f>A93+1</f>
        <v>45</v>
      </c>
      <c r="B94" s="58" t="s">
        <v>445</v>
      </c>
      <c r="C94" s="59">
        <v>1986</v>
      </c>
      <c r="D94" s="59"/>
      <c r="E94" s="28" t="s">
        <v>42</v>
      </c>
      <c r="F94" s="59">
        <v>5</v>
      </c>
      <c r="G94" s="59">
        <v>4</v>
      </c>
      <c r="H94" s="59">
        <v>4006.6</v>
      </c>
      <c r="I94" s="59">
        <v>3607.8</v>
      </c>
      <c r="J94" s="59">
        <v>3244.8</v>
      </c>
      <c r="K94" s="59">
        <v>148</v>
      </c>
      <c r="L94" s="56">
        <f>'вмды работ'!C89</f>
        <v>1037355</v>
      </c>
      <c r="M94" s="11">
        <v>0</v>
      </c>
      <c r="N94" s="11">
        <v>0</v>
      </c>
      <c r="O94" s="11">
        <v>0</v>
      </c>
      <c r="P94" s="11">
        <f>L94</f>
        <v>1037355</v>
      </c>
      <c r="Q94" s="11">
        <f>L94/H94</f>
        <v>258.91154594918385</v>
      </c>
      <c r="R94" s="13">
        <v>13912</v>
      </c>
      <c r="S94" s="26" t="s">
        <v>385</v>
      </c>
      <c r="T94" s="22" t="s">
        <v>387</v>
      </c>
    </row>
    <row r="95" spans="1:20" s="55" customFormat="1" ht="21.75" customHeight="1" x14ac:dyDescent="0.3">
      <c r="A95" s="36">
        <f t="shared" ref="A95:A101" si="24">A94+1</f>
        <v>46</v>
      </c>
      <c r="B95" s="24" t="s">
        <v>223</v>
      </c>
      <c r="C95" s="14">
        <v>1962</v>
      </c>
      <c r="D95" s="9"/>
      <c r="E95" s="28" t="s">
        <v>40</v>
      </c>
      <c r="F95" s="9">
        <v>2</v>
      </c>
      <c r="G95" s="9">
        <v>1</v>
      </c>
      <c r="H95" s="56">
        <v>416.6</v>
      </c>
      <c r="I95" s="56">
        <v>367.7</v>
      </c>
      <c r="J95" s="56">
        <v>271.10000000000002</v>
      </c>
      <c r="K95" s="57">
        <v>15</v>
      </c>
      <c r="L95" s="56">
        <f>'вмды работ'!C90</f>
        <v>1354856</v>
      </c>
      <c r="M95" s="11">
        <v>0</v>
      </c>
      <c r="N95" s="11">
        <v>0</v>
      </c>
      <c r="O95" s="11">
        <v>0</v>
      </c>
      <c r="P95" s="11">
        <f t="shared" ref="P95:P101" si="25">L95</f>
        <v>1354856</v>
      </c>
      <c r="Q95" s="11">
        <f t="shared" ref="Q95:Q101" si="26">L95/H95</f>
        <v>3252.1747479596734</v>
      </c>
      <c r="R95" s="13">
        <v>13912</v>
      </c>
      <c r="S95" s="26" t="s">
        <v>385</v>
      </c>
      <c r="T95" s="22" t="s">
        <v>387</v>
      </c>
    </row>
    <row r="96" spans="1:20" s="55" customFormat="1" ht="21.75" customHeight="1" x14ac:dyDescent="0.3">
      <c r="A96" s="36">
        <f t="shared" si="24"/>
        <v>47</v>
      </c>
      <c r="B96" s="27" t="s">
        <v>398</v>
      </c>
      <c r="C96" s="9">
        <v>1980</v>
      </c>
      <c r="D96" s="9"/>
      <c r="E96" s="28" t="s">
        <v>40</v>
      </c>
      <c r="F96" s="9">
        <v>5</v>
      </c>
      <c r="G96" s="9">
        <v>6</v>
      </c>
      <c r="H96" s="56">
        <v>5331.1</v>
      </c>
      <c r="I96" s="56">
        <v>4933.3999999999996</v>
      </c>
      <c r="J96" s="56">
        <v>4455.3</v>
      </c>
      <c r="K96" s="57">
        <v>215</v>
      </c>
      <c r="L96" s="56">
        <f>'вмды работ'!C91</f>
        <v>1486604</v>
      </c>
      <c r="M96" s="11">
        <v>0</v>
      </c>
      <c r="N96" s="11">
        <v>0</v>
      </c>
      <c r="O96" s="11">
        <v>0</v>
      </c>
      <c r="P96" s="11">
        <f>L96</f>
        <v>1486604</v>
      </c>
      <c r="Q96" s="11">
        <f>L96/H96</f>
        <v>278.85502053985107</v>
      </c>
      <c r="R96" s="13">
        <v>13912</v>
      </c>
      <c r="S96" s="26" t="s">
        <v>385</v>
      </c>
      <c r="T96" s="22" t="s">
        <v>387</v>
      </c>
    </row>
    <row r="97" spans="1:20" s="55" customFormat="1" ht="21.75" customHeight="1" x14ac:dyDescent="0.3">
      <c r="A97" s="36">
        <f t="shared" si="24"/>
        <v>48</v>
      </c>
      <c r="B97" s="24" t="s">
        <v>224</v>
      </c>
      <c r="C97" s="9">
        <v>1983</v>
      </c>
      <c r="D97" s="9"/>
      <c r="E97" s="25" t="s">
        <v>442</v>
      </c>
      <c r="F97" s="9">
        <v>5</v>
      </c>
      <c r="G97" s="9">
        <v>6</v>
      </c>
      <c r="H97" s="56">
        <v>5536.35</v>
      </c>
      <c r="I97" s="56">
        <v>4960.05</v>
      </c>
      <c r="J97" s="56">
        <v>4407.95</v>
      </c>
      <c r="K97" s="57">
        <v>222</v>
      </c>
      <c r="L97" s="56">
        <f>'вмды работ'!C92</f>
        <v>1935040</v>
      </c>
      <c r="M97" s="11">
        <v>0</v>
      </c>
      <c r="N97" s="11">
        <v>0</v>
      </c>
      <c r="O97" s="11">
        <v>0</v>
      </c>
      <c r="P97" s="11">
        <f t="shared" si="25"/>
        <v>1935040</v>
      </c>
      <c r="Q97" s="11">
        <f t="shared" si="26"/>
        <v>349.51547499706481</v>
      </c>
      <c r="R97" s="13">
        <v>13912</v>
      </c>
      <c r="S97" s="26" t="s">
        <v>385</v>
      </c>
      <c r="T97" s="22" t="s">
        <v>387</v>
      </c>
    </row>
    <row r="98" spans="1:20" s="55" customFormat="1" ht="21.75" customHeight="1" x14ac:dyDescent="0.3">
      <c r="A98" s="36">
        <f>A97+1</f>
        <v>49</v>
      </c>
      <c r="B98" s="27" t="s">
        <v>225</v>
      </c>
      <c r="C98" s="9">
        <v>1960</v>
      </c>
      <c r="D98" s="9"/>
      <c r="E98" s="28" t="s">
        <v>40</v>
      </c>
      <c r="F98" s="9">
        <v>2</v>
      </c>
      <c r="G98" s="9">
        <v>2</v>
      </c>
      <c r="H98" s="56">
        <v>710.96</v>
      </c>
      <c r="I98" s="56">
        <v>631.16</v>
      </c>
      <c r="J98" s="56">
        <v>555.96</v>
      </c>
      <c r="K98" s="57">
        <v>31</v>
      </c>
      <c r="L98" s="56">
        <f>'вмды работ'!C93</f>
        <v>1799741</v>
      </c>
      <c r="M98" s="11">
        <v>0</v>
      </c>
      <c r="N98" s="11">
        <v>0</v>
      </c>
      <c r="O98" s="11">
        <v>0</v>
      </c>
      <c r="P98" s="11">
        <f t="shared" si="25"/>
        <v>1799741</v>
      </c>
      <c r="Q98" s="11">
        <f t="shared" si="26"/>
        <v>2531.4237087881174</v>
      </c>
      <c r="R98" s="13">
        <v>13912</v>
      </c>
      <c r="S98" s="26" t="s">
        <v>385</v>
      </c>
      <c r="T98" s="22" t="s">
        <v>387</v>
      </c>
    </row>
    <row r="99" spans="1:20" s="55" customFormat="1" ht="21.75" customHeight="1" x14ac:dyDescent="0.3">
      <c r="A99" s="36">
        <f>A98+1</f>
        <v>50</v>
      </c>
      <c r="B99" s="58" t="s">
        <v>446</v>
      </c>
      <c r="C99" s="59">
        <v>1981</v>
      </c>
      <c r="D99" s="59"/>
      <c r="E99" s="22" t="s">
        <v>42</v>
      </c>
      <c r="F99" s="59">
        <v>5</v>
      </c>
      <c r="G99" s="59">
        <v>6</v>
      </c>
      <c r="H99" s="59">
        <v>5542.6</v>
      </c>
      <c r="I99" s="59">
        <v>4909.3</v>
      </c>
      <c r="J99" s="59">
        <v>4071.53</v>
      </c>
      <c r="K99" s="59">
        <v>240</v>
      </c>
      <c r="L99" s="56">
        <f>'вмды работ'!C94</f>
        <v>1504308</v>
      </c>
      <c r="M99" s="11">
        <v>0</v>
      </c>
      <c r="N99" s="11">
        <v>0</v>
      </c>
      <c r="O99" s="11">
        <v>0</v>
      </c>
      <c r="P99" s="11">
        <f>L99</f>
        <v>1504308</v>
      </c>
      <c r="Q99" s="11">
        <f>L99/H99</f>
        <v>271.40836430556055</v>
      </c>
      <c r="R99" s="13">
        <v>13912</v>
      </c>
      <c r="S99" s="26" t="s">
        <v>385</v>
      </c>
      <c r="T99" s="22" t="s">
        <v>387</v>
      </c>
    </row>
    <row r="100" spans="1:20" s="55" customFormat="1" ht="21.75" customHeight="1" x14ac:dyDescent="0.3">
      <c r="A100" s="36">
        <f>A99+1</f>
        <v>51</v>
      </c>
      <c r="B100" s="24" t="s">
        <v>226</v>
      </c>
      <c r="C100" s="9">
        <v>1960</v>
      </c>
      <c r="D100" s="9"/>
      <c r="E100" s="28" t="s">
        <v>40</v>
      </c>
      <c r="F100" s="9">
        <v>2</v>
      </c>
      <c r="G100" s="9">
        <v>2</v>
      </c>
      <c r="H100" s="30">
        <v>878.25</v>
      </c>
      <c r="I100" s="56">
        <v>628.70000000000005</v>
      </c>
      <c r="J100" s="56">
        <v>548.9</v>
      </c>
      <c r="K100" s="57">
        <v>22</v>
      </c>
      <c r="L100" s="56">
        <f>'вмды работ'!C95</f>
        <v>1778251</v>
      </c>
      <c r="M100" s="11">
        <v>0</v>
      </c>
      <c r="N100" s="11">
        <v>0</v>
      </c>
      <c r="O100" s="11">
        <v>0</v>
      </c>
      <c r="P100" s="11">
        <f t="shared" si="25"/>
        <v>1778251</v>
      </c>
      <c r="Q100" s="11">
        <f t="shared" si="26"/>
        <v>2024.7662966125818</v>
      </c>
      <c r="R100" s="13">
        <v>13912</v>
      </c>
      <c r="S100" s="26" t="s">
        <v>385</v>
      </c>
      <c r="T100" s="22" t="s">
        <v>387</v>
      </c>
    </row>
    <row r="101" spans="1:20" s="55" customFormat="1" ht="21.75" customHeight="1" x14ac:dyDescent="0.3">
      <c r="A101" s="36">
        <f t="shared" si="24"/>
        <v>52</v>
      </c>
      <c r="B101" s="24" t="s">
        <v>227</v>
      </c>
      <c r="C101" s="9">
        <v>1960</v>
      </c>
      <c r="D101" s="9"/>
      <c r="E101" s="28" t="s">
        <v>40</v>
      </c>
      <c r="F101" s="9">
        <v>2</v>
      </c>
      <c r="G101" s="9">
        <v>2</v>
      </c>
      <c r="H101" s="30">
        <v>878.25</v>
      </c>
      <c r="I101" s="56">
        <v>502.01</v>
      </c>
      <c r="J101" s="56">
        <v>464.71</v>
      </c>
      <c r="K101" s="57">
        <v>21</v>
      </c>
      <c r="L101" s="56">
        <f>'вмды работ'!C96</f>
        <v>1778251</v>
      </c>
      <c r="M101" s="11">
        <v>0</v>
      </c>
      <c r="N101" s="11">
        <v>0</v>
      </c>
      <c r="O101" s="11">
        <v>0</v>
      </c>
      <c r="P101" s="11">
        <f t="shared" si="25"/>
        <v>1778251</v>
      </c>
      <c r="Q101" s="11">
        <f t="shared" si="26"/>
        <v>2024.7662966125818</v>
      </c>
      <c r="R101" s="13">
        <v>13912</v>
      </c>
      <c r="S101" s="26" t="s">
        <v>385</v>
      </c>
      <c r="T101" s="22" t="s">
        <v>387</v>
      </c>
    </row>
    <row r="102" spans="1:20" s="55" customFormat="1" ht="16.5" customHeight="1" x14ac:dyDescent="0.3">
      <c r="A102" s="175" t="s">
        <v>44</v>
      </c>
      <c r="B102" s="176"/>
      <c r="C102" s="11" t="s">
        <v>41</v>
      </c>
      <c r="D102" s="11" t="s">
        <v>41</v>
      </c>
      <c r="E102" s="11" t="s">
        <v>41</v>
      </c>
      <c r="F102" s="11" t="s">
        <v>41</v>
      </c>
      <c r="G102" s="11" t="s">
        <v>41</v>
      </c>
      <c r="H102" s="56">
        <f>SUM(H93:H101)</f>
        <v>29424.21</v>
      </c>
      <c r="I102" s="56">
        <f t="shared" ref="I102:P102" si="27">SUM(I93:I101)</f>
        <v>24956.149999999998</v>
      </c>
      <c r="J102" s="56">
        <f t="shared" si="27"/>
        <v>22118.98</v>
      </c>
      <c r="K102" s="57">
        <f>SUM(K93:K101)</f>
        <v>1122</v>
      </c>
      <c r="L102" s="56">
        <f t="shared" si="27"/>
        <v>17862580.960000001</v>
      </c>
      <c r="M102" s="56">
        <f t="shared" si="27"/>
        <v>0</v>
      </c>
      <c r="N102" s="56">
        <f t="shared" si="27"/>
        <v>0</v>
      </c>
      <c r="O102" s="56">
        <f t="shared" si="27"/>
        <v>0</v>
      </c>
      <c r="P102" s="56">
        <f t="shared" si="27"/>
        <v>17862580.960000001</v>
      </c>
      <c r="Q102" s="11">
        <f>L102/H102</f>
        <v>607.07087666924622</v>
      </c>
      <c r="R102" s="33" t="s">
        <v>41</v>
      </c>
      <c r="S102" s="9" t="s">
        <v>41</v>
      </c>
      <c r="T102" s="22" t="s">
        <v>41</v>
      </c>
    </row>
    <row r="103" spans="1:20" s="55" customFormat="1" ht="18.75" customHeight="1" x14ac:dyDescent="0.3">
      <c r="A103" s="188" t="s">
        <v>53</v>
      </c>
      <c r="B103" s="189"/>
      <c r="C103" s="189"/>
      <c r="D103" s="189"/>
      <c r="E103" s="190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</row>
    <row r="104" spans="1:20" s="55" customFormat="1" ht="21" customHeight="1" x14ac:dyDescent="0.3">
      <c r="A104" s="36">
        <f>A101+1</f>
        <v>53</v>
      </c>
      <c r="B104" s="24" t="s">
        <v>399</v>
      </c>
      <c r="C104" s="14">
        <v>1992</v>
      </c>
      <c r="D104" s="14"/>
      <c r="E104" s="28" t="s">
        <v>42</v>
      </c>
      <c r="F104" s="14">
        <v>9</v>
      </c>
      <c r="G104" s="14">
        <v>7</v>
      </c>
      <c r="H104" s="11">
        <v>16048.5</v>
      </c>
      <c r="I104" s="11">
        <v>14356.3</v>
      </c>
      <c r="J104" s="11">
        <v>9480</v>
      </c>
      <c r="K104" s="36">
        <v>575</v>
      </c>
      <c r="L104" s="11">
        <f>'вмды работ'!C99</f>
        <v>1000000</v>
      </c>
      <c r="M104" s="11">
        <v>0</v>
      </c>
      <c r="N104" s="11">
        <v>0</v>
      </c>
      <c r="O104" s="11">
        <v>0</v>
      </c>
      <c r="P104" s="11">
        <f>L104</f>
        <v>1000000</v>
      </c>
      <c r="Q104" s="11">
        <f>L104/H104</f>
        <v>62.311119419260365</v>
      </c>
      <c r="R104" s="13">
        <v>13912</v>
      </c>
      <c r="S104" s="26" t="s">
        <v>385</v>
      </c>
      <c r="T104" s="22" t="s">
        <v>387</v>
      </c>
    </row>
    <row r="105" spans="1:20" s="55" customFormat="1" ht="21" customHeight="1" x14ac:dyDescent="0.3">
      <c r="A105" s="175" t="s">
        <v>44</v>
      </c>
      <c r="B105" s="176"/>
      <c r="C105" s="11" t="s">
        <v>41</v>
      </c>
      <c r="D105" s="11" t="s">
        <v>41</v>
      </c>
      <c r="E105" s="11" t="s">
        <v>41</v>
      </c>
      <c r="F105" s="11" t="s">
        <v>41</v>
      </c>
      <c r="G105" s="11" t="s">
        <v>41</v>
      </c>
      <c r="H105" s="56">
        <f t="shared" ref="H105:P105" si="28">SUM(H104:H104)</f>
        <v>16048.5</v>
      </c>
      <c r="I105" s="56">
        <f t="shared" si="28"/>
        <v>14356.3</v>
      </c>
      <c r="J105" s="56">
        <f t="shared" si="28"/>
        <v>9480</v>
      </c>
      <c r="K105" s="57">
        <f t="shared" si="28"/>
        <v>575</v>
      </c>
      <c r="L105" s="56">
        <f t="shared" si="28"/>
        <v>1000000</v>
      </c>
      <c r="M105" s="56">
        <f t="shared" si="28"/>
        <v>0</v>
      </c>
      <c r="N105" s="56">
        <f t="shared" si="28"/>
        <v>0</v>
      </c>
      <c r="O105" s="56">
        <f t="shared" si="28"/>
        <v>0</v>
      </c>
      <c r="P105" s="56">
        <f t="shared" si="28"/>
        <v>1000000</v>
      </c>
      <c r="Q105" s="11">
        <f>L105/H105</f>
        <v>62.311119419260365</v>
      </c>
      <c r="R105" s="33" t="s">
        <v>41</v>
      </c>
      <c r="S105" s="9" t="s">
        <v>41</v>
      </c>
      <c r="T105" s="22" t="s">
        <v>41</v>
      </c>
    </row>
    <row r="106" spans="1:20" s="55" customFormat="1" ht="21" customHeight="1" x14ac:dyDescent="0.3">
      <c r="A106" s="188" t="s">
        <v>54</v>
      </c>
      <c r="B106" s="189"/>
      <c r="C106" s="189"/>
      <c r="D106" s="189"/>
      <c r="E106" s="190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</row>
    <row r="107" spans="1:20" s="55" customFormat="1" ht="21" customHeight="1" x14ac:dyDescent="0.3">
      <c r="A107" s="36">
        <f>A104+1</f>
        <v>54</v>
      </c>
      <c r="B107" s="24" t="s">
        <v>228</v>
      </c>
      <c r="C107" s="14">
        <v>1982</v>
      </c>
      <c r="D107" s="14"/>
      <c r="E107" s="25" t="s">
        <v>442</v>
      </c>
      <c r="F107" s="14">
        <v>5</v>
      </c>
      <c r="G107" s="14">
        <v>8</v>
      </c>
      <c r="H107" s="11">
        <v>7448.5</v>
      </c>
      <c r="I107" s="11">
        <v>6497</v>
      </c>
      <c r="J107" s="11">
        <v>5363.1</v>
      </c>
      <c r="K107" s="36">
        <v>326</v>
      </c>
      <c r="L107" s="11">
        <f>'вмды работ'!C102</f>
        <v>1858194</v>
      </c>
      <c r="M107" s="11">
        <v>0</v>
      </c>
      <c r="N107" s="11">
        <v>0</v>
      </c>
      <c r="O107" s="11">
        <v>0</v>
      </c>
      <c r="P107" s="11">
        <f>L107</f>
        <v>1858194</v>
      </c>
      <c r="Q107" s="11">
        <f>L107/H107</f>
        <v>249.47224273343627</v>
      </c>
      <c r="R107" s="13">
        <v>13912</v>
      </c>
      <c r="S107" s="26" t="s">
        <v>385</v>
      </c>
      <c r="T107" s="22" t="s">
        <v>387</v>
      </c>
    </row>
    <row r="108" spans="1:20" s="55" customFormat="1" ht="21" customHeight="1" x14ac:dyDescent="0.3">
      <c r="A108" s="36">
        <f>A107+1</f>
        <v>55</v>
      </c>
      <c r="B108" s="27" t="s">
        <v>229</v>
      </c>
      <c r="C108" s="14">
        <v>1957</v>
      </c>
      <c r="D108" s="14"/>
      <c r="E108" s="28" t="s">
        <v>40</v>
      </c>
      <c r="F108" s="14">
        <v>3</v>
      </c>
      <c r="G108" s="14">
        <v>4</v>
      </c>
      <c r="H108" s="11">
        <v>1861.93</v>
      </c>
      <c r="I108" s="11">
        <v>1708</v>
      </c>
      <c r="J108" s="11">
        <v>1338.29</v>
      </c>
      <c r="K108" s="36">
        <v>82</v>
      </c>
      <c r="L108" s="11">
        <f>'вмды работ'!C103</f>
        <v>1746196</v>
      </c>
      <c r="M108" s="11">
        <v>0</v>
      </c>
      <c r="N108" s="11">
        <v>0</v>
      </c>
      <c r="O108" s="11">
        <v>0</v>
      </c>
      <c r="P108" s="11">
        <f t="shared" ref="P108:P115" si="29">L108</f>
        <v>1746196</v>
      </c>
      <c r="Q108" s="11">
        <f t="shared" ref="Q108:Q115" si="30">L108/H108</f>
        <v>937.84191672082193</v>
      </c>
      <c r="R108" s="13">
        <v>13912</v>
      </c>
      <c r="S108" s="26" t="s">
        <v>385</v>
      </c>
      <c r="T108" s="22" t="s">
        <v>387</v>
      </c>
    </row>
    <row r="109" spans="1:20" s="55" customFormat="1" ht="21" customHeight="1" x14ac:dyDescent="0.3">
      <c r="A109" s="36">
        <f t="shared" ref="A109:A115" si="31">A108+1</f>
        <v>56</v>
      </c>
      <c r="B109" s="27" t="s">
        <v>230</v>
      </c>
      <c r="C109" s="14">
        <v>1956</v>
      </c>
      <c r="D109" s="14"/>
      <c r="E109" s="28" t="s">
        <v>40</v>
      </c>
      <c r="F109" s="14">
        <v>2</v>
      </c>
      <c r="G109" s="14">
        <v>2</v>
      </c>
      <c r="H109" s="11">
        <v>658.4</v>
      </c>
      <c r="I109" s="11">
        <v>602.4</v>
      </c>
      <c r="J109" s="11">
        <v>602.4</v>
      </c>
      <c r="K109" s="36">
        <v>16</v>
      </c>
      <c r="L109" s="11">
        <f>'вмды работ'!C104</f>
        <v>6270250</v>
      </c>
      <c r="M109" s="11">
        <v>0</v>
      </c>
      <c r="N109" s="11">
        <v>0</v>
      </c>
      <c r="O109" s="11">
        <v>0</v>
      </c>
      <c r="P109" s="11">
        <f t="shared" si="29"/>
        <v>6270250</v>
      </c>
      <c r="Q109" s="11">
        <f t="shared" si="30"/>
        <v>9523.4659781287974</v>
      </c>
      <c r="R109" s="13">
        <v>13912</v>
      </c>
      <c r="S109" s="26" t="s">
        <v>385</v>
      </c>
      <c r="T109" s="22" t="s">
        <v>387</v>
      </c>
    </row>
    <row r="110" spans="1:20" s="55" customFormat="1" ht="21" customHeight="1" x14ac:dyDescent="0.3">
      <c r="A110" s="36">
        <f t="shared" si="31"/>
        <v>57</v>
      </c>
      <c r="B110" s="27" t="s">
        <v>55</v>
      </c>
      <c r="C110" s="14">
        <v>1956</v>
      </c>
      <c r="D110" s="14"/>
      <c r="E110" s="28" t="s">
        <v>40</v>
      </c>
      <c r="F110" s="14">
        <v>2</v>
      </c>
      <c r="G110" s="14">
        <v>2</v>
      </c>
      <c r="H110" s="11">
        <v>664.89</v>
      </c>
      <c r="I110" s="11">
        <v>608.89</v>
      </c>
      <c r="J110" s="11">
        <v>436.36</v>
      </c>
      <c r="K110" s="36">
        <v>15</v>
      </c>
      <c r="L110" s="11">
        <f>'вмды работ'!C105</f>
        <v>5167739</v>
      </c>
      <c r="M110" s="11">
        <v>0</v>
      </c>
      <c r="N110" s="11">
        <v>0</v>
      </c>
      <c r="O110" s="11">
        <v>0</v>
      </c>
      <c r="P110" s="11">
        <f t="shared" si="29"/>
        <v>5167739</v>
      </c>
      <c r="Q110" s="11">
        <f t="shared" si="30"/>
        <v>7772.3217374302521</v>
      </c>
      <c r="R110" s="13">
        <v>13912</v>
      </c>
      <c r="S110" s="26" t="s">
        <v>385</v>
      </c>
      <c r="T110" s="22" t="s">
        <v>387</v>
      </c>
    </row>
    <row r="111" spans="1:20" s="55" customFormat="1" ht="21" customHeight="1" x14ac:dyDescent="0.3">
      <c r="A111" s="36">
        <f t="shared" si="31"/>
        <v>58</v>
      </c>
      <c r="B111" s="27" t="s">
        <v>231</v>
      </c>
      <c r="C111" s="14">
        <v>1964</v>
      </c>
      <c r="D111" s="14"/>
      <c r="E111" s="28" t="s">
        <v>40</v>
      </c>
      <c r="F111" s="14">
        <v>4</v>
      </c>
      <c r="G111" s="14">
        <v>2</v>
      </c>
      <c r="H111" s="11">
        <v>1279</v>
      </c>
      <c r="I111" s="11">
        <v>1241.5899999999999</v>
      </c>
      <c r="J111" s="11">
        <v>1160.9000000000001</v>
      </c>
      <c r="K111" s="36">
        <v>65</v>
      </c>
      <c r="L111" s="11">
        <f>'вмды работ'!C106</f>
        <v>2960525</v>
      </c>
      <c r="M111" s="11">
        <v>0</v>
      </c>
      <c r="N111" s="11">
        <v>0</v>
      </c>
      <c r="O111" s="11">
        <v>0</v>
      </c>
      <c r="P111" s="11">
        <f t="shared" si="29"/>
        <v>2960525</v>
      </c>
      <c r="Q111" s="11">
        <f t="shared" si="30"/>
        <v>2314.718530101642</v>
      </c>
      <c r="R111" s="13">
        <v>13912</v>
      </c>
      <c r="S111" s="26" t="s">
        <v>385</v>
      </c>
      <c r="T111" s="22" t="s">
        <v>387</v>
      </c>
    </row>
    <row r="112" spans="1:20" s="55" customFormat="1" ht="21" customHeight="1" x14ac:dyDescent="0.3">
      <c r="A112" s="36">
        <f t="shared" si="31"/>
        <v>59</v>
      </c>
      <c r="B112" s="24" t="s">
        <v>232</v>
      </c>
      <c r="C112" s="14">
        <v>1977</v>
      </c>
      <c r="D112" s="14"/>
      <c r="E112" s="28" t="s">
        <v>42</v>
      </c>
      <c r="F112" s="14">
        <v>5</v>
      </c>
      <c r="G112" s="14">
        <v>4</v>
      </c>
      <c r="H112" s="11">
        <v>3025</v>
      </c>
      <c r="I112" s="11">
        <v>2778.6</v>
      </c>
      <c r="J112" s="11">
        <v>2279.6999999999998</v>
      </c>
      <c r="K112" s="36">
        <v>146</v>
      </c>
      <c r="L112" s="11">
        <f>'вмды работ'!C107</f>
        <v>1999339</v>
      </c>
      <c r="M112" s="11">
        <v>0</v>
      </c>
      <c r="N112" s="11">
        <v>0</v>
      </c>
      <c r="O112" s="11">
        <v>0</v>
      </c>
      <c r="P112" s="11">
        <f t="shared" si="29"/>
        <v>1999339</v>
      </c>
      <c r="Q112" s="11">
        <f t="shared" si="30"/>
        <v>660.93851239669425</v>
      </c>
      <c r="R112" s="13">
        <v>13912</v>
      </c>
      <c r="S112" s="26" t="s">
        <v>385</v>
      </c>
      <c r="T112" s="22" t="s">
        <v>387</v>
      </c>
    </row>
    <row r="113" spans="1:20" s="55" customFormat="1" ht="21" customHeight="1" x14ac:dyDescent="0.3">
      <c r="A113" s="36">
        <f t="shared" si="31"/>
        <v>60</v>
      </c>
      <c r="B113" s="24" t="s">
        <v>233</v>
      </c>
      <c r="C113" s="14">
        <v>1983</v>
      </c>
      <c r="D113" s="14"/>
      <c r="E113" s="28" t="s">
        <v>42</v>
      </c>
      <c r="F113" s="14">
        <v>5</v>
      </c>
      <c r="G113" s="14">
        <v>8</v>
      </c>
      <c r="H113" s="11">
        <v>7602.74</v>
      </c>
      <c r="I113" s="11">
        <v>6475.08</v>
      </c>
      <c r="J113" s="11">
        <v>5347.42</v>
      </c>
      <c r="K113" s="36">
        <v>314</v>
      </c>
      <c r="L113" s="11">
        <f>'вмды работ'!C108</f>
        <v>1753487</v>
      </c>
      <c r="M113" s="11">
        <v>0</v>
      </c>
      <c r="N113" s="11">
        <v>0</v>
      </c>
      <c r="O113" s="11">
        <v>0</v>
      </c>
      <c r="P113" s="11">
        <f t="shared" si="29"/>
        <v>1753487</v>
      </c>
      <c r="Q113" s="11">
        <f t="shared" si="30"/>
        <v>230.63882231932172</v>
      </c>
      <c r="R113" s="13">
        <v>13912</v>
      </c>
      <c r="S113" s="26" t="s">
        <v>385</v>
      </c>
      <c r="T113" s="22" t="s">
        <v>387</v>
      </c>
    </row>
    <row r="114" spans="1:20" s="55" customFormat="1" ht="21" customHeight="1" x14ac:dyDescent="0.3">
      <c r="A114" s="36">
        <f t="shared" si="31"/>
        <v>61</v>
      </c>
      <c r="B114" s="24" t="s">
        <v>56</v>
      </c>
      <c r="C114" s="14">
        <v>1974</v>
      </c>
      <c r="D114" s="14"/>
      <c r="E114" s="28" t="s">
        <v>42</v>
      </c>
      <c r="F114" s="14">
        <v>5</v>
      </c>
      <c r="G114" s="14">
        <v>6</v>
      </c>
      <c r="H114" s="11">
        <v>5433.4</v>
      </c>
      <c r="I114" s="11">
        <v>4806.6000000000004</v>
      </c>
      <c r="J114" s="11">
        <v>4021.8</v>
      </c>
      <c r="K114" s="36">
        <v>225</v>
      </c>
      <c r="L114" s="11">
        <f>'вмды работ'!C109</f>
        <v>1858113</v>
      </c>
      <c r="M114" s="11">
        <v>0</v>
      </c>
      <c r="N114" s="11">
        <v>0</v>
      </c>
      <c r="O114" s="11">
        <v>0</v>
      </c>
      <c r="P114" s="11">
        <f t="shared" si="29"/>
        <v>1858113</v>
      </c>
      <c r="Q114" s="11">
        <f t="shared" si="30"/>
        <v>341.97979165899807</v>
      </c>
      <c r="R114" s="13">
        <v>13912</v>
      </c>
      <c r="S114" s="26" t="s">
        <v>385</v>
      </c>
      <c r="T114" s="22" t="s">
        <v>387</v>
      </c>
    </row>
    <row r="115" spans="1:20" s="55" customFormat="1" ht="21" customHeight="1" x14ac:dyDescent="0.3">
      <c r="A115" s="36">
        <f t="shared" si="31"/>
        <v>62</v>
      </c>
      <c r="B115" s="24" t="s">
        <v>57</v>
      </c>
      <c r="C115" s="14">
        <v>1976</v>
      </c>
      <c r="D115" s="14"/>
      <c r="E115" s="28" t="s">
        <v>42</v>
      </c>
      <c r="F115" s="14">
        <v>5</v>
      </c>
      <c r="G115" s="14">
        <v>4</v>
      </c>
      <c r="H115" s="11">
        <v>3633.9</v>
      </c>
      <c r="I115" s="11">
        <v>3248.4</v>
      </c>
      <c r="J115" s="11">
        <v>2921</v>
      </c>
      <c r="K115" s="36">
        <v>150</v>
      </c>
      <c r="L115" s="11">
        <f>'вмды работ'!C110</f>
        <v>2233988</v>
      </c>
      <c r="M115" s="11">
        <v>0</v>
      </c>
      <c r="N115" s="11">
        <v>0</v>
      </c>
      <c r="O115" s="11">
        <v>0</v>
      </c>
      <c r="P115" s="11">
        <f t="shared" si="29"/>
        <v>2233988</v>
      </c>
      <c r="Q115" s="11">
        <f t="shared" si="30"/>
        <v>614.76320206940204</v>
      </c>
      <c r="R115" s="13">
        <v>13912</v>
      </c>
      <c r="S115" s="26" t="s">
        <v>385</v>
      </c>
      <c r="T115" s="22" t="s">
        <v>387</v>
      </c>
    </row>
    <row r="116" spans="1:20" s="55" customFormat="1" ht="21" customHeight="1" x14ac:dyDescent="0.3">
      <c r="A116" s="175" t="s">
        <v>44</v>
      </c>
      <c r="B116" s="176"/>
      <c r="C116" s="11" t="s">
        <v>41</v>
      </c>
      <c r="D116" s="11" t="s">
        <v>41</v>
      </c>
      <c r="E116" s="11" t="s">
        <v>41</v>
      </c>
      <c r="F116" s="11" t="s">
        <v>41</v>
      </c>
      <c r="G116" s="11" t="s">
        <v>41</v>
      </c>
      <c r="H116" s="56">
        <f>SUM(H107:H115)</f>
        <v>31607.760000000002</v>
      </c>
      <c r="I116" s="56">
        <f t="shared" ref="I116:P116" si="32">SUM(I107:I115)</f>
        <v>27966.559999999998</v>
      </c>
      <c r="J116" s="56">
        <f t="shared" si="32"/>
        <v>23470.969999999998</v>
      </c>
      <c r="K116" s="57">
        <f>SUM(K107:K115)</f>
        <v>1339</v>
      </c>
      <c r="L116" s="56">
        <f t="shared" si="32"/>
        <v>25847831</v>
      </c>
      <c r="M116" s="56">
        <f t="shared" si="32"/>
        <v>0</v>
      </c>
      <c r="N116" s="56">
        <f t="shared" si="32"/>
        <v>0</v>
      </c>
      <c r="O116" s="56">
        <f t="shared" si="32"/>
        <v>0</v>
      </c>
      <c r="P116" s="56">
        <f t="shared" si="32"/>
        <v>25847831</v>
      </c>
      <c r="Q116" s="11">
        <f>L116/H116</f>
        <v>817.76851633902561</v>
      </c>
      <c r="R116" s="33" t="s">
        <v>41</v>
      </c>
      <c r="S116" s="9" t="s">
        <v>41</v>
      </c>
      <c r="T116" s="22" t="s">
        <v>41</v>
      </c>
    </row>
    <row r="117" spans="1:20" s="55" customFormat="1" ht="21" customHeight="1" x14ac:dyDescent="0.3">
      <c r="A117" s="188" t="s">
        <v>58</v>
      </c>
      <c r="B117" s="189"/>
      <c r="C117" s="189"/>
      <c r="D117" s="189"/>
      <c r="E117" s="190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</row>
    <row r="118" spans="1:20" s="55" customFormat="1" ht="21" customHeight="1" x14ac:dyDescent="0.3">
      <c r="A118" s="36">
        <f>A115+1</f>
        <v>63</v>
      </c>
      <c r="B118" s="24" t="s">
        <v>234</v>
      </c>
      <c r="C118" s="14">
        <v>1970</v>
      </c>
      <c r="D118" s="9"/>
      <c r="E118" s="28" t="s">
        <v>42</v>
      </c>
      <c r="F118" s="14">
        <v>5</v>
      </c>
      <c r="G118" s="14">
        <v>4</v>
      </c>
      <c r="H118" s="11">
        <v>3866.6</v>
      </c>
      <c r="I118" s="11">
        <v>3554.7</v>
      </c>
      <c r="J118" s="11">
        <v>3241.3</v>
      </c>
      <c r="K118" s="36">
        <v>201</v>
      </c>
      <c r="L118" s="11">
        <f>'вмды работ'!C113</f>
        <v>1362316</v>
      </c>
      <c r="M118" s="11">
        <v>0</v>
      </c>
      <c r="N118" s="11">
        <v>0</v>
      </c>
      <c r="O118" s="11">
        <v>0</v>
      </c>
      <c r="P118" s="11">
        <f t="shared" ref="P118:P124" si="33">L118</f>
        <v>1362316</v>
      </c>
      <c r="Q118" s="11">
        <f>L118/H118</f>
        <v>352.32917808927743</v>
      </c>
      <c r="R118" s="13">
        <v>13912</v>
      </c>
      <c r="S118" s="26" t="s">
        <v>385</v>
      </c>
      <c r="T118" s="22" t="s">
        <v>387</v>
      </c>
    </row>
    <row r="119" spans="1:20" s="55" customFormat="1" ht="21" customHeight="1" x14ac:dyDescent="0.3">
      <c r="A119" s="36">
        <f t="shared" ref="A119:A124" si="34">A118+1</f>
        <v>64</v>
      </c>
      <c r="B119" s="27" t="s">
        <v>235</v>
      </c>
      <c r="C119" s="14">
        <v>1939</v>
      </c>
      <c r="D119" s="9"/>
      <c r="E119" s="28" t="s">
        <v>40</v>
      </c>
      <c r="F119" s="14">
        <v>4</v>
      </c>
      <c r="G119" s="14">
        <v>3</v>
      </c>
      <c r="H119" s="11">
        <v>2453.5</v>
      </c>
      <c r="I119" s="11">
        <v>2120.1</v>
      </c>
      <c r="J119" s="11">
        <v>333.4</v>
      </c>
      <c r="K119" s="36">
        <v>146</v>
      </c>
      <c r="L119" s="11">
        <f>'вмды работ'!C114</f>
        <v>991717</v>
      </c>
      <c r="M119" s="11">
        <v>0</v>
      </c>
      <c r="N119" s="11">
        <v>0</v>
      </c>
      <c r="O119" s="11">
        <v>0</v>
      </c>
      <c r="P119" s="11">
        <f t="shared" si="33"/>
        <v>991717</v>
      </c>
      <c r="Q119" s="11">
        <f>L119/H119</f>
        <v>404.20501324638269</v>
      </c>
      <c r="R119" s="13">
        <v>13912</v>
      </c>
      <c r="S119" s="26" t="s">
        <v>385</v>
      </c>
      <c r="T119" s="22" t="s">
        <v>387</v>
      </c>
    </row>
    <row r="120" spans="1:20" s="55" customFormat="1" ht="21" customHeight="1" x14ac:dyDescent="0.3">
      <c r="A120" s="36">
        <f t="shared" si="34"/>
        <v>65</v>
      </c>
      <c r="B120" s="24" t="s">
        <v>236</v>
      </c>
      <c r="C120" s="14">
        <v>1969</v>
      </c>
      <c r="D120" s="9"/>
      <c r="E120" s="28" t="s">
        <v>42</v>
      </c>
      <c r="F120" s="14">
        <v>5</v>
      </c>
      <c r="G120" s="14">
        <v>5</v>
      </c>
      <c r="H120" s="11">
        <v>4979</v>
      </c>
      <c r="I120" s="11">
        <v>4583</v>
      </c>
      <c r="J120" s="11">
        <v>4097.2299999999996</v>
      </c>
      <c r="K120" s="36">
        <v>226</v>
      </c>
      <c r="L120" s="11">
        <f>'вмды работ'!C115</f>
        <v>18646961</v>
      </c>
      <c r="M120" s="11">
        <v>0</v>
      </c>
      <c r="N120" s="11">
        <v>0</v>
      </c>
      <c r="O120" s="11">
        <v>0</v>
      </c>
      <c r="P120" s="11">
        <f t="shared" si="33"/>
        <v>18646961</v>
      </c>
      <c r="Q120" s="11">
        <f>L120/H120</f>
        <v>3745.1217111869855</v>
      </c>
      <c r="R120" s="13">
        <v>13912</v>
      </c>
      <c r="S120" s="26" t="s">
        <v>385</v>
      </c>
      <c r="T120" s="22" t="s">
        <v>387</v>
      </c>
    </row>
    <row r="121" spans="1:20" s="55" customFormat="1" ht="21" customHeight="1" x14ac:dyDescent="0.3">
      <c r="A121" s="36">
        <f t="shared" si="34"/>
        <v>66</v>
      </c>
      <c r="B121" s="24" t="s">
        <v>237</v>
      </c>
      <c r="C121" s="14">
        <v>1965</v>
      </c>
      <c r="D121" s="9"/>
      <c r="E121" s="28" t="s">
        <v>42</v>
      </c>
      <c r="F121" s="14">
        <v>5</v>
      </c>
      <c r="G121" s="14">
        <v>4</v>
      </c>
      <c r="H121" s="11">
        <v>3878.3</v>
      </c>
      <c r="I121" s="11">
        <v>3578.5</v>
      </c>
      <c r="J121" s="11">
        <v>299.8</v>
      </c>
      <c r="K121" s="36">
        <v>163</v>
      </c>
      <c r="L121" s="11">
        <f>'вмды работ'!C116</f>
        <v>14922350</v>
      </c>
      <c r="M121" s="11">
        <v>0</v>
      </c>
      <c r="N121" s="11">
        <v>0</v>
      </c>
      <c r="O121" s="11">
        <v>0</v>
      </c>
      <c r="P121" s="11">
        <f t="shared" si="33"/>
        <v>14922350</v>
      </c>
      <c r="Q121" s="11">
        <f>L121/H121</f>
        <v>3847.6523218936131</v>
      </c>
      <c r="R121" s="13">
        <v>13912</v>
      </c>
      <c r="S121" s="26" t="s">
        <v>385</v>
      </c>
      <c r="T121" s="22" t="s">
        <v>387</v>
      </c>
    </row>
    <row r="122" spans="1:20" s="55" customFormat="1" ht="21" customHeight="1" x14ac:dyDescent="0.3">
      <c r="A122" s="36">
        <f t="shared" si="34"/>
        <v>67</v>
      </c>
      <c r="B122" s="27" t="s">
        <v>238</v>
      </c>
      <c r="C122" s="14">
        <v>1954</v>
      </c>
      <c r="D122" s="9"/>
      <c r="E122" s="28" t="s">
        <v>40</v>
      </c>
      <c r="F122" s="14">
        <v>4</v>
      </c>
      <c r="G122" s="14">
        <v>3</v>
      </c>
      <c r="H122" s="11">
        <v>2146.6</v>
      </c>
      <c r="I122" s="11">
        <v>1882</v>
      </c>
      <c r="J122" s="11">
        <v>542.20000000000005</v>
      </c>
      <c r="K122" s="36">
        <v>72</v>
      </c>
      <c r="L122" s="11">
        <f>'вмды работ'!C117</f>
        <v>377670</v>
      </c>
      <c r="M122" s="11">
        <v>0</v>
      </c>
      <c r="N122" s="11">
        <v>0</v>
      </c>
      <c r="O122" s="11">
        <v>0</v>
      </c>
      <c r="P122" s="11">
        <f t="shared" si="33"/>
        <v>377670</v>
      </c>
      <c r="Q122" s="11">
        <f t="shared" ref="Q122:Q137" si="35">L122/H122</f>
        <v>175.93869374825306</v>
      </c>
      <c r="R122" s="13">
        <v>13912</v>
      </c>
      <c r="S122" s="26" t="s">
        <v>385</v>
      </c>
      <c r="T122" s="22" t="s">
        <v>387</v>
      </c>
    </row>
    <row r="123" spans="1:20" s="55" customFormat="1" ht="21" customHeight="1" x14ac:dyDescent="0.3">
      <c r="A123" s="36">
        <f t="shared" si="34"/>
        <v>68</v>
      </c>
      <c r="B123" s="24" t="s">
        <v>239</v>
      </c>
      <c r="C123" s="14">
        <v>1954</v>
      </c>
      <c r="D123" s="9"/>
      <c r="E123" s="28" t="s">
        <v>40</v>
      </c>
      <c r="F123" s="14">
        <v>4</v>
      </c>
      <c r="G123" s="14">
        <v>3</v>
      </c>
      <c r="H123" s="11">
        <v>2762</v>
      </c>
      <c r="I123" s="11">
        <v>1962.17</v>
      </c>
      <c r="J123" s="11">
        <v>793.8</v>
      </c>
      <c r="K123" s="36">
        <v>116</v>
      </c>
      <c r="L123" s="11">
        <f>'вмды работ'!C118</f>
        <v>644986</v>
      </c>
      <c r="M123" s="11">
        <v>0</v>
      </c>
      <c r="N123" s="11">
        <v>0</v>
      </c>
      <c r="O123" s="11">
        <v>0</v>
      </c>
      <c r="P123" s="11">
        <f t="shared" si="33"/>
        <v>644986</v>
      </c>
      <c r="Q123" s="11">
        <f t="shared" si="35"/>
        <v>233.52136133236786</v>
      </c>
      <c r="R123" s="13">
        <v>13912</v>
      </c>
      <c r="S123" s="26" t="s">
        <v>385</v>
      </c>
      <c r="T123" s="22" t="s">
        <v>387</v>
      </c>
    </row>
    <row r="124" spans="1:20" s="55" customFormat="1" ht="21" customHeight="1" x14ac:dyDescent="0.3">
      <c r="A124" s="36">
        <f t="shared" si="34"/>
        <v>69</v>
      </c>
      <c r="B124" s="24" t="s">
        <v>400</v>
      </c>
      <c r="C124" s="8">
        <v>1988</v>
      </c>
      <c r="D124" s="14"/>
      <c r="E124" s="28" t="s">
        <v>42</v>
      </c>
      <c r="F124" s="8">
        <v>9</v>
      </c>
      <c r="G124" s="8">
        <v>6</v>
      </c>
      <c r="H124" s="60">
        <v>13211.2</v>
      </c>
      <c r="I124" s="60">
        <v>11675.2</v>
      </c>
      <c r="J124" s="60">
        <v>10716.6</v>
      </c>
      <c r="K124" s="8">
        <v>667</v>
      </c>
      <c r="L124" s="61">
        <f>'вмды работ'!C119</f>
        <v>13788040</v>
      </c>
      <c r="M124" s="11">
        <v>0</v>
      </c>
      <c r="N124" s="11">
        <v>0</v>
      </c>
      <c r="O124" s="11">
        <v>0</v>
      </c>
      <c r="P124" s="11">
        <f t="shared" si="33"/>
        <v>13788040</v>
      </c>
      <c r="Q124" s="11">
        <f>L124/H124</f>
        <v>1043.6629526462395</v>
      </c>
      <c r="R124" s="13">
        <v>13912</v>
      </c>
      <c r="S124" s="26" t="s">
        <v>385</v>
      </c>
      <c r="T124" s="22" t="s">
        <v>387</v>
      </c>
    </row>
    <row r="125" spans="1:20" s="55" customFormat="1" ht="21" customHeight="1" x14ac:dyDescent="0.3">
      <c r="A125" s="175" t="s">
        <v>44</v>
      </c>
      <c r="B125" s="176"/>
      <c r="C125" s="11" t="s">
        <v>41</v>
      </c>
      <c r="D125" s="11" t="s">
        <v>41</v>
      </c>
      <c r="E125" s="11" t="s">
        <v>41</v>
      </c>
      <c r="F125" s="11" t="s">
        <v>41</v>
      </c>
      <c r="G125" s="11" t="s">
        <v>41</v>
      </c>
      <c r="H125" s="56">
        <f>SUM(H118:H124)</f>
        <v>33297.199999999997</v>
      </c>
      <c r="I125" s="56">
        <f t="shared" ref="I125:P125" si="36">SUM(I118:I124)</f>
        <v>29355.670000000002</v>
      </c>
      <c r="J125" s="56">
        <f t="shared" si="36"/>
        <v>20024.330000000002</v>
      </c>
      <c r="K125" s="57">
        <f>SUM(K118:K124)</f>
        <v>1591</v>
      </c>
      <c r="L125" s="56">
        <f t="shared" si="36"/>
        <v>50734040</v>
      </c>
      <c r="M125" s="56">
        <f t="shared" si="36"/>
        <v>0</v>
      </c>
      <c r="N125" s="56">
        <f t="shared" si="36"/>
        <v>0</v>
      </c>
      <c r="O125" s="56">
        <f t="shared" si="36"/>
        <v>0</v>
      </c>
      <c r="P125" s="56">
        <f t="shared" si="36"/>
        <v>50734040</v>
      </c>
      <c r="Q125" s="11">
        <f t="shared" si="35"/>
        <v>1523.6728613817379</v>
      </c>
      <c r="R125" s="33" t="s">
        <v>41</v>
      </c>
      <c r="S125" s="9" t="s">
        <v>41</v>
      </c>
      <c r="T125" s="22" t="s">
        <v>41</v>
      </c>
    </row>
    <row r="126" spans="1:20" s="55" customFormat="1" ht="19.5" customHeight="1" x14ac:dyDescent="0.3">
      <c r="A126" s="188" t="s">
        <v>59</v>
      </c>
      <c r="B126" s="189"/>
      <c r="C126" s="189"/>
      <c r="D126" s="189"/>
      <c r="E126" s="190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</row>
    <row r="127" spans="1:20" s="55" customFormat="1" ht="20.25" customHeight="1" x14ac:dyDescent="0.3">
      <c r="A127" s="36">
        <f>A124+1</f>
        <v>70</v>
      </c>
      <c r="B127" s="27" t="s">
        <v>240</v>
      </c>
      <c r="C127" s="14">
        <v>1957</v>
      </c>
      <c r="D127" s="14"/>
      <c r="E127" s="28" t="s">
        <v>40</v>
      </c>
      <c r="F127" s="14">
        <v>2</v>
      </c>
      <c r="G127" s="14">
        <v>1</v>
      </c>
      <c r="H127" s="11">
        <v>317.5</v>
      </c>
      <c r="I127" s="11">
        <v>317.5</v>
      </c>
      <c r="J127" s="11">
        <v>236.2</v>
      </c>
      <c r="K127" s="36">
        <v>21</v>
      </c>
      <c r="L127" s="11">
        <f>'вмды работ'!C122</f>
        <v>1214502</v>
      </c>
      <c r="M127" s="11">
        <v>0</v>
      </c>
      <c r="N127" s="11">
        <v>0</v>
      </c>
      <c r="O127" s="11">
        <v>0</v>
      </c>
      <c r="P127" s="11">
        <f t="shared" ref="P127:P132" si="37">L127</f>
        <v>1214502</v>
      </c>
      <c r="Q127" s="11">
        <f t="shared" ref="Q127:Q132" si="38">L127/H127</f>
        <v>3825.2031496062991</v>
      </c>
      <c r="R127" s="13">
        <v>13912</v>
      </c>
      <c r="S127" s="26" t="s">
        <v>385</v>
      </c>
      <c r="T127" s="22" t="s">
        <v>387</v>
      </c>
    </row>
    <row r="128" spans="1:20" s="55" customFormat="1" ht="20.25" customHeight="1" x14ac:dyDescent="0.3">
      <c r="A128" s="36">
        <f>A127+1</f>
        <v>71</v>
      </c>
      <c r="B128" s="24" t="s">
        <v>241</v>
      </c>
      <c r="C128" s="14">
        <v>1970</v>
      </c>
      <c r="D128" s="14"/>
      <c r="E128" s="28" t="s">
        <v>40</v>
      </c>
      <c r="F128" s="14">
        <v>2</v>
      </c>
      <c r="G128" s="14">
        <v>3</v>
      </c>
      <c r="H128" s="30">
        <v>970.2</v>
      </c>
      <c r="I128" s="11">
        <v>879.9</v>
      </c>
      <c r="J128" s="11">
        <v>689.7</v>
      </c>
      <c r="K128" s="36">
        <v>46</v>
      </c>
      <c r="L128" s="11">
        <f>'вмды работ'!C123</f>
        <v>1000000</v>
      </c>
      <c r="M128" s="11">
        <v>0</v>
      </c>
      <c r="N128" s="11">
        <v>0</v>
      </c>
      <c r="O128" s="11">
        <v>0</v>
      </c>
      <c r="P128" s="11">
        <f t="shared" si="37"/>
        <v>1000000</v>
      </c>
      <c r="Q128" s="11">
        <f t="shared" si="38"/>
        <v>1030.7153164296021</v>
      </c>
      <c r="R128" s="13">
        <v>13912</v>
      </c>
      <c r="S128" s="26" t="s">
        <v>385</v>
      </c>
      <c r="T128" s="22" t="s">
        <v>387</v>
      </c>
    </row>
    <row r="129" spans="1:24" s="55" customFormat="1" ht="20.25" customHeight="1" x14ac:dyDescent="0.3">
      <c r="A129" s="36">
        <f t="shared" ref="A129:A135" si="39">A128+1</f>
        <v>72</v>
      </c>
      <c r="B129" s="24" t="s">
        <v>242</v>
      </c>
      <c r="C129" s="14">
        <v>1971</v>
      </c>
      <c r="D129" s="14"/>
      <c r="E129" s="28" t="s">
        <v>40</v>
      </c>
      <c r="F129" s="14">
        <v>2</v>
      </c>
      <c r="G129" s="14">
        <v>3</v>
      </c>
      <c r="H129" s="11">
        <v>879.6</v>
      </c>
      <c r="I129" s="30">
        <v>875.4</v>
      </c>
      <c r="J129" s="11">
        <v>659.3</v>
      </c>
      <c r="K129" s="36">
        <v>46</v>
      </c>
      <c r="L129" s="11">
        <f>'вмды работ'!C124</f>
        <v>2279381</v>
      </c>
      <c r="M129" s="11">
        <v>0</v>
      </c>
      <c r="N129" s="11">
        <v>0</v>
      </c>
      <c r="O129" s="11">
        <v>0</v>
      </c>
      <c r="P129" s="11">
        <f t="shared" si="37"/>
        <v>2279381</v>
      </c>
      <c r="Q129" s="11">
        <f t="shared" si="38"/>
        <v>2591.3835834470215</v>
      </c>
      <c r="R129" s="13">
        <v>13912</v>
      </c>
      <c r="S129" s="26" t="s">
        <v>385</v>
      </c>
      <c r="T129" s="22" t="s">
        <v>387</v>
      </c>
    </row>
    <row r="130" spans="1:24" s="55" customFormat="1" ht="20.25" customHeight="1" x14ac:dyDescent="0.3">
      <c r="A130" s="36">
        <f t="shared" si="39"/>
        <v>73</v>
      </c>
      <c r="B130" s="27" t="s">
        <v>243</v>
      </c>
      <c r="C130" s="14">
        <v>1953</v>
      </c>
      <c r="D130" s="14"/>
      <c r="E130" s="28" t="s">
        <v>71</v>
      </c>
      <c r="F130" s="14">
        <v>2</v>
      </c>
      <c r="G130" s="14">
        <v>1</v>
      </c>
      <c r="H130" s="11">
        <v>146.69999999999999</v>
      </c>
      <c r="I130" s="62">
        <v>137.5</v>
      </c>
      <c r="J130" s="11">
        <v>103.9</v>
      </c>
      <c r="K130" s="36">
        <v>12</v>
      </c>
      <c r="L130" s="11">
        <f>'вмды работ'!C125</f>
        <v>158169</v>
      </c>
      <c r="M130" s="11">
        <v>0</v>
      </c>
      <c r="N130" s="11">
        <v>0</v>
      </c>
      <c r="O130" s="11">
        <v>0</v>
      </c>
      <c r="P130" s="11">
        <f t="shared" si="37"/>
        <v>158169</v>
      </c>
      <c r="Q130" s="11">
        <f t="shared" si="38"/>
        <v>1078.1799591002045</v>
      </c>
      <c r="R130" s="13">
        <v>13912</v>
      </c>
      <c r="S130" s="26" t="s">
        <v>385</v>
      </c>
      <c r="T130" s="22" t="s">
        <v>387</v>
      </c>
    </row>
    <row r="131" spans="1:24" s="55" customFormat="1" ht="20.25" customHeight="1" x14ac:dyDescent="0.3">
      <c r="A131" s="36">
        <f t="shared" si="39"/>
        <v>74</v>
      </c>
      <c r="B131" s="27" t="s">
        <v>244</v>
      </c>
      <c r="C131" s="14">
        <v>1955</v>
      </c>
      <c r="D131" s="14"/>
      <c r="E131" s="28" t="s">
        <v>40</v>
      </c>
      <c r="F131" s="14">
        <v>2</v>
      </c>
      <c r="G131" s="14">
        <v>1</v>
      </c>
      <c r="H131" s="11">
        <v>518.20000000000005</v>
      </c>
      <c r="I131" s="11">
        <v>518.20000000000005</v>
      </c>
      <c r="J131" s="11">
        <v>399.6</v>
      </c>
      <c r="K131" s="36">
        <v>18</v>
      </c>
      <c r="L131" s="11">
        <f>'вмды работ'!C126</f>
        <v>181493</v>
      </c>
      <c r="M131" s="11">
        <v>0</v>
      </c>
      <c r="N131" s="11">
        <v>0</v>
      </c>
      <c r="O131" s="11">
        <v>0</v>
      </c>
      <c r="P131" s="11">
        <f t="shared" si="37"/>
        <v>181493</v>
      </c>
      <c r="Q131" s="11">
        <f t="shared" si="38"/>
        <v>350.23736009262831</v>
      </c>
      <c r="R131" s="13">
        <v>13912</v>
      </c>
      <c r="S131" s="26" t="s">
        <v>385</v>
      </c>
      <c r="T131" s="22" t="s">
        <v>387</v>
      </c>
    </row>
    <row r="132" spans="1:24" s="55" customFormat="1" ht="20.25" customHeight="1" x14ac:dyDescent="0.3">
      <c r="A132" s="36">
        <f t="shared" si="39"/>
        <v>75</v>
      </c>
      <c r="B132" s="27" t="s">
        <v>245</v>
      </c>
      <c r="C132" s="14">
        <v>1959</v>
      </c>
      <c r="D132" s="14"/>
      <c r="E132" s="28" t="s">
        <v>71</v>
      </c>
      <c r="F132" s="14">
        <v>2</v>
      </c>
      <c r="G132" s="14">
        <v>3</v>
      </c>
      <c r="H132" s="11">
        <v>94.4</v>
      </c>
      <c r="I132" s="11">
        <v>94.4</v>
      </c>
      <c r="J132" s="11">
        <v>57.6</v>
      </c>
      <c r="K132" s="36">
        <v>5</v>
      </c>
      <c r="L132" s="11">
        <f>'вмды работ'!C127</f>
        <v>154313</v>
      </c>
      <c r="M132" s="11">
        <v>0</v>
      </c>
      <c r="N132" s="11">
        <v>0</v>
      </c>
      <c r="O132" s="11">
        <v>0</v>
      </c>
      <c r="P132" s="11">
        <f t="shared" si="37"/>
        <v>154313</v>
      </c>
      <c r="Q132" s="11">
        <f t="shared" si="38"/>
        <v>1634.6716101694915</v>
      </c>
      <c r="R132" s="13">
        <v>13912</v>
      </c>
      <c r="S132" s="26" t="s">
        <v>385</v>
      </c>
      <c r="T132" s="22" t="s">
        <v>387</v>
      </c>
    </row>
    <row r="133" spans="1:24" s="55" customFormat="1" ht="20.25" customHeight="1" x14ac:dyDescent="0.3">
      <c r="A133" s="36">
        <f t="shared" si="39"/>
        <v>76</v>
      </c>
      <c r="B133" s="24" t="s">
        <v>60</v>
      </c>
      <c r="C133" s="14">
        <v>1960</v>
      </c>
      <c r="D133" s="14"/>
      <c r="E133" s="28" t="s">
        <v>40</v>
      </c>
      <c r="F133" s="14">
        <v>2</v>
      </c>
      <c r="G133" s="14">
        <v>2</v>
      </c>
      <c r="H133" s="11">
        <v>653.29999999999995</v>
      </c>
      <c r="I133" s="30">
        <v>631</v>
      </c>
      <c r="J133" s="11">
        <v>422.3</v>
      </c>
      <c r="K133" s="36">
        <v>40</v>
      </c>
      <c r="L133" s="11">
        <f>'вмды работ'!C128</f>
        <v>285000</v>
      </c>
      <c r="M133" s="11">
        <v>0</v>
      </c>
      <c r="N133" s="11">
        <v>0</v>
      </c>
      <c r="O133" s="11">
        <v>0</v>
      </c>
      <c r="P133" s="11">
        <f>L133</f>
        <v>285000</v>
      </c>
      <c r="Q133" s="11">
        <f t="shared" si="35"/>
        <v>436.24674728302466</v>
      </c>
      <c r="R133" s="13">
        <v>13912</v>
      </c>
      <c r="S133" s="26" t="s">
        <v>385</v>
      </c>
      <c r="T133" s="22" t="s">
        <v>387</v>
      </c>
    </row>
    <row r="134" spans="1:24" s="55" customFormat="1" ht="20.25" customHeight="1" x14ac:dyDescent="0.3">
      <c r="A134" s="36">
        <f t="shared" si="39"/>
        <v>77</v>
      </c>
      <c r="B134" s="24" t="s">
        <v>61</v>
      </c>
      <c r="C134" s="14">
        <v>1964</v>
      </c>
      <c r="D134" s="14"/>
      <c r="E134" s="28" t="s">
        <v>40</v>
      </c>
      <c r="F134" s="14">
        <v>2</v>
      </c>
      <c r="G134" s="14">
        <v>2</v>
      </c>
      <c r="H134" s="30">
        <v>662.5</v>
      </c>
      <c r="I134" s="11">
        <v>662.4</v>
      </c>
      <c r="J134" s="11">
        <v>411.5</v>
      </c>
      <c r="K134" s="36">
        <v>38</v>
      </c>
      <c r="L134" s="11">
        <f>'вмды работ'!C129</f>
        <v>1684583</v>
      </c>
      <c r="M134" s="11">
        <v>0</v>
      </c>
      <c r="N134" s="11">
        <v>0</v>
      </c>
      <c r="O134" s="11">
        <v>0</v>
      </c>
      <c r="P134" s="11">
        <f>L134</f>
        <v>1684583</v>
      </c>
      <c r="Q134" s="11">
        <f t="shared" si="35"/>
        <v>2542.76679245283</v>
      </c>
      <c r="R134" s="13">
        <v>13912</v>
      </c>
      <c r="S134" s="26" t="s">
        <v>385</v>
      </c>
      <c r="T134" s="22" t="s">
        <v>387</v>
      </c>
    </row>
    <row r="135" spans="1:24" s="55" customFormat="1" ht="20.25" customHeight="1" x14ac:dyDescent="0.3">
      <c r="A135" s="36">
        <f t="shared" si="39"/>
        <v>78</v>
      </c>
      <c r="B135" s="27" t="s">
        <v>62</v>
      </c>
      <c r="C135" s="14">
        <v>1956</v>
      </c>
      <c r="D135" s="14"/>
      <c r="E135" s="28" t="s">
        <v>40</v>
      </c>
      <c r="F135" s="14">
        <v>2</v>
      </c>
      <c r="G135" s="14">
        <v>2</v>
      </c>
      <c r="H135" s="62">
        <v>849.89</v>
      </c>
      <c r="I135" s="11">
        <v>849.6</v>
      </c>
      <c r="J135" s="11">
        <v>601.29999999999995</v>
      </c>
      <c r="K135" s="36">
        <v>29</v>
      </c>
      <c r="L135" s="11">
        <f>'вмды работ'!C130</f>
        <v>2347686</v>
      </c>
      <c r="M135" s="11">
        <v>0</v>
      </c>
      <c r="N135" s="11">
        <v>0</v>
      </c>
      <c r="O135" s="11">
        <v>0</v>
      </c>
      <c r="P135" s="11">
        <f>L135</f>
        <v>2347686</v>
      </c>
      <c r="Q135" s="11">
        <f t="shared" si="35"/>
        <v>2762.3410088364376</v>
      </c>
      <c r="R135" s="13">
        <v>13912</v>
      </c>
      <c r="S135" s="26" t="s">
        <v>385</v>
      </c>
      <c r="T135" s="22" t="s">
        <v>387</v>
      </c>
      <c r="U135" s="63"/>
      <c r="V135" s="63"/>
      <c r="W135" s="63"/>
      <c r="X135" s="63"/>
    </row>
    <row r="136" spans="1:24" s="55" customFormat="1" ht="20.25" customHeight="1" x14ac:dyDescent="0.3">
      <c r="A136" s="175" t="s">
        <v>44</v>
      </c>
      <c r="B136" s="194"/>
      <c r="C136" s="176"/>
      <c r="D136" s="11" t="s">
        <v>41</v>
      </c>
      <c r="E136" s="11" t="s">
        <v>41</v>
      </c>
      <c r="F136" s="11" t="s">
        <v>41</v>
      </c>
      <c r="G136" s="11" t="s">
        <v>41</v>
      </c>
      <c r="H136" s="11">
        <f>SUM(H127:H135)</f>
        <v>5092.29</v>
      </c>
      <c r="I136" s="11">
        <f t="shared" ref="I136:P136" si="40">SUM(I127:I135)</f>
        <v>4965.9000000000005</v>
      </c>
      <c r="J136" s="11">
        <f t="shared" si="40"/>
        <v>3581.4000000000005</v>
      </c>
      <c r="K136" s="36">
        <f>SUM(K127:K135)</f>
        <v>255</v>
      </c>
      <c r="L136" s="11">
        <f t="shared" si="40"/>
        <v>9305127</v>
      </c>
      <c r="M136" s="11">
        <f t="shared" si="40"/>
        <v>0</v>
      </c>
      <c r="N136" s="11">
        <f t="shared" si="40"/>
        <v>0</v>
      </c>
      <c r="O136" s="11">
        <f t="shared" si="40"/>
        <v>0</v>
      </c>
      <c r="P136" s="11">
        <f t="shared" si="40"/>
        <v>9305127</v>
      </c>
      <c r="Q136" s="11">
        <f t="shared" si="35"/>
        <v>1827.2971492197028</v>
      </c>
      <c r="R136" s="33" t="s">
        <v>41</v>
      </c>
      <c r="S136" s="14" t="s">
        <v>41</v>
      </c>
      <c r="T136" s="22" t="s">
        <v>41</v>
      </c>
      <c r="U136" s="63"/>
      <c r="V136" s="63"/>
      <c r="W136" s="63"/>
      <c r="X136" s="63"/>
    </row>
    <row r="137" spans="1:24" s="43" customFormat="1" ht="18.75" customHeight="1" x14ac:dyDescent="0.35">
      <c r="A137" s="172" t="s">
        <v>63</v>
      </c>
      <c r="B137" s="173"/>
      <c r="C137" s="174"/>
      <c r="D137" s="37" t="s">
        <v>41</v>
      </c>
      <c r="E137" s="37" t="s">
        <v>41</v>
      </c>
      <c r="F137" s="37" t="s">
        <v>41</v>
      </c>
      <c r="G137" s="37" t="s">
        <v>41</v>
      </c>
      <c r="H137" s="37">
        <f>H136+H125+H116+H105+H102+H91</f>
        <v>121804.60999999999</v>
      </c>
      <c r="I137" s="37">
        <f>I136+I125+I116+I105+I102+I91</f>
        <v>106898.05999999998</v>
      </c>
      <c r="J137" s="37">
        <f>J136+J125+J116+J105+J102+J91</f>
        <v>83235.179999999993</v>
      </c>
      <c r="K137" s="64">
        <f>K136+K125+K116+K105+K102+K91</f>
        <v>5145</v>
      </c>
      <c r="L137" s="37">
        <f>L136+L125+L116+L102+L91+L105</f>
        <v>111241233.96000001</v>
      </c>
      <c r="M137" s="37">
        <f>M136+M125+M116+M102+M91+M105</f>
        <v>0</v>
      </c>
      <c r="N137" s="37">
        <f>N136+N125+N116+N102+N91+N105</f>
        <v>0</v>
      </c>
      <c r="O137" s="37">
        <f>O136+O125+O116+O102+O91+O105</f>
        <v>0</v>
      </c>
      <c r="P137" s="37">
        <f>P136+P125+P116+P102+P91+P105</f>
        <v>111241233.96000001</v>
      </c>
      <c r="Q137" s="37">
        <f t="shared" si="35"/>
        <v>913.27605712131935</v>
      </c>
      <c r="R137" s="40" t="s">
        <v>41</v>
      </c>
      <c r="S137" s="65" t="s">
        <v>41</v>
      </c>
      <c r="T137" s="42" t="s">
        <v>41</v>
      </c>
      <c r="U137" s="66"/>
      <c r="V137" s="66"/>
      <c r="W137" s="66"/>
      <c r="X137" s="66"/>
    </row>
    <row r="138" spans="1:24" s="18" customFormat="1" ht="15" customHeight="1" x14ac:dyDescent="0.35">
      <c r="A138" s="171" t="s">
        <v>102</v>
      </c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68"/>
      <c r="V138" s="68"/>
      <c r="W138" s="68"/>
      <c r="X138" s="68"/>
    </row>
    <row r="139" spans="1:24" s="18" customFormat="1" ht="15" customHeight="1" x14ac:dyDescent="0.35">
      <c r="A139" s="191" t="s">
        <v>401</v>
      </c>
      <c r="B139" s="192"/>
      <c r="C139" s="192"/>
      <c r="D139" s="192"/>
      <c r="E139" s="193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69"/>
      <c r="V139" s="69"/>
      <c r="W139" s="69"/>
      <c r="X139" s="69"/>
    </row>
    <row r="140" spans="1:24" s="18" customFormat="1" x14ac:dyDescent="0.35">
      <c r="A140" s="36">
        <f>A135+1</f>
        <v>79</v>
      </c>
      <c r="B140" s="27" t="s">
        <v>403</v>
      </c>
      <c r="C140" s="22">
        <v>1940</v>
      </c>
      <c r="D140" s="22"/>
      <c r="E140" s="28" t="s">
        <v>40</v>
      </c>
      <c r="F140" s="22">
        <v>7</v>
      </c>
      <c r="G140" s="22">
        <v>1</v>
      </c>
      <c r="H140" s="22">
        <v>2222.62</v>
      </c>
      <c r="I140" s="22">
        <v>2041.5</v>
      </c>
      <c r="J140" s="22">
        <v>1366.71</v>
      </c>
      <c r="K140" s="22">
        <v>87</v>
      </c>
      <c r="L140" s="11">
        <f>'вмды работ'!C135</f>
        <v>6320499</v>
      </c>
      <c r="M140" s="11">
        <v>0</v>
      </c>
      <c r="N140" s="11">
        <v>0</v>
      </c>
      <c r="O140" s="11">
        <v>0</v>
      </c>
      <c r="P140" s="11">
        <f>L140</f>
        <v>6320499</v>
      </c>
      <c r="Q140" s="11">
        <f>L140/H140</f>
        <v>2843.7155249210391</v>
      </c>
      <c r="R140" s="13">
        <v>13912</v>
      </c>
      <c r="S140" s="26" t="s">
        <v>385</v>
      </c>
      <c r="T140" s="22" t="s">
        <v>387</v>
      </c>
      <c r="U140" s="70"/>
      <c r="V140" s="68"/>
      <c r="W140" s="68"/>
      <c r="X140" s="68"/>
    </row>
    <row r="141" spans="1:24" s="18" customFormat="1" x14ac:dyDescent="0.35">
      <c r="A141" s="36">
        <f>A140+1</f>
        <v>80</v>
      </c>
      <c r="B141" s="27" t="s">
        <v>404</v>
      </c>
      <c r="C141" s="22">
        <v>1940</v>
      </c>
      <c r="D141" s="22"/>
      <c r="E141" s="28" t="s">
        <v>40</v>
      </c>
      <c r="F141" s="22">
        <v>4</v>
      </c>
      <c r="G141" s="22">
        <v>1</v>
      </c>
      <c r="H141" s="22">
        <v>739.38</v>
      </c>
      <c r="I141" s="22">
        <v>739.38</v>
      </c>
      <c r="J141" s="22">
        <v>454.03</v>
      </c>
      <c r="K141" s="22">
        <v>30</v>
      </c>
      <c r="L141" s="11">
        <f>'вмды работ'!C136</f>
        <v>4073376</v>
      </c>
      <c r="M141" s="11">
        <v>0</v>
      </c>
      <c r="N141" s="11">
        <v>0</v>
      </c>
      <c r="O141" s="11">
        <v>0</v>
      </c>
      <c r="P141" s="11">
        <f>L141</f>
        <v>4073376</v>
      </c>
      <c r="Q141" s="11">
        <f>L141/H141</f>
        <v>5509.1779599123593</v>
      </c>
      <c r="R141" s="13">
        <v>13912</v>
      </c>
      <c r="S141" s="26" t="s">
        <v>385</v>
      </c>
      <c r="T141" s="22" t="s">
        <v>387</v>
      </c>
      <c r="U141" s="70"/>
      <c r="V141" s="68"/>
      <c r="W141" s="68"/>
      <c r="X141" s="68"/>
    </row>
    <row r="142" spans="1:24" s="18" customFormat="1" x14ac:dyDescent="0.35">
      <c r="A142" s="36">
        <f>A141+1</f>
        <v>81</v>
      </c>
      <c r="B142" s="24" t="s">
        <v>402</v>
      </c>
      <c r="C142" s="22">
        <v>1954</v>
      </c>
      <c r="D142" s="22"/>
      <c r="E142" s="28" t="s">
        <v>40</v>
      </c>
      <c r="F142" s="22">
        <v>3</v>
      </c>
      <c r="G142" s="22">
        <v>2</v>
      </c>
      <c r="H142" s="22">
        <v>1228</v>
      </c>
      <c r="I142" s="22">
        <v>1000.01</v>
      </c>
      <c r="J142" s="22">
        <v>632.89</v>
      </c>
      <c r="K142" s="22">
        <v>43</v>
      </c>
      <c r="L142" s="11">
        <f>'вмды работ'!C137</f>
        <v>5581404</v>
      </c>
      <c r="M142" s="11">
        <v>0</v>
      </c>
      <c r="N142" s="11">
        <v>0</v>
      </c>
      <c r="O142" s="11">
        <v>0</v>
      </c>
      <c r="P142" s="11">
        <f>L142</f>
        <v>5581404</v>
      </c>
      <c r="Q142" s="11">
        <f>L142/H142</f>
        <v>4545.1172638436483</v>
      </c>
      <c r="R142" s="13">
        <v>13912</v>
      </c>
      <c r="S142" s="26" t="s">
        <v>385</v>
      </c>
      <c r="T142" s="22" t="s">
        <v>387</v>
      </c>
      <c r="U142" s="70"/>
      <c r="V142" s="68"/>
      <c r="W142" s="68"/>
      <c r="X142" s="68"/>
    </row>
    <row r="143" spans="1:24" s="18" customFormat="1" x14ac:dyDescent="0.35">
      <c r="A143" s="175" t="s">
        <v>44</v>
      </c>
      <c r="B143" s="194"/>
      <c r="C143" s="176"/>
      <c r="D143" s="11" t="s">
        <v>41</v>
      </c>
      <c r="E143" s="11" t="s">
        <v>41</v>
      </c>
      <c r="F143" s="11" t="s">
        <v>41</v>
      </c>
      <c r="G143" s="11" t="s">
        <v>41</v>
      </c>
      <c r="H143" s="11">
        <f>SUM(H140:H142)</f>
        <v>4190</v>
      </c>
      <c r="I143" s="11">
        <f t="shared" ref="I143:P143" si="41">SUM(I140:I142)</f>
        <v>3780.8900000000003</v>
      </c>
      <c r="J143" s="11">
        <f t="shared" si="41"/>
        <v>2453.63</v>
      </c>
      <c r="K143" s="36">
        <f>SUM(K140:K142)</f>
        <v>160</v>
      </c>
      <c r="L143" s="11">
        <f t="shared" si="41"/>
        <v>15975279</v>
      </c>
      <c r="M143" s="11">
        <f t="shared" si="41"/>
        <v>0</v>
      </c>
      <c r="N143" s="11">
        <f t="shared" si="41"/>
        <v>0</v>
      </c>
      <c r="O143" s="11">
        <f t="shared" si="41"/>
        <v>0</v>
      </c>
      <c r="P143" s="11">
        <f t="shared" si="41"/>
        <v>15975279</v>
      </c>
      <c r="Q143" s="11">
        <f>L143/H143</f>
        <v>3812.7157517899759</v>
      </c>
      <c r="R143" s="33" t="s">
        <v>41</v>
      </c>
      <c r="S143" s="14" t="s">
        <v>41</v>
      </c>
      <c r="T143" s="14" t="s">
        <v>41</v>
      </c>
      <c r="U143" s="70"/>
      <c r="V143" s="68"/>
      <c r="W143" s="68"/>
      <c r="X143" s="68"/>
    </row>
    <row r="144" spans="1:24" s="18" customFormat="1" x14ac:dyDescent="0.35">
      <c r="A144" s="172" t="s">
        <v>104</v>
      </c>
      <c r="B144" s="173"/>
      <c r="C144" s="173"/>
      <c r="D144" s="173"/>
      <c r="E144" s="174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70"/>
      <c r="V144" s="68"/>
      <c r="W144" s="68"/>
      <c r="X144" s="68"/>
    </row>
    <row r="145" spans="1:24" s="18" customFormat="1" ht="17.25" customHeight="1" x14ac:dyDescent="0.35">
      <c r="A145" s="36">
        <f>A142+1</f>
        <v>82</v>
      </c>
      <c r="B145" s="27" t="s">
        <v>246</v>
      </c>
      <c r="C145" s="34">
        <v>1954</v>
      </c>
      <c r="D145" s="11"/>
      <c r="E145" s="28" t="s">
        <v>40</v>
      </c>
      <c r="F145" s="32">
        <v>2</v>
      </c>
      <c r="G145" s="32">
        <v>1</v>
      </c>
      <c r="H145" s="13">
        <v>328.3</v>
      </c>
      <c r="I145" s="13">
        <v>234.9</v>
      </c>
      <c r="J145" s="13">
        <v>151</v>
      </c>
      <c r="K145" s="32">
        <v>15</v>
      </c>
      <c r="L145" s="13">
        <f>'вмды работ'!C140</f>
        <v>1011403</v>
      </c>
      <c r="M145" s="11">
        <v>0</v>
      </c>
      <c r="N145" s="11">
        <v>0</v>
      </c>
      <c r="O145" s="11">
        <v>0</v>
      </c>
      <c r="P145" s="11">
        <f>L145</f>
        <v>1011403</v>
      </c>
      <c r="Q145" s="11">
        <f>L145/H145</f>
        <v>3080.7279926896131</v>
      </c>
      <c r="R145" s="13">
        <v>13912</v>
      </c>
      <c r="S145" s="26" t="s">
        <v>385</v>
      </c>
      <c r="T145" s="22" t="s">
        <v>387</v>
      </c>
      <c r="U145" s="71"/>
    </row>
    <row r="146" spans="1:24" s="18" customFormat="1" ht="17.25" customHeight="1" x14ac:dyDescent="0.35">
      <c r="A146" s="36">
        <f>A145+1</f>
        <v>83</v>
      </c>
      <c r="B146" s="27" t="s">
        <v>247</v>
      </c>
      <c r="C146" s="34">
        <v>1950</v>
      </c>
      <c r="D146" s="11"/>
      <c r="E146" s="28" t="s">
        <v>40</v>
      </c>
      <c r="F146" s="32">
        <v>2</v>
      </c>
      <c r="G146" s="32">
        <v>1</v>
      </c>
      <c r="H146" s="13">
        <v>475.2</v>
      </c>
      <c r="I146" s="13">
        <v>422.7</v>
      </c>
      <c r="J146" s="13">
        <v>106.1</v>
      </c>
      <c r="K146" s="32">
        <v>25</v>
      </c>
      <c r="L146" s="13">
        <f>'вмды работ'!C141</f>
        <v>1360571</v>
      </c>
      <c r="M146" s="11">
        <v>0</v>
      </c>
      <c r="N146" s="11">
        <v>0</v>
      </c>
      <c r="O146" s="11">
        <v>0</v>
      </c>
      <c r="P146" s="11">
        <f>L146</f>
        <v>1360571</v>
      </c>
      <c r="Q146" s="11">
        <f t="shared" ref="Q146:Q155" si="42">L146/H146</f>
        <v>2863.1544612794614</v>
      </c>
      <c r="R146" s="13">
        <v>13912</v>
      </c>
      <c r="S146" s="26" t="s">
        <v>385</v>
      </c>
      <c r="T146" s="22" t="s">
        <v>387</v>
      </c>
      <c r="U146" s="70"/>
      <c r="V146" s="68"/>
      <c r="W146" s="68"/>
      <c r="X146" s="68"/>
    </row>
    <row r="147" spans="1:24" s="18" customFormat="1" ht="15.75" customHeight="1" x14ac:dyDescent="0.35">
      <c r="A147" s="36">
        <f t="shared" ref="A147:A154" si="43">A146+1</f>
        <v>84</v>
      </c>
      <c r="B147" s="24" t="s">
        <v>248</v>
      </c>
      <c r="C147" s="34">
        <v>1970</v>
      </c>
      <c r="D147" s="11"/>
      <c r="E147" s="28" t="s">
        <v>40</v>
      </c>
      <c r="F147" s="32">
        <v>5</v>
      </c>
      <c r="G147" s="32">
        <v>4</v>
      </c>
      <c r="H147" s="13">
        <v>3469.68</v>
      </c>
      <c r="I147" s="72">
        <v>3425</v>
      </c>
      <c r="J147" s="13">
        <v>2618.2600000000002</v>
      </c>
      <c r="K147" s="32">
        <v>131</v>
      </c>
      <c r="L147" s="13">
        <f>'вмды работ'!C142</f>
        <v>3061050</v>
      </c>
      <c r="M147" s="11">
        <v>0</v>
      </c>
      <c r="N147" s="11">
        <v>0</v>
      </c>
      <c r="O147" s="11">
        <v>0</v>
      </c>
      <c r="P147" s="11">
        <f>L147</f>
        <v>3061050</v>
      </c>
      <c r="Q147" s="11">
        <f>L147/H147</f>
        <v>882.22833229577373</v>
      </c>
      <c r="R147" s="13">
        <v>13912</v>
      </c>
      <c r="S147" s="26" t="s">
        <v>385</v>
      </c>
      <c r="T147" s="22" t="s">
        <v>387</v>
      </c>
      <c r="U147" s="71"/>
    </row>
    <row r="148" spans="1:24" s="18" customFormat="1" x14ac:dyDescent="0.35">
      <c r="A148" s="36">
        <f t="shared" si="43"/>
        <v>85</v>
      </c>
      <c r="B148" s="24" t="s">
        <v>249</v>
      </c>
      <c r="C148" s="34">
        <v>1964</v>
      </c>
      <c r="D148" s="11"/>
      <c r="E148" s="28" t="s">
        <v>40</v>
      </c>
      <c r="F148" s="32">
        <v>2</v>
      </c>
      <c r="G148" s="32">
        <v>1</v>
      </c>
      <c r="H148" s="13">
        <f>330.6+11.76</f>
        <v>342.36</v>
      </c>
      <c r="I148" s="13">
        <v>330.43</v>
      </c>
      <c r="J148" s="13">
        <v>253.19</v>
      </c>
      <c r="K148" s="32">
        <v>11</v>
      </c>
      <c r="L148" s="13">
        <f>'вмды работ'!C143</f>
        <v>901795</v>
      </c>
      <c r="M148" s="11">
        <v>0</v>
      </c>
      <c r="N148" s="11">
        <v>0</v>
      </c>
      <c r="O148" s="11">
        <v>0</v>
      </c>
      <c r="P148" s="11">
        <f t="shared" ref="P148:P154" si="44">L148</f>
        <v>901795</v>
      </c>
      <c r="Q148" s="11">
        <f t="shared" si="42"/>
        <v>2634.0547961210423</v>
      </c>
      <c r="R148" s="13">
        <v>13912</v>
      </c>
      <c r="S148" s="26" t="s">
        <v>385</v>
      </c>
      <c r="T148" s="22" t="s">
        <v>387</v>
      </c>
      <c r="U148" s="71"/>
    </row>
    <row r="149" spans="1:24" s="18" customFormat="1" ht="15.75" customHeight="1" x14ac:dyDescent="0.35">
      <c r="A149" s="36">
        <f t="shared" si="43"/>
        <v>86</v>
      </c>
      <c r="B149" s="24" t="s">
        <v>250</v>
      </c>
      <c r="C149" s="34">
        <v>1968</v>
      </c>
      <c r="D149" s="11"/>
      <c r="E149" s="28" t="s">
        <v>40</v>
      </c>
      <c r="F149" s="32">
        <v>5</v>
      </c>
      <c r="G149" s="32">
        <v>4</v>
      </c>
      <c r="H149" s="13">
        <v>4147.4799999999996</v>
      </c>
      <c r="I149" s="13">
        <v>3291.29</v>
      </c>
      <c r="J149" s="13">
        <v>2522.69</v>
      </c>
      <c r="K149" s="32">
        <v>146</v>
      </c>
      <c r="L149" s="13">
        <f>'вмды работ'!C144</f>
        <v>1574770</v>
      </c>
      <c r="M149" s="11">
        <v>0</v>
      </c>
      <c r="N149" s="11">
        <v>0</v>
      </c>
      <c r="O149" s="11">
        <v>0</v>
      </c>
      <c r="P149" s="11">
        <f t="shared" si="44"/>
        <v>1574770</v>
      </c>
      <c r="Q149" s="11">
        <f t="shared" si="42"/>
        <v>379.69321129939146</v>
      </c>
      <c r="R149" s="13">
        <v>13912</v>
      </c>
      <c r="S149" s="26" t="s">
        <v>385</v>
      </c>
      <c r="T149" s="22" t="s">
        <v>387</v>
      </c>
      <c r="U149" s="71"/>
    </row>
    <row r="150" spans="1:24" s="18" customFormat="1" ht="18" customHeight="1" x14ac:dyDescent="0.35">
      <c r="A150" s="36">
        <f t="shared" si="43"/>
        <v>87</v>
      </c>
      <c r="B150" s="27" t="s">
        <v>251</v>
      </c>
      <c r="C150" s="34">
        <v>1949</v>
      </c>
      <c r="D150" s="11"/>
      <c r="E150" s="28" t="s">
        <v>71</v>
      </c>
      <c r="F150" s="32">
        <v>2</v>
      </c>
      <c r="G150" s="32">
        <v>1</v>
      </c>
      <c r="H150" s="13">
        <f>257.9+22</f>
        <v>279.89999999999998</v>
      </c>
      <c r="I150" s="13">
        <v>263.39999999999998</v>
      </c>
      <c r="J150" s="13">
        <v>63.9</v>
      </c>
      <c r="K150" s="32">
        <v>10</v>
      </c>
      <c r="L150" s="13">
        <f>'вмды работ'!C145</f>
        <v>750708</v>
      </c>
      <c r="M150" s="11">
        <v>0</v>
      </c>
      <c r="N150" s="11">
        <v>0</v>
      </c>
      <c r="O150" s="11">
        <v>0</v>
      </c>
      <c r="P150" s="11">
        <f t="shared" si="44"/>
        <v>750708</v>
      </c>
      <c r="Q150" s="11">
        <f t="shared" si="42"/>
        <v>2682.057877813505</v>
      </c>
      <c r="R150" s="13">
        <v>13912</v>
      </c>
      <c r="S150" s="26" t="s">
        <v>385</v>
      </c>
      <c r="T150" s="22" t="s">
        <v>387</v>
      </c>
      <c r="U150" s="71"/>
    </row>
    <row r="151" spans="1:24" s="18" customFormat="1" x14ac:dyDescent="0.35">
      <c r="A151" s="36">
        <f t="shared" si="43"/>
        <v>88</v>
      </c>
      <c r="B151" s="24" t="s">
        <v>252</v>
      </c>
      <c r="C151" s="34">
        <v>1970</v>
      </c>
      <c r="D151" s="11"/>
      <c r="E151" s="28" t="s">
        <v>40</v>
      </c>
      <c r="F151" s="32">
        <v>2</v>
      </c>
      <c r="G151" s="32">
        <v>2</v>
      </c>
      <c r="H151" s="13">
        <f>520.22+53</f>
        <v>573.22</v>
      </c>
      <c r="I151" s="13">
        <v>520.30999999999995</v>
      </c>
      <c r="J151" s="13">
        <v>337.09</v>
      </c>
      <c r="K151" s="32">
        <v>38</v>
      </c>
      <c r="L151" s="13">
        <f>'вмды работ'!C146</f>
        <v>1709775</v>
      </c>
      <c r="M151" s="11">
        <v>0</v>
      </c>
      <c r="N151" s="11">
        <v>0</v>
      </c>
      <c r="O151" s="11">
        <v>0</v>
      </c>
      <c r="P151" s="11">
        <f t="shared" si="44"/>
        <v>1709775</v>
      </c>
      <c r="Q151" s="11">
        <f t="shared" si="42"/>
        <v>2982.7553120965772</v>
      </c>
      <c r="R151" s="13">
        <v>13912</v>
      </c>
      <c r="S151" s="26" t="s">
        <v>385</v>
      </c>
      <c r="T151" s="22" t="s">
        <v>387</v>
      </c>
      <c r="U151" s="71"/>
    </row>
    <row r="152" spans="1:24" s="18" customFormat="1" x14ac:dyDescent="0.35">
      <c r="A152" s="36">
        <f t="shared" si="43"/>
        <v>89</v>
      </c>
      <c r="B152" s="24" t="s">
        <v>253</v>
      </c>
      <c r="C152" s="34">
        <v>1966</v>
      </c>
      <c r="D152" s="11"/>
      <c r="E152" s="28" t="s">
        <v>40</v>
      </c>
      <c r="F152" s="32">
        <v>2</v>
      </c>
      <c r="G152" s="32">
        <v>2</v>
      </c>
      <c r="H152" s="13">
        <v>620.24</v>
      </c>
      <c r="I152" s="13">
        <v>615.55999999999995</v>
      </c>
      <c r="J152" s="13">
        <v>263.48</v>
      </c>
      <c r="K152" s="32">
        <v>35</v>
      </c>
      <c r="L152" s="13">
        <f>'вмды работ'!C147</f>
        <v>1689739</v>
      </c>
      <c r="M152" s="11">
        <v>0</v>
      </c>
      <c r="N152" s="11">
        <v>0</v>
      </c>
      <c r="O152" s="11">
        <v>0</v>
      </c>
      <c r="P152" s="11">
        <f t="shared" si="44"/>
        <v>1689739</v>
      </c>
      <c r="Q152" s="11">
        <f t="shared" si="42"/>
        <v>2724.3309041661291</v>
      </c>
      <c r="R152" s="13">
        <v>13912</v>
      </c>
      <c r="S152" s="26" t="s">
        <v>385</v>
      </c>
      <c r="T152" s="22" t="s">
        <v>387</v>
      </c>
      <c r="U152" s="71"/>
    </row>
    <row r="153" spans="1:24" s="18" customFormat="1" x14ac:dyDescent="0.35">
      <c r="A153" s="36">
        <f t="shared" si="43"/>
        <v>90</v>
      </c>
      <c r="B153" s="24" t="s">
        <v>254</v>
      </c>
      <c r="C153" s="34">
        <v>1970</v>
      </c>
      <c r="D153" s="11"/>
      <c r="E153" s="28" t="s">
        <v>40</v>
      </c>
      <c r="F153" s="32">
        <v>3</v>
      </c>
      <c r="G153" s="32">
        <v>2</v>
      </c>
      <c r="H153" s="13">
        <v>952.56</v>
      </c>
      <c r="I153" s="13">
        <v>853.89</v>
      </c>
      <c r="J153" s="13">
        <v>390.31</v>
      </c>
      <c r="K153" s="32">
        <v>53</v>
      </c>
      <c r="L153" s="13">
        <f>'вмды работ'!C148</f>
        <v>3893771</v>
      </c>
      <c r="M153" s="11">
        <v>0</v>
      </c>
      <c r="N153" s="11">
        <v>0</v>
      </c>
      <c r="O153" s="11">
        <v>0</v>
      </c>
      <c r="P153" s="11">
        <f>L153</f>
        <v>3893771</v>
      </c>
      <c r="Q153" s="11">
        <f>L153/H153</f>
        <v>4087.6910640799533</v>
      </c>
      <c r="R153" s="13">
        <v>13912</v>
      </c>
      <c r="S153" s="26" t="s">
        <v>385</v>
      </c>
      <c r="T153" s="22" t="s">
        <v>387</v>
      </c>
      <c r="U153" s="71"/>
    </row>
    <row r="154" spans="1:24" s="18" customFormat="1" x14ac:dyDescent="0.35">
      <c r="A154" s="36">
        <f t="shared" si="43"/>
        <v>91</v>
      </c>
      <c r="B154" s="24" t="s">
        <v>255</v>
      </c>
      <c r="C154" s="34">
        <v>1973</v>
      </c>
      <c r="D154" s="11"/>
      <c r="E154" s="28" t="s">
        <v>40</v>
      </c>
      <c r="F154" s="32">
        <v>3</v>
      </c>
      <c r="G154" s="32">
        <v>4</v>
      </c>
      <c r="H154" s="13">
        <f>1648+186</f>
        <v>1834</v>
      </c>
      <c r="I154" s="13">
        <v>1668.5</v>
      </c>
      <c r="J154" s="13">
        <v>490.5</v>
      </c>
      <c r="K154" s="32">
        <v>88</v>
      </c>
      <c r="L154" s="13">
        <f>'вмды работ'!C149</f>
        <v>1565550</v>
      </c>
      <c r="M154" s="11">
        <v>0</v>
      </c>
      <c r="N154" s="11">
        <v>0</v>
      </c>
      <c r="O154" s="11">
        <v>0</v>
      </c>
      <c r="P154" s="11">
        <f t="shared" si="44"/>
        <v>1565550</v>
      </c>
      <c r="Q154" s="11">
        <f t="shared" si="42"/>
        <v>853.62595419847332</v>
      </c>
      <c r="R154" s="13">
        <v>13912</v>
      </c>
      <c r="S154" s="26" t="s">
        <v>385</v>
      </c>
      <c r="T154" s="22" t="s">
        <v>387</v>
      </c>
      <c r="U154" s="71"/>
    </row>
    <row r="155" spans="1:24" s="18" customFormat="1" x14ac:dyDescent="0.35">
      <c r="A155" s="175" t="s">
        <v>44</v>
      </c>
      <c r="B155" s="194"/>
      <c r="C155" s="176"/>
      <c r="D155" s="11" t="s">
        <v>41</v>
      </c>
      <c r="E155" s="11" t="s">
        <v>41</v>
      </c>
      <c r="F155" s="36" t="s">
        <v>41</v>
      </c>
      <c r="G155" s="36" t="s">
        <v>41</v>
      </c>
      <c r="H155" s="11">
        <f>SUM(H145:H154)</f>
        <v>13022.939999999999</v>
      </c>
      <c r="I155" s="11">
        <f t="shared" ref="I155:P155" si="45">SUM(I145:I154)</f>
        <v>11625.979999999998</v>
      </c>
      <c r="J155" s="11">
        <f t="shared" si="45"/>
        <v>7196.5199999999995</v>
      </c>
      <c r="K155" s="36">
        <f>SUM(K145:K154)</f>
        <v>552</v>
      </c>
      <c r="L155" s="11">
        <f t="shared" si="45"/>
        <v>17519132</v>
      </c>
      <c r="M155" s="11">
        <f t="shared" si="45"/>
        <v>0</v>
      </c>
      <c r="N155" s="11">
        <f t="shared" si="45"/>
        <v>0</v>
      </c>
      <c r="O155" s="11">
        <f t="shared" si="45"/>
        <v>0</v>
      </c>
      <c r="P155" s="11">
        <f t="shared" si="45"/>
        <v>17519132</v>
      </c>
      <c r="Q155" s="11">
        <f t="shared" si="42"/>
        <v>1345.2516866391154</v>
      </c>
      <c r="R155" s="33" t="s">
        <v>41</v>
      </c>
      <c r="S155" s="26" t="s">
        <v>41</v>
      </c>
      <c r="T155" s="22" t="s">
        <v>41</v>
      </c>
      <c r="U155" s="71"/>
    </row>
    <row r="156" spans="1:24" s="18" customFormat="1" ht="15.75" customHeight="1" x14ac:dyDescent="0.35">
      <c r="A156" s="172" t="s">
        <v>103</v>
      </c>
      <c r="B156" s="173"/>
      <c r="C156" s="173"/>
      <c r="D156" s="173"/>
      <c r="E156" s="174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71"/>
    </row>
    <row r="157" spans="1:24" s="18" customFormat="1" x14ac:dyDescent="0.35">
      <c r="A157" s="36">
        <f>A154+1</f>
        <v>92</v>
      </c>
      <c r="B157" s="24" t="s">
        <v>256</v>
      </c>
      <c r="C157" s="35">
        <v>1967</v>
      </c>
      <c r="D157" s="11"/>
      <c r="E157" s="28" t="s">
        <v>40</v>
      </c>
      <c r="F157" s="36">
        <v>2</v>
      </c>
      <c r="G157" s="36">
        <v>2</v>
      </c>
      <c r="H157" s="11">
        <v>525</v>
      </c>
      <c r="I157" s="11">
        <v>525</v>
      </c>
      <c r="J157" s="11">
        <v>303</v>
      </c>
      <c r="K157" s="36">
        <v>44</v>
      </c>
      <c r="L157" s="11">
        <f>'вмды работ'!C152</f>
        <v>531561</v>
      </c>
      <c r="M157" s="11">
        <v>0</v>
      </c>
      <c r="N157" s="11">
        <v>0</v>
      </c>
      <c r="O157" s="11">
        <v>0</v>
      </c>
      <c r="P157" s="11">
        <f>L157</f>
        <v>531561</v>
      </c>
      <c r="Q157" s="11">
        <f>L157/H157</f>
        <v>1012.4971428571429</v>
      </c>
      <c r="R157" s="13">
        <v>13912</v>
      </c>
      <c r="S157" s="26" t="s">
        <v>385</v>
      </c>
      <c r="T157" s="22" t="s">
        <v>387</v>
      </c>
      <c r="U157" s="71"/>
    </row>
    <row r="158" spans="1:24" s="18" customFormat="1" x14ac:dyDescent="0.35">
      <c r="A158" s="36">
        <f>A157+1</f>
        <v>93</v>
      </c>
      <c r="B158" s="24" t="s">
        <v>257</v>
      </c>
      <c r="C158" s="35">
        <v>1967</v>
      </c>
      <c r="D158" s="11"/>
      <c r="E158" s="28" t="s">
        <v>40</v>
      </c>
      <c r="F158" s="36">
        <v>2</v>
      </c>
      <c r="G158" s="36">
        <v>2</v>
      </c>
      <c r="H158" s="11">
        <v>524.79999999999995</v>
      </c>
      <c r="I158" s="11">
        <v>524.79999999999995</v>
      </c>
      <c r="J158" s="11">
        <v>303</v>
      </c>
      <c r="K158" s="36">
        <v>43</v>
      </c>
      <c r="L158" s="11">
        <f>'вмды работ'!C153</f>
        <v>537641</v>
      </c>
      <c r="M158" s="11">
        <v>0</v>
      </c>
      <c r="N158" s="11">
        <v>0</v>
      </c>
      <c r="O158" s="11">
        <v>0</v>
      </c>
      <c r="P158" s="11">
        <f>L158</f>
        <v>537641</v>
      </c>
      <c r="Q158" s="11">
        <f>L158/H158</f>
        <v>1024.4683689024391</v>
      </c>
      <c r="R158" s="13">
        <v>13912</v>
      </c>
      <c r="S158" s="26" t="s">
        <v>385</v>
      </c>
      <c r="T158" s="22" t="s">
        <v>387</v>
      </c>
      <c r="U158" s="71"/>
    </row>
    <row r="159" spans="1:24" s="18" customFormat="1" x14ac:dyDescent="0.35">
      <c r="A159" s="36">
        <f>A158+1</f>
        <v>94</v>
      </c>
      <c r="B159" s="24" t="s">
        <v>258</v>
      </c>
      <c r="C159" s="35">
        <v>1969</v>
      </c>
      <c r="D159" s="11"/>
      <c r="E159" s="28" t="s">
        <v>40</v>
      </c>
      <c r="F159" s="36">
        <v>2</v>
      </c>
      <c r="G159" s="36">
        <v>2</v>
      </c>
      <c r="H159" s="11">
        <v>525</v>
      </c>
      <c r="I159" s="11">
        <v>525</v>
      </c>
      <c r="J159" s="11">
        <v>303.8</v>
      </c>
      <c r="K159" s="36">
        <v>30</v>
      </c>
      <c r="L159" s="11">
        <f>'вмды работ'!C154</f>
        <v>540831</v>
      </c>
      <c r="M159" s="11">
        <v>0</v>
      </c>
      <c r="N159" s="11">
        <v>0</v>
      </c>
      <c r="O159" s="11">
        <v>0</v>
      </c>
      <c r="P159" s="11">
        <f>L159</f>
        <v>540831</v>
      </c>
      <c r="Q159" s="11">
        <f>L159/H159</f>
        <v>1030.1542857142856</v>
      </c>
      <c r="R159" s="13">
        <v>13912</v>
      </c>
      <c r="S159" s="26" t="s">
        <v>385</v>
      </c>
      <c r="T159" s="22" t="s">
        <v>387</v>
      </c>
      <c r="U159" s="71"/>
    </row>
    <row r="160" spans="1:24" s="18" customFormat="1" x14ac:dyDescent="0.35">
      <c r="A160" s="36">
        <f>A159+1</f>
        <v>95</v>
      </c>
      <c r="B160" s="24" t="s">
        <v>259</v>
      </c>
      <c r="C160" s="35">
        <v>1969</v>
      </c>
      <c r="D160" s="11"/>
      <c r="E160" s="28" t="s">
        <v>40</v>
      </c>
      <c r="F160" s="36">
        <v>2</v>
      </c>
      <c r="G160" s="36">
        <v>2</v>
      </c>
      <c r="H160" s="11">
        <v>529.6</v>
      </c>
      <c r="I160" s="11">
        <v>529.6</v>
      </c>
      <c r="J160" s="11">
        <v>303.8</v>
      </c>
      <c r="K160" s="36">
        <v>40</v>
      </c>
      <c r="L160" s="11">
        <f>'вмды работ'!C155</f>
        <v>522384</v>
      </c>
      <c r="M160" s="11">
        <v>0</v>
      </c>
      <c r="N160" s="11">
        <v>0</v>
      </c>
      <c r="O160" s="11">
        <v>0</v>
      </c>
      <c r="P160" s="11">
        <f>L160</f>
        <v>522384</v>
      </c>
      <c r="Q160" s="11">
        <f>L160/H160</f>
        <v>986.37462235649548</v>
      </c>
      <c r="R160" s="13">
        <v>13912</v>
      </c>
      <c r="S160" s="26" t="s">
        <v>385</v>
      </c>
      <c r="T160" s="22" t="s">
        <v>387</v>
      </c>
      <c r="U160" s="71"/>
    </row>
    <row r="161" spans="1:21" s="18" customFormat="1" x14ac:dyDescent="0.35">
      <c r="A161" s="175" t="s">
        <v>44</v>
      </c>
      <c r="B161" s="194"/>
      <c r="C161" s="176"/>
      <c r="D161" s="11" t="s">
        <v>41</v>
      </c>
      <c r="E161" s="11" t="s">
        <v>41</v>
      </c>
      <c r="F161" s="11" t="s">
        <v>41</v>
      </c>
      <c r="G161" s="11" t="s">
        <v>41</v>
      </c>
      <c r="H161" s="13">
        <f>SUM(H157:H160)</f>
        <v>2104.4</v>
      </c>
      <c r="I161" s="13">
        <f t="shared" ref="I161:P161" si="46">SUM(I157:I160)</f>
        <v>2104.4</v>
      </c>
      <c r="J161" s="13">
        <f t="shared" si="46"/>
        <v>1213.5999999999999</v>
      </c>
      <c r="K161" s="32">
        <f>SUM(K157:K160)</f>
        <v>157</v>
      </c>
      <c r="L161" s="13">
        <f t="shared" si="46"/>
        <v>2132417</v>
      </c>
      <c r="M161" s="13">
        <f t="shared" si="46"/>
        <v>0</v>
      </c>
      <c r="N161" s="13">
        <f t="shared" si="46"/>
        <v>0</v>
      </c>
      <c r="O161" s="13">
        <f t="shared" si="46"/>
        <v>0</v>
      </c>
      <c r="P161" s="13">
        <f t="shared" si="46"/>
        <v>2132417</v>
      </c>
      <c r="Q161" s="11">
        <f>L161/H161</f>
        <v>1013.3135335487549</v>
      </c>
      <c r="R161" s="33" t="s">
        <v>41</v>
      </c>
      <c r="S161" s="26" t="s">
        <v>41</v>
      </c>
      <c r="T161" s="26" t="s">
        <v>41</v>
      </c>
    </row>
    <row r="162" spans="1:21" s="18" customFormat="1" ht="15.75" customHeight="1" x14ac:dyDescent="0.35">
      <c r="A162" s="172" t="s">
        <v>105</v>
      </c>
      <c r="B162" s="173"/>
      <c r="C162" s="173"/>
      <c r="D162" s="173"/>
      <c r="E162" s="174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</row>
    <row r="163" spans="1:21" s="18" customFormat="1" x14ac:dyDescent="0.35">
      <c r="A163" s="36">
        <f>A160+1</f>
        <v>96</v>
      </c>
      <c r="B163" s="73" t="s">
        <v>260</v>
      </c>
      <c r="C163" s="35">
        <v>1970</v>
      </c>
      <c r="D163" s="11"/>
      <c r="E163" s="28" t="s">
        <v>40</v>
      </c>
      <c r="F163" s="36">
        <v>2</v>
      </c>
      <c r="G163" s="36">
        <v>2</v>
      </c>
      <c r="H163" s="11">
        <v>526.99</v>
      </c>
      <c r="I163" s="11">
        <v>523.19000000000005</v>
      </c>
      <c r="J163" s="11">
        <v>185.73</v>
      </c>
      <c r="K163" s="36">
        <v>29</v>
      </c>
      <c r="L163" s="11">
        <f>'вмды работ'!C158</f>
        <v>599356</v>
      </c>
      <c r="M163" s="11">
        <v>0</v>
      </c>
      <c r="N163" s="11">
        <v>0</v>
      </c>
      <c r="O163" s="11">
        <v>0</v>
      </c>
      <c r="P163" s="11">
        <f t="shared" ref="P163:P168" si="47">L163</f>
        <v>599356</v>
      </c>
      <c r="Q163" s="11">
        <f t="shared" ref="Q163:Q170" si="48">L163/H163</f>
        <v>1137.3194937285336</v>
      </c>
      <c r="R163" s="13">
        <v>13912</v>
      </c>
      <c r="S163" s="26" t="s">
        <v>385</v>
      </c>
      <c r="T163" s="22" t="s">
        <v>387</v>
      </c>
      <c r="U163" s="71"/>
    </row>
    <row r="164" spans="1:21" s="18" customFormat="1" x14ac:dyDescent="0.35">
      <c r="A164" s="36">
        <f>A163+1</f>
        <v>97</v>
      </c>
      <c r="B164" s="73" t="s">
        <v>261</v>
      </c>
      <c r="C164" s="35">
        <v>1970</v>
      </c>
      <c r="D164" s="11"/>
      <c r="E164" s="28" t="s">
        <v>40</v>
      </c>
      <c r="F164" s="36">
        <v>2</v>
      </c>
      <c r="G164" s="36">
        <v>2</v>
      </c>
      <c r="H164" s="11">
        <v>515.75</v>
      </c>
      <c r="I164" s="11">
        <v>515.75</v>
      </c>
      <c r="J164" s="11">
        <v>160.52000000000001</v>
      </c>
      <c r="K164" s="36">
        <v>22</v>
      </c>
      <c r="L164" s="11">
        <f>'вмды работ'!C159</f>
        <v>599356</v>
      </c>
      <c r="M164" s="11">
        <v>0</v>
      </c>
      <c r="N164" s="11">
        <v>0</v>
      </c>
      <c r="O164" s="11">
        <v>0</v>
      </c>
      <c r="P164" s="11">
        <f>L164</f>
        <v>599356</v>
      </c>
      <c r="Q164" s="11">
        <f>L164/H164</f>
        <v>1162.1056713523994</v>
      </c>
      <c r="R164" s="13">
        <v>13912</v>
      </c>
      <c r="S164" s="26" t="s">
        <v>385</v>
      </c>
      <c r="T164" s="22" t="s">
        <v>387</v>
      </c>
      <c r="U164" s="71"/>
    </row>
    <row r="165" spans="1:21" s="18" customFormat="1" x14ac:dyDescent="0.35">
      <c r="A165" s="36">
        <f>A164+1</f>
        <v>98</v>
      </c>
      <c r="B165" s="73" t="s">
        <v>262</v>
      </c>
      <c r="C165" s="35">
        <v>1968</v>
      </c>
      <c r="D165" s="11"/>
      <c r="E165" s="28" t="s">
        <v>40</v>
      </c>
      <c r="F165" s="36">
        <v>2</v>
      </c>
      <c r="G165" s="36">
        <v>2</v>
      </c>
      <c r="H165" s="11">
        <v>515.58000000000004</v>
      </c>
      <c r="I165" s="11">
        <v>515.58000000000004</v>
      </c>
      <c r="J165" s="11">
        <v>314.07</v>
      </c>
      <c r="K165" s="36">
        <v>27</v>
      </c>
      <c r="L165" s="11">
        <f>'вмды работ'!C160</f>
        <v>546377</v>
      </c>
      <c r="M165" s="11">
        <v>0</v>
      </c>
      <c r="N165" s="11">
        <v>0</v>
      </c>
      <c r="O165" s="11">
        <v>0</v>
      </c>
      <c r="P165" s="11">
        <f t="shared" si="47"/>
        <v>546377</v>
      </c>
      <c r="Q165" s="11">
        <f t="shared" si="48"/>
        <v>1059.7327281896116</v>
      </c>
      <c r="R165" s="13">
        <v>13912</v>
      </c>
      <c r="S165" s="26" t="s">
        <v>385</v>
      </c>
      <c r="T165" s="22" t="s">
        <v>387</v>
      </c>
      <c r="U165" s="71"/>
    </row>
    <row r="166" spans="1:21" s="18" customFormat="1" x14ac:dyDescent="0.35">
      <c r="A166" s="36">
        <f>A165+1</f>
        <v>99</v>
      </c>
      <c r="B166" s="73" t="s">
        <v>263</v>
      </c>
      <c r="C166" s="35">
        <v>1972</v>
      </c>
      <c r="D166" s="11"/>
      <c r="E166" s="28" t="s">
        <v>40</v>
      </c>
      <c r="F166" s="36">
        <v>2</v>
      </c>
      <c r="G166" s="36">
        <v>2</v>
      </c>
      <c r="H166" s="11">
        <v>773.23</v>
      </c>
      <c r="I166" s="11">
        <v>450.19</v>
      </c>
      <c r="J166" s="11">
        <v>54.1</v>
      </c>
      <c r="K166" s="36">
        <v>31</v>
      </c>
      <c r="L166" s="11">
        <f>'вмды работ'!C161</f>
        <v>665022</v>
      </c>
      <c r="M166" s="11">
        <v>0</v>
      </c>
      <c r="N166" s="11">
        <v>0</v>
      </c>
      <c r="O166" s="11">
        <v>0</v>
      </c>
      <c r="P166" s="11">
        <f t="shared" si="47"/>
        <v>665022</v>
      </c>
      <c r="Q166" s="11">
        <f t="shared" si="48"/>
        <v>860.05716281054799</v>
      </c>
      <c r="R166" s="13">
        <v>13912</v>
      </c>
      <c r="S166" s="26" t="s">
        <v>385</v>
      </c>
      <c r="T166" s="22" t="s">
        <v>387</v>
      </c>
      <c r="U166" s="71"/>
    </row>
    <row r="167" spans="1:21" s="18" customFormat="1" x14ac:dyDescent="0.35">
      <c r="A167" s="36">
        <f>A166+1</f>
        <v>100</v>
      </c>
      <c r="B167" s="73" t="s">
        <v>264</v>
      </c>
      <c r="C167" s="35">
        <v>1972</v>
      </c>
      <c r="D167" s="11"/>
      <c r="E167" s="28" t="s">
        <v>42</v>
      </c>
      <c r="F167" s="36">
        <v>5</v>
      </c>
      <c r="G167" s="36">
        <v>4</v>
      </c>
      <c r="H167" s="11">
        <v>2712.2</v>
      </c>
      <c r="I167" s="11">
        <v>1857.4</v>
      </c>
      <c r="J167" s="11">
        <v>1129.52</v>
      </c>
      <c r="K167" s="36">
        <v>105</v>
      </c>
      <c r="L167" s="13">
        <f>'вмды работ'!C162</f>
        <v>1015004</v>
      </c>
      <c r="M167" s="11">
        <v>0</v>
      </c>
      <c r="N167" s="11">
        <v>0</v>
      </c>
      <c r="O167" s="11">
        <v>0</v>
      </c>
      <c r="P167" s="11">
        <f t="shared" si="47"/>
        <v>1015004</v>
      </c>
      <c r="Q167" s="11">
        <f t="shared" si="48"/>
        <v>374.23641324386108</v>
      </c>
      <c r="R167" s="13">
        <v>13912</v>
      </c>
      <c r="S167" s="26" t="s">
        <v>385</v>
      </c>
      <c r="T167" s="22" t="s">
        <v>387</v>
      </c>
      <c r="U167" s="71"/>
    </row>
    <row r="168" spans="1:21" s="18" customFormat="1" x14ac:dyDescent="0.35">
      <c r="A168" s="36">
        <f>A167+1</f>
        <v>101</v>
      </c>
      <c r="B168" s="73" t="s">
        <v>265</v>
      </c>
      <c r="C168" s="35">
        <v>1969</v>
      </c>
      <c r="D168" s="11"/>
      <c r="E168" s="28" t="s">
        <v>42</v>
      </c>
      <c r="F168" s="36">
        <v>5</v>
      </c>
      <c r="G168" s="36">
        <v>4</v>
      </c>
      <c r="H168" s="11">
        <v>2716.85</v>
      </c>
      <c r="I168" s="11">
        <v>1825.1</v>
      </c>
      <c r="J168" s="11">
        <v>101.75</v>
      </c>
      <c r="K168" s="36">
        <v>128</v>
      </c>
      <c r="L168" s="11">
        <f>'вмды работ'!C163</f>
        <v>1988718</v>
      </c>
      <c r="M168" s="11">
        <v>0</v>
      </c>
      <c r="N168" s="11">
        <v>0</v>
      </c>
      <c r="O168" s="11">
        <v>0</v>
      </c>
      <c r="P168" s="11">
        <f t="shared" si="47"/>
        <v>1988718</v>
      </c>
      <c r="Q168" s="11">
        <f t="shared" si="48"/>
        <v>731.99403721221267</v>
      </c>
      <c r="R168" s="13">
        <v>13912</v>
      </c>
      <c r="S168" s="26" t="s">
        <v>385</v>
      </c>
      <c r="T168" s="22" t="s">
        <v>387</v>
      </c>
      <c r="U168" s="71"/>
    </row>
    <row r="169" spans="1:21" s="18" customFormat="1" x14ac:dyDescent="0.35">
      <c r="A169" s="175" t="s">
        <v>44</v>
      </c>
      <c r="B169" s="194"/>
      <c r="C169" s="176"/>
      <c r="D169" s="11" t="s">
        <v>41</v>
      </c>
      <c r="E169" s="11" t="s">
        <v>41</v>
      </c>
      <c r="F169" s="11" t="s">
        <v>41</v>
      </c>
      <c r="G169" s="11" t="s">
        <v>41</v>
      </c>
      <c r="H169" s="11">
        <f t="shared" ref="H169:P169" si="49">SUM(H163:H168)</f>
        <v>7760.6</v>
      </c>
      <c r="I169" s="11">
        <f t="shared" si="49"/>
        <v>5687.21</v>
      </c>
      <c r="J169" s="11">
        <f t="shared" si="49"/>
        <v>1945.69</v>
      </c>
      <c r="K169" s="36">
        <f>SUM(K163:K168)</f>
        <v>342</v>
      </c>
      <c r="L169" s="11">
        <f t="shared" si="49"/>
        <v>5413833</v>
      </c>
      <c r="M169" s="11">
        <f t="shared" si="49"/>
        <v>0</v>
      </c>
      <c r="N169" s="11">
        <f t="shared" si="49"/>
        <v>0</v>
      </c>
      <c r="O169" s="11">
        <f t="shared" si="49"/>
        <v>0</v>
      </c>
      <c r="P169" s="11">
        <f t="shared" si="49"/>
        <v>5413833</v>
      </c>
      <c r="Q169" s="11">
        <f t="shared" si="48"/>
        <v>697.60495322526606</v>
      </c>
      <c r="R169" s="33" t="s">
        <v>41</v>
      </c>
      <c r="S169" s="26" t="s">
        <v>41</v>
      </c>
      <c r="T169" s="26" t="s">
        <v>41</v>
      </c>
    </row>
    <row r="170" spans="1:21" s="43" customFormat="1" x14ac:dyDescent="0.35">
      <c r="A170" s="172" t="s">
        <v>106</v>
      </c>
      <c r="B170" s="173"/>
      <c r="C170" s="174"/>
      <c r="D170" s="37" t="s">
        <v>41</v>
      </c>
      <c r="E170" s="37" t="s">
        <v>41</v>
      </c>
      <c r="F170" s="37" t="s">
        <v>41</v>
      </c>
      <c r="G170" s="37" t="s">
        <v>41</v>
      </c>
      <c r="H170" s="38">
        <f t="shared" ref="H170:P170" si="50">H169+H161+H155+H143</f>
        <v>27077.94</v>
      </c>
      <c r="I170" s="38">
        <f t="shared" si="50"/>
        <v>23198.479999999996</v>
      </c>
      <c r="J170" s="38">
        <f t="shared" si="50"/>
        <v>12809.439999999999</v>
      </c>
      <c r="K170" s="39">
        <f>K169+K161+K155+K143</f>
        <v>1211</v>
      </c>
      <c r="L170" s="38">
        <f t="shared" si="50"/>
        <v>41040661</v>
      </c>
      <c r="M170" s="38">
        <f t="shared" si="50"/>
        <v>0</v>
      </c>
      <c r="N170" s="38">
        <f t="shared" si="50"/>
        <v>0</v>
      </c>
      <c r="O170" s="38">
        <f t="shared" si="50"/>
        <v>0</v>
      </c>
      <c r="P170" s="38">
        <f t="shared" si="50"/>
        <v>41040661</v>
      </c>
      <c r="Q170" s="37">
        <f t="shared" si="48"/>
        <v>1515.6493071481805</v>
      </c>
      <c r="R170" s="40" t="s">
        <v>41</v>
      </c>
      <c r="S170" s="41" t="s">
        <v>41</v>
      </c>
      <c r="T170" s="41" t="s">
        <v>41</v>
      </c>
    </row>
    <row r="171" spans="1:21" s="18" customFormat="1" ht="15" customHeight="1" x14ac:dyDescent="0.35">
      <c r="A171" s="187" t="s">
        <v>107</v>
      </c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</row>
    <row r="172" spans="1:21" s="18" customFormat="1" ht="15.75" customHeight="1" x14ac:dyDescent="0.35">
      <c r="A172" s="172" t="s">
        <v>109</v>
      </c>
      <c r="B172" s="173"/>
      <c r="C172" s="173"/>
      <c r="D172" s="173"/>
      <c r="E172" s="174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</row>
    <row r="173" spans="1:21" s="18" customFormat="1" x14ac:dyDescent="0.35">
      <c r="A173" s="36">
        <f>A168+1</f>
        <v>102</v>
      </c>
      <c r="B173" s="27" t="s">
        <v>405</v>
      </c>
      <c r="C173" s="14">
        <v>1989</v>
      </c>
      <c r="D173" s="74"/>
      <c r="E173" s="28" t="s">
        <v>42</v>
      </c>
      <c r="F173" s="14">
        <v>9</v>
      </c>
      <c r="G173" s="14">
        <v>2</v>
      </c>
      <c r="H173" s="14">
        <v>5218.2</v>
      </c>
      <c r="I173" s="14">
        <v>4254.3</v>
      </c>
      <c r="J173" s="14">
        <v>3323.9</v>
      </c>
      <c r="K173" s="14">
        <v>240</v>
      </c>
      <c r="L173" s="11">
        <f>'вмды работ'!C168</f>
        <v>4591322</v>
      </c>
      <c r="M173" s="11">
        <v>0</v>
      </c>
      <c r="N173" s="11">
        <v>0</v>
      </c>
      <c r="O173" s="11">
        <v>0</v>
      </c>
      <c r="P173" s="11">
        <f>L173</f>
        <v>4591322</v>
      </c>
      <c r="Q173" s="11">
        <f>L173/H173</f>
        <v>879.86700394772151</v>
      </c>
      <c r="R173" s="13">
        <v>13912</v>
      </c>
      <c r="S173" s="26" t="s">
        <v>385</v>
      </c>
      <c r="T173" s="22" t="s">
        <v>387</v>
      </c>
    </row>
    <row r="174" spans="1:21" s="18" customFormat="1" x14ac:dyDescent="0.35">
      <c r="A174" s="36">
        <f>A173+1</f>
        <v>103</v>
      </c>
      <c r="B174" s="27" t="s">
        <v>406</v>
      </c>
      <c r="C174" s="14">
        <v>1989</v>
      </c>
      <c r="D174" s="74"/>
      <c r="E174" s="28" t="s">
        <v>42</v>
      </c>
      <c r="F174" s="14">
        <v>9</v>
      </c>
      <c r="G174" s="14">
        <v>2</v>
      </c>
      <c r="H174" s="14">
        <v>5200.2</v>
      </c>
      <c r="I174" s="14">
        <v>4237.8999999999996</v>
      </c>
      <c r="J174" s="14">
        <v>3172.21</v>
      </c>
      <c r="K174" s="14">
        <v>250</v>
      </c>
      <c r="L174" s="11">
        <f>'вмды работ'!C169</f>
        <v>4596705</v>
      </c>
      <c r="M174" s="11">
        <v>0</v>
      </c>
      <c r="N174" s="11">
        <v>0</v>
      </c>
      <c r="O174" s="11">
        <v>0</v>
      </c>
      <c r="P174" s="11">
        <f>L174</f>
        <v>4596705</v>
      </c>
      <c r="Q174" s="11">
        <f>L174/H174</f>
        <v>883.94773277950856</v>
      </c>
      <c r="R174" s="13">
        <v>13912</v>
      </c>
      <c r="S174" s="26" t="s">
        <v>385</v>
      </c>
      <c r="T174" s="22" t="s">
        <v>387</v>
      </c>
    </row>
    <row r="175" spans="1:21" s="18" customFormat="1" x14ac:dyDescent="0.35">
      <c r="A175" s="175" t="s">
        <v>44</v>
      </c>
      <c r="B175" s="194"/>
      <c r="C175" s="176"/>
      <c r="D175" s="11" t="s">
        <v>41</v>
      </c>
      <c r="E175" s="11" t="s">
        <v>41</v>
      </c>
      <c r="F175" s="11" t="s">
        <v>41</v>
      </c>
      <c r="G175" s="11" t="s">
        <v>41</v>
      </c>
      <c r="H175" s="8">
        <f>SUM(H173:H174)</f>
        <v>10418.4</v>
      </c>
      <c r="I175" s="8">
        <f t="shared" ref="I175:Q175" si="51">SUM(I173:I174)</f>
        <v>8492.2000000000007</v>
      </c>
      <c r="J175" s="8">
        <f t="shared" si="51"/>
        <v>6496.1100000000006</v>
      </c>
      <c r="K175" s="8">
        <f>SUM(K173:K174)</f>
        <v>490</v>
      </c>
      <c r="L175" s="13">
        <f>SUM(L173:L174)</f>
        <v>9188027</v>
      </c>
      <c r="M175" s="13">
        <f t="shared" si="51"/>
        <v>0</v>
      </c>
      <c r="N175" s="13">
        <f t="shared" si="51"/>
        <v>0</v>
      </c>
      <c r="O175" s="13">
        <f t="shared" si="51"/>
        <v>0</v>
      </c>
      <c r="P175" s="13">
        <f t="shared" si="51"/>
        <v>9188027</v>
      </c>
      <c r="Q175" s="13">
        <f t="shared" si="51"/>
        <v>1763.81473672723</v>
      </c>
      <c r="R175" s="33" t="s">
        <v>41</v>
      </c>
      <c r="S175" s="26" t="s">
        <v>41</v>
      </c>
      <c r="T175" s="26" t="s">
        <v>41</v>
      </c>
    </row>
    <row r="176" spans="1:21" s="18" customFormat="1" ht="15.75" customHeight="1" x14ac:dyDescent="0.35">
      <c r="A176" s="172" t="s">
        <v>110</v>
      </c>
      <c r="B176" s="173"/>
      <c r="C176" s="173"/>
      <c r="D176" s="173"/>
      <c r="E176" s="174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</row>
    <row r="177" spans="1:20" s="18" customFormat="1" x14ac:dyDescent="0.35">
      <c r="A177" s="36">
        <f>A174+1</f>
        <v>104</v>
      </c>
      <c r="B177" s="27" t="s">
        <v>266</v>
      </c>
      <c r="C177" s="35">
        <v>1917</v>
      </c>
      <c r="D177" s="75"/>
      <c r="E177" s="28" t="s">
        <v>40</v>
      </c>
      <c r="F177" s="36">
        <v>2</v>
      </c>
      <c r="G177" s="36">
        <v>3</v>
      </c>
      <c r="H177" s="11">
        <v>1624.8</v>
      </c>
      <c r="I177" s="11">
        <v>708</v>
      </c>
      <c r="J177" s="11">
        <v>681.6</v>
      </c>
      <c r="K177" s="35">
        <v>23</v>
      </c>
      <c r="L177" s="11">
        <f>'вмды работ'!C172</f>
        <v>150000</v>
      </c>
      <c r="M177" s="11">
        <v>0</v>
      </c>
      <c r="N177" s="11">
        <v>0</v>
      </c>
      <c r="O177" s="11">
        <v>0</v>
      </c>
      <c r="P177" s="11">
        <f>L177</f>
        <v>150000</v>
      </c>
      <c r="Q177" s="11">
        <f>L177/H177</f>
        <v>92.319054652880354</v>
      </c>
      <c r="R177" s="13">
        <v>13912</v>
      </c>
      <c r="S177" s="26" t="s">
        <v>385</v>
      </c>
      <c r="T177" s="22" t="s">
        <v>387</v>
      </c>
    </row>
    <row r="178" spans="1:20" s="18" customFormat="1" x14ac:dyDescent="0.35">
      <c r="A178" s="36">
        <f>A177+1</f>
        <v>105</v>
      </c>
      <c r="B178" s="27" t="s">
        <v>267</v>
      </c>
      <c r="C178" s="35">
        <v>1917</v>
      </c>
      <c r="D178" s="75"/>
      <c r="E178" s="28" t="s">
        <v>40</v>
      </c>
      <c r="F178" s="36">
        <v>3</v>
      </c>
      <c r="G178" s="36">
        <v>2</v>
      </c>
      <c r="H178" s="11">
        <v>1105.83</v>
      </c>
      <c r="I178" s="11">
        <v>717</v>
      </c>
      <c r="J178" s="11">
        <v>575.1</v>
      </c>
      <c r="K178" s="35">
        <v>20</v>
      </c>
      <c r="L178" s="11">
        <f>'вмды работ'!C173</f>
        <v>150000</v>
      </c>
      <c r="M178" s="11">
        <v>0</v>
      </c>
      <c r="N178" s="11">
        <v>0</v>
      </c>
      <c r="O178" s="11">
        <v>0</v>
      </c>
      <c r="P178" s="11">
        <f>L178</f>
        <v>150000</v>
      </c>
      <c r="Q178" s="11">
        <f>L178/H178</f>
        <v>135.64471935107568</v>
      </c>
      <c r="R178" s="13">
        <v>13912</v>
      </c>
      <c r="S178" s="26" t="s">
        <v>385</v>
      </c>
      <c r="T178" s="22" t="s">
        <v>387</v>
      </c>
    </row>
    <row r="179" spans="1:20" s="18" customFormat="1" x14ac:dyDescent="0.35">
      <c r="A179" s="36">
        <f t="shared" ref="A179:A206" si="52">A178+1</f>
        <v>106</v>
      </c>
      <c r="B179" s="27" t="s">
        <v>268</v>
      </c>
      <c r="C179" s="76">
        <v>1941</v>
      </c>
      <c r="D179" s="76"/>
      <c r="E179" s="28" t="s">
        <v>40</v>
      </c>
      <c r="F179" s="76">
        <v>4</v>
      </c>
      <c r="G179" s="76">
        <v>3</v>
      </c>
      <c r="H179" s="77">
        <v>2167.14</v>
      </c>
      <c r="I179" s="77">
        <v>1715.83</v>
      </c>
      <c r="J179" s="77">
        <v>1546.6</v>
      </c>
      <c r="K179" s="76">
        <v>10</v>
      </c>
      <c r="L179" s="60">
        <f>'вмды работ'!C174</f>
        <v>205000</v>
      </c>
      <c r="M179" s="11">
        <v>0</v>
      </c>
      <c r="N179" s="11">
        <v>0</v>
      </c>
      <c r="O179" s="11">
        <v>0</v>
      </c>
      <c r="P179" s="11">
        <f>L179</f>
        <v>205000</v>
      </c>
      <c r="Q179" s="11">
        <f>L179/H179</f>
        <v>94.594719307474378</v>
      </c>
      <c r="R179" s="13">
        <v>13912</v>
      </c>
      <c r="S179" s="26" t="s">
        <v>385</v>
      </c>
      <c r="T179" s="22" t="s">
        <v>387</v>
      </c>
    </row>
    <row r="180" spans="1:20" s="18" customFormat="1" x14ac:dyDescent="0.35">
      <c r="A180" s="36">
        <f t="shared" si="52"/>
        <v>107</v>
      </c>
      <c r="B180" s="27" t="s">
        <v>111</v>
      </c>
      <c r="C180" s="14">
        <v>1917</v>
      </c>
      <c r="D180" s="74"/>
      <c r="E180" s="28" t="s">
        <v>71</v>
      </c>
      <c r="F180" s="14">
        <v>2</v>
      </c>
      <c r="G180" s="14">
        <v>1</v>
      </c>
      <c r="H180" s="11">
        <v>553.49</v>
      </c>
      <c r="I180" s="11">
        <v>421.55</v>
      </c>
      <c r="J180" s="11">
        <v>150.25</v>
      </c>
      <c r="K180" s="35">
        <v>22</v>
      </c>
      <c r="L180" s="11">
        <f>'вмды работ'!C175</f>
        <v>3643965</v>
      </c>
      <c r="M180" s="11">
        <v>0</v>
      </c>
      <c r="N180" s="11">
        <v>0</v>
      </c>
      <c r="O180" s="11">
        <v>0</v>
      </c>
      <c r="P180" s="11">
        <f>L180</f>
        <v>3643965</v>
      </c>
      <c r="Q180" s="11">
        <f>L180/H180</f>
        <v>6583.6148801243016</v>
      </c>
      <c r="R180" s="13">
        <v>13912</v>
      </c>
      <c r="S180" s="26" t="s">
        <v>385</v>
      </c>
      <c r="T180" s="22" t="s">
        <v>387</v>
      </c>
    </row>
    <row r="181" spans="1:20" s="18" customFormat="1" x14ac:dyDescent="0.35">
      <c r="A181" s="36">
        <f t="shared" si="52"/>
        <v>108</v>
      </c>
      <c r="B181" s="27" t="s">
        <v>112</v>
      </c>
      <c r="C181" s="14">
        <v>1917</v>
      </c>
      <c r="D181" s="74"/>
      <c r="E181" s="28" t="s">
        <v>40</v>
      </c>
      <c r="F181" s="14">
        <v>2</v>
      </c>
      <c r="G181" s="14">
        <v>2</v>
      </c>
      <c r="H181" s="62">
        <v>633.74</v>
      </c>
      <c r="I181" s="11">
        <v>590.70000000000005</v>
      </c>
      <c r="J181" s="11">
        <v>364.7</v>
      </c>
      <c r="K181" s="35">
        <v>33</v>
      </c>
      <c r="L181" s="11">
        <f>'вмды работ'!C176</f>
        <v>3525628</v>
      </c>
      <c r="M181" s="11">
        <v>0</v>
      </c>
      <c r="N181" s="11">
        <v>0</v>
      </c>
      <c r="O181" s="11">
        <v>0</v>
      </c>
      <c r="P181" s="11">
        <f>L181</f>
        <v>3525628</v>
      </c>
      <c r="Q181" s="11">
        <f>L181/H181</f>
        <v>5563.2088869252375</v>
      </c>
      <c r="R181" s="13">
        <v>13912</v>
      </c>
      <c r="S181" s="26" t="s">
        <v>385</v>
      </c>
      <c r="T181" s="22" t="s">
        <v>387</v>
      </c>
    </row>
    <row r="182" spans="1:20" s="18" customFormat="1" x14ac:dyDescent="0.35">
      <c r="A182" s="36">
        <f t="shared" si="52"/>
        <v>109</v>
      </c>
      <c r="B182" s="27" t="s">
        <v>269</v>
      </c>
      <c r="C182" s="8">
        <v>1949</v>
      </c>
      <c r="D182" s="8"/>
      <c r="E182" s="28" t="s">
        <v>40</v>
      </c>
      <c r="F182" s="34">
        <v>2</v>
      </c>
      <c r="G182" s="34">
        <v>2</v>
      </c>
      <c r="H182" s="78">
        <v>474</v>
      </c>
      <c r="I182" s="78">
        <v>448.6</v>
      </c>
      <c r="J182" s="78">
        <v>357.2</v>
      </c>
      <c r="K182" s="34">
        <v>25</v>
      </c>
      <c r="L182" s="11">
        <f>'вмды работ'!C177</f>
        <v>150000</v>
      </c>
      <c r="M182" s="11">
        <v>0</v>
      </c>
      <c r="N182" s="11">
        <v>0</v>
      </c>
      <c r="O182" s="11">
        <v>0</v>
      </c>
      <c r="P182" s="11">
        <f t="shared" ref="P182:P195" si="53">L182</f>
        <v>150000</v>
      </c>
      <c r="Q182" s="11">
        <f t="shared" ref="Q182:Q195" si="54">L182/H182</f>
        <v>316.45569620253167</v>
      </c>
      <c r="R182" s="13">
        <v>13912</v>
      </c>
      <c r="S182" s="26" t="s">
        <v>385</v>
      </c>
      <c r="T182" s="22" t="s">
        <v>387</v>
      </c>
    </row>
    <row r="183" spans="1:20" s="18" customFormat="1" x14ac:dyDescent="0.35">
      <c r="A183" s="36">
        <f t="shared" si="52"/>
        <v>110</v>
      </c>
      <c r="B183" s="27" t="s">
        <v>270</v>
      </c>
      <c r="C183" s="35">
        <v>1951</v>
      </c>
      <c r="D183" s="79"/>
      <c r="E183" s="28" t="s">
        <v>71</v>
      </c>
      <c r="F183" s="36">
        <v>2</v>
      </c>
      <c r="G183" s="36">
        <v>1</v>
      </c>
      <c r="H183" s="11">
        <v>503.08</v>
      </c>
      <c r="I183" s="11">
        <v>503.8</v>
      </c>
      <c r="J183" s="11">
        <v>382.8</v>
      </c>
      <c r="K183" s="35">
        <v>11</v>
      </c>
      <c r="L183" s="11">
        <f>'вмды работ'!C178</f>
        <v>150000</v>
      </c>
      <c r="M183" s="11">
        <v>0</v>
      </c>
      <c r="N183" s="11">
        <v>0</v>
      </c>
      <c r="O183" s="11">
        <v>0</v>
      </c>
      <c r="P183" s="11">
        <f t="shared" si="53"/>
        <v>150000</v>
      </c>
      <c r="Q183" s="11">
        <f t="shared" si="54"/>
        <v>298.1633139858472</v>
      </c>
      <c r="R183" s="13">
        <v>13912</v>
      </c>
      <c r="S183" s="26" t="s">
        <v>385</v>
      </c>
      <c r="T183" s="22" t="s">
        <v>387</v>
      </c>
    </row>
    <row r="184" spans="1:20" s="18" customFormat="1" x14ac:dyDescent="0.35">
      <c r="A184" s="36">
        <f t="shared" si="52"/>
        <v>111</v>
      </c>
      <c r="B184" s="27" t="s">
        <v>271</v>
      </c>
      <c r="C184" s="35">
        <v>1954</v>
      </c>
      <c r="D184" s="11"/>
      <c r="E184" s="28" t="s">
        <v>40</v>
      </c>
      <c r="F184" s="36">
        <v>2</v>
      </c>
      <c r="G184" s="36">
        <v>1</v>
      </c>
      <c r="H184" s="11">
        <v>228</v>
      </c>
      <c r="I184" s="11">
        <v>228</v>
      </c>
      <c r="J184" s="11">
        <v>173</v>
      </c>
      <c r="K184" s="35">
        <v>6</v>
      </c>
      <c r="L184" s="11">
        <f>'вмды работ'!C179</f>
        <v>350000</v>
      </c>
      <c r="M184" s="11">
        <v>0</v>
      </c>
      <c r="N184" s="11">
        <v>0</v>
      </c>
      <c r="O184" s="11">
        <v>0</v>
      </c>
      <c r="P184" s="11">
        <f t="shared" si="53"/>
        <v>350000</v>
      </c>
      <c r="Q184" s="11">
        <f t="shared" si="54"/>
        <v>1535.0877192982457</v>
      </c>
      <c r="R184" s="13">
        <v>13912</v>
      </c>
      <c r="S184" s="26" t="s">
        <v>385</v>
      </c>
      <c r="T184" s="22" t="s">
        <v>387</v>
      </c>
    </row>
    <row r="185" spans="1:20" s="18" customFormat="1" x14ac:dyDescent="0.35">
      <c r="A185" s="36">
        <f t="shared" si="52"/>
        <v>112</v>
      </c>
      <c r="B185" s="27" t="s">
        <v>272</v>
      </c>
      <c r="C185" s="35">
        <v>1954</v>
      </c>
      <c r="D185" s="79"/>
      <c r="E185" s="28" t="s">
        <v>40</v>
      </c>
      <c r="F185" s="36">
        <v>2</v>
      </c>
      <c r="G185" s="36">
        <v>1</v>
      </c>
      <c r="H185" s="11">
        <v>226.51</v>
      </c>
      <c r="I185" s="11">
        <v>226.5</v>
      </c>
      <c r="J185" s="11">
        <v>169.6</v>
      </c>
      <c r="K185" s="35">
        <v>9</v>
      </c>
      <c r="L185" s="11">
        <f>'вмды работ'!C180</f>
        <v>150000</v>
      </c>
      <c r="M185" s="11">
        <v>0</v>
      </c>
      <c r="N185" s="11">
        <v>0</v>
      </c>
      <c r="O185" s="11">
        <v>0</v>
      </c>
      <c r="P185" s="11">
        <f t="shared" si="53"/>
        <v>150000</v>
      </c>
      <c r="Q185" s="11">
        <f t="shared" si="54"/>
        <v>662.22241843627216</v>
      </c>
      <c r="R185" s="13">
        <v>13912</v>
      </c>
      <c r="S185" s="26" t="s">
        <v>385</v>
      </c>
      <c r="T185" s="22" t="s">
        <v>387</v>
      </c>
    </row>
    <row r="186" spans="1:20" s="18" customFormat="1" x14ac:dyDescent="0.35">
      <c r="A186" s="36">
        <f t="shared" si="52"/>
        <v>113</v>
      </c>
      <c r="B186" s="27" t="s">
        <v>407</v>
      </c>
      <c r="C186" s="14">
        <v>1988</v>
      </c>
      <c r="D186" s="74"/>
      <c r="E186" s="28" t="s">
        <v>42</v>
      </c>
      <c r="F186" s="14">
        <v>9</v>
      </c>
      <c r="G186" s="14">
        <v>3</v>
      </c>
      <c r="H186" s="14">
        <v>6044.7</v>
      </c>
      <c r="I186" s="11">
        <v>3369.02</v>
      </c>
      <c r="J186" s="11">
        <v>3127.62</v>
      </c>
      <c r="K186" s="35">
        <v>282</v>
      </c>
      <c r="L186" s="11">
        <f>'вмды работ'!C181</f>
        <v>6889632</v>
      </c>
      <c r="M186" s="11">
        <v>0</v>
      </c>
      <c r="N186" s="11">
        <v>0</v>
      </c>
      <c r="O186" s="11">
        <v>0</v>
      </c>
      <c r="P186" s="11">
        <f t="shared" si="53"/>
        <v>6889632</v>
      </c>
      <c r="Q186" s="11">
        <f t="shared" si="54"/>
        <v>1139.7806342746539</v>
      </c>
      <c r="R186" s="13">
        <v>13912</v>
      </c>
      <c r="S186" s="26" t="s">
        <v>385</v>
      </c>
      <c r="T186" s="22" t="s">
        <v>387</v>
      </c>
    </row>
    <row r="187" spans="1:20" s="18" customFormat="1" x14ac:dyDescent="0.35">
      <c r="A187" s="36">
        <f t="shared" si="52"/>
        <v>114</v>
      </c>
      <c r="B187" s="27" t="s">
        <v>273</v>
      </c>
      <c r="C187" s="35">
        <v>1954</v>
      </c>
      <c r="D187" s="79"/>
      <c r="E187" s="28" t="s">
        <v>71</v>
      </c>
      <c r="F187" s="36">
        <v>2</v>
      </c>
      <c r="G187" s="36">
        <v>1</v>
      </c>
      <c r="H187" s="11">
        <v>261.39</v>
      </c>
      <c r="I187" s="11">
        <v>261.3</v>
      </c>
      <c r="J187" s="11">
        <v>130.5</v>
      </c>
      <c r="K187" s="35">
        <v>8</v>
      </c>
      <c r="L187" s="11">
        <f>'вмды работ'!C182</f>
        <v>350000</v>
      </c>
      <c r="M187" s="11">
        <v>0</v>
      </c>
      <c r="N187" s="11">
        <v>0</v>
      </c>
      <c r="O187" s="11">
        <v>0</v>
      </c>
      <c r="P187" s="11">
        <f t="shared" si="53"/>
        <v>350000</v>
      </c>
      <c r="Q187" s="11">
        <f t="shared" si="54"/>
        <v>1338.9953709017177</v>
      </c>
      <c r="R187" s="13">
        <v>13912</v>
      </c>
      <c r="S187" s="26" t="s">
        <v>385</v>
      </c>
      <c r="T187" s="22" t="s">
        <v>387</v>
      </c>
    </row>
    <row r="188" spans="1:20" s="18" customFormat="1" x14ac:dyDescent="0.35">
      <c r="A188" s="36">
        <f t="shared" si="52"/>
        <v>115</v>
      </c>
      <c r="B188" s="27" t="s">
        <v>274</v>
      </c>
      <c r="C188" s="35">
        <v>1917</v>
      </c>
      <c r="D188" s="79"/>
      <c r="E188" s="28" t="s">
        <v>71</v>
      </c>
      <c r="F188" s="36">
        <v>2</v>
      </c>
      <c r="G188" s="36">
        <v>1</v>
      </c>
      <c r="H188" s="11">
        <v>209.84</v>
      </c>
      <c r="I188" s="11">
        <v>209.8</v>
      </c>
      <c r="J188" s="11">
        <v>151.80000000000001</v>
      </c>
      <c r="K188" s="35">
        <v>10</v>
      </c>
      <c r="L188" s="11">
        <f>'вмды работ'!C183</f>
        <v>150000</v>
      </c>
      <c r="M188" s="11">
        <v>0</v>
      </c>
      <c r="N188" s="11">
        <v>0</v>
      </c>
      <c r="O188" s="11">
        <v>0</v>
      </c>
      <c r="P188" s="11">
        <f t="shared" si="53"/>
        <v>150000</v>
      </c>
      <c r="Q188" s="11">
        <f t="shared" si="54"/>
        <v>714.83034693099501</v>
      </c>
      <c r="R188" s="13">
        <v>13912</v>
      </c>
      <c r="S188" s="26" t="s">
        <v>385</v>
      </c>
      <c r="T188" s="22" t="s">
        <v>387</v>
      </c>
    </row>
    <row r="189" spans="1:20" s="18" customFormat="1" x14ac:dyDescent="0.35">
      <c r="A189" s="36">
        <f t="shared" si="52"/>
        <v>116</v>
      </c>
      <c r="B189" s="27" t="s">
        <v>275</v>
      </c>
      <c r="C189" s="35">
        <v>1917</v>
      </c>
      <c r="D189" s="79"/>
      <c r="E189" s="28" t="s">
        <v>71</v>
      </c>
      <c r="F189" s="36">
        <v>2</v>
      </c>
      <c r="G189" s="36">
        <v>2</v>
      </c>
      <c r="H189" s="11">
        <v>269.89999999999998</v>
      </c>
      <c r="I189" s="11">
        <v>269.89999999999998</v>
      </c>
      <c r="J189" s="11">
        <v>83.4</v>
      </c>
      <c r="K189" s="35">
        <v>7</v>
      </c>
      <c r="L189" s="11">
        <f>'вмды работ'!C184</f>
        <v>150000</v>
      </c>
      <c r="M189" s="11">
        <v>0</v>
      </c>
      <c r="N189" s="11">
        <v>0</v>
      </c>
      <c r="O189" s="11">
        <v>0</v>
      </c>
      <c r="P189" s="11">
        <f t="shared" si="53"/>
        <v>150000</v>
      </c>
      <c r="Q189" s="11">
        <f t="shared" si="54"/>
        <v>555.76139310855876</v>
      </c>
      <c r="R189" s="13">
        <v>13912</v>
      </c>
      <c r="S189" s="26" t="s">
        <v>385</v>
      </c>
      <c r="T189" s="22" t="s">
        <v>387</v>
      </c>
    </row>
    <row r="190" spans="1:20" s="18" customFormat="1" x14ac:dyDescent="0.35">
      <c r="A190" s="36">
        <f t="shared" si="52"/>
        <v>117</v>
      </c>
      <c r="B190" s="27" t="s">
        <v>276</v>
      </c>
      <c r="C190" s="8">
        <v>1917</v>
      </c>
      <c r="D190" s="8">
        <v>1951</v>
      </c>
      <c r="E190" s="28" t="s">
        <v>71</v>
      </c>
      <c r="F190" s="34">
        <v>2</v>
      </c>
      <c r="G190" s="34">
        <v>1</v>
      </c>
      <c r="H190" s="78">
        <v>492</v>
      </c>
      <c r="I190" s="78">
        <v>486.2</v>
      </c>
      <c r="J190" s="78">
        <v>311.2</v>
      </c>
      <c r="K190" s="34">
        <v>34</v>
      </c>
      <c r="L190" s="11">
        <f>'вмды работ'!C185</f>
        <v>150000</v>
      </c>
      <c r="M190" s="11">
        <v>0</v>
      </c>
      <c r="N190" s="11">
        <v>0</v>
      </c>
      <c r="O190" s="11">
        <v>0</v>
      </c>
      <c r="P190" s="11">
        <f t="shared" si="53"/>
        <v>150000</v>
      </c>
      <c r="Q190" s="11">
        <f t="shared" si="54"/>
        <v>304.8780487804878</v>
      </c>
      <c r="R190" s="13">
        <v>13912</v>
      </c>
      <c r="S190" s="26" t="s">
        <v>385</v>
      </c>
      <c r="T190" s="22" t="s">
        <v>387</v>
      </c>
    </row>
    <row r="191" spans="1:20" s="18" customFormat="1" x14ac:dyDescent="0.35">
      <c r="A191" s="36">
        <f t="shared" si="52"/>
        <v>118</v>
      </c>
      <c r="B191" s="24" t="s">
        <v>277</v>
      </c>
      <c r="C191" s="14">
        <v>1962</v>
      </c>
      <c r="D191" s="80"/>
      <c r="E191" s="28" t="s">
        <v>40</v>
      </c>
      <c r="F191" s="14">
        <v>2</v>
      </c>
      <c r="G191" s="14">
        <v>2</v>
      </c>
      <c r="H191" s="11">
        <v>1348.5</v>
      </c>
      <c r="I191" s="11">
        <v>996.49</v>
      </c>
      <c r="J191" s="11">
        <v>751.1</v>
      </c>
      <c r="K191" s="35">
        <v>57</v>
      </c>
      <c r="L191" s="11">
        <f>'вмды работ'!C186</f>
        <v>6085247</v>
      </c>
      <c r="M191" s="11">
        <v>0</v>
      </c>
      <c r="N191" s="11">
        <v>0</v>
      </c>
      <c r="O191" s="11">
        <v>0</v>
      </c>
      <c r="P191" s="11">
        <f t="shared" si="53"/>
        <v>6085247</v>
      </c>
      <c r="Q191" s="11">
        <f t="shared" si="54"/>
        <v>4512.6043752317391</v>
      </c>
      <c r="R191" s="13">
        <v>13912</v>
      </c>
      <c r="S191" s="26" t="s">
        <v>385</v>
      </c>
      <c r="T191" s="22" t="s">
        <v>387</v>
      </c>
    </row>
    <row r="192" spans="1:20" s="18" customFormat="1" x14ac:dyDescent="0.35">
      <c r="A192" s="36">
        <f t="shared" si="52"/>
        <v>119</v>
      </c>
      <c r="B192" s="27" t="s">
        <v>278</v>
      </c>
      <c r="C192" s="35">
        <v>1917</v>
      </c>
      <c r="D192" s="75"/>
      <c r="E192" s="28" t="s">
        <v>71</v>
      </c>
      <c r="F192" s="36">
        <v>2</v>
      </c>
      <c r="G192" s="36">
        <v>1</v>
      </c>
      <c r="H192" s="11">
        <v>367</v>
      </c>
      <c r="I192" s="11">
        <v>367</v>
      </c>
      <c r="J192" s="11">
        <v>136.4</v>
      </c>
      <c r="K192" s="35">
        <v>5</v>
      </c>
      <c r="L192" s="11">
        <f>'вмды работ'!C187</f>
        <v>150000</v>
      </c>
      <c r="M192" s="11">
        <v>0</v>
      </c>
      <c r="N192" s="11">
        <v>0</v>
      </c>
      <c r="O192" s="11">
        <v>0</v>
      </c>
      <c r="P192" s="11">
        <f t="shared" si="53"/>
        <v>150000</v>
      </c>
      <c r="Q192" s="11">
        <f t="shared" si="54"/>
        <v>408.71934604904629</v>
      </c>
      <c r="R192" s="13">
        <v>13912</v>
      </c>
      <c r="S192" s="26" t="s">
        <v>385</v>
      </c>
      <c r="T192" s="22" t="s">
        <v>387</v>
      </c>
    </row>
    <row r="193" spans="1:20" s="18" customFormat="1" x14ac:dyDescent="0.35">
      <c r="A193" s="36">
        <f t="shared" si="52"/>
        <v>120</v>
      </c>
      <c r="B193" s="27" t="s">
        <v>279</v>
      </c>
      <c r="C193" s="81">
        <v>1957</v>
      </c>
      <c r="D193" s="82"/>
      <c r="E193" s="28" t="s">
        <v>40</v>
      </c>
      <c r="F193" s="81">
        <v>3</v>
      </c>
      <c r="G193" s="81">
        <v>4</v>
      </c>
      <c r="H193" s="62">
        <v>2096.9299999999998</v>
      </c>
      <c r="I193" s="83">
        <v>1288.93</v>
      </c>
      <c r="J193" s="83">
        <v>1151.83</v>
      </c>
      <c r="K193" s="84">
        <v>70</v>
      </c>
      <c r="L193" s="11">
        <f>'вмды работ'!C188</f>
        <v>6098568</v>
      </c>
      <c r="M193" s="11">
        <v>0</v>
      </c>
      <c r="N193" s="11">
        <v>0</v>
      </c>
      <c r="O193" s="11">
        <v>0</v>
      </c>
      <c r="P193" s="11">
        <f t="shared" si="53"/>
        <v>6098568</v>
      </c>
      <c r="Q193" s="11">
        <f t="shared" si="54"/>
        <v>2908.3317039672283</v>
      </c>
      <c r="R193" s="13">
        <v>13912</v>
      </c>
      <c r="S193" s="26" t="s">
        <v>385</v>
      </c>
      <c r="T193" s="22" t="s">
        <v>387</v>
      </c>
    </row>
    <row r="194" spans="1:20" s="18" customFormat="1" x14ac:dyDescent="0.35">
      <c r="A194" s="36">
        <f t="shared" si="52"/>
        <v>121</v>
      </c>
      <c r="B194" s="27" t="s">
        <v>280</v>
      </c>
      <c r="C194" s="35">
        <v>1917</v>
      </c>
      <c r="D194" s="79"/>
      <c r="E194" s="28" t="s">
        <v>71</v>
      </c>
      <c r="F194" s="36">
        <v>2</v>
      </c>
      <c r="G194" s="36">
        <v>1</v>
      </c>
      <c r="H194" s="11">
        <v>541.70000000000005</v>
      </c>
      <c r="I194" s="11">
        <v>541.70000000000005</v>
      </c>
      <c r="J194" s="11">
        <v>372.4</v>
      </c>
      <c r="K194" s="35">
        <v>9</v>
      </c>
      <c r="L194" s="11">
        <f>'вмды работ'!C189</f>
        <v>150000</v>
      </c>
      <c r="M194" s="11">
        <v>0</v>
      </c>
      <c r="N194" s="11">
        <v>0</v>
      </c>
      <c r="O194" s="11">
        <v>0</v>
      </c>
      <c r="P194" s="11">
        <f t="shared" si="53"/>
        <v>150000</v>
      </c>
      <c r="Q194" s="11">
        <f t="shared" si="54"/>
        <v>276.9060365515968</v>
      </c>
      <c r="R194" s="13">
        <v>13912</v>
      </c>
      <c r="S194" s="26" t="s">
        <v>385</v>
      </c>
      <c r="T194" s="22" t="s">
        <v>387</v>
      </c>
    </row>
    <row r="195" spans="1:20" s="18" customFormat="1" x14ac:dyDescent="0.35">
      <c r="A195" s="36">
        <f t="shared" si="52"/>
        <v>122</v>
      </c>
      <c r="B195" s="24" t="s">
        <v>281</v>
      </c>
      <c r="C195" s="14">
        <v>1961</v>
      </c>
      <c r="D195" s="74"/>
      <c r="E195" s="28" t="s">
        <v>40</v>
      </c>
      <c r="F195" s="14">
        <v>4</v>
      </c>
      <c r="G195" s="14">
        <v>4</v>
      </c>
      <c r="H195" s="30">
        <v>2547.58</v>
      </c>
      <c r="I195" s="11">
        <v>1647.72</v>
      </c>
      <c r="J195" s="11">
        <v>1515.82</v>
      </c>
      <c r="K195" s="35">
        <v>108</v>
      </c>
      <c r="L195" s="11">
        <f>'вмды работ'!C190</f>
        <v>1652179</v>
      </c>
      <c r="M195" s="11">
        <v>0</v>
      </c>
      <c r="N195" s="11">
        <v>0</v>
      </c>
      <c r="O195" s="11">
        <v>0</v>
      </c>
      <c r="P195" s="11">
        <f t="shared" si="53"/>
        <v>1652179</v>
      </c>
      <c r="Q195" s="11">
        <f t="shared" si="54"/>
        <v>648.52879988067104</v>
      </c>
      <c r="R195" s="13">
        <v>13912</v>
      </c>
      <c r="S195" s="26" t="s">
        <v>385</v>
      </c>
      <c r="T195" s="22" t="s">
        <v>387</v>
      </c>
    </row>
    <row r="196" spans="1:20" s="18" customFormat="1" x14ac:dyDescent="0.35">
      <c r="A196" s="36">
        <f t="shared" si="52"/>
        <v>123</v>
      </c>
      <c r="B196" s="27" t="s">
        <v>282</v>
      </c>
      <c r="C196" s="8">
        <v>1952</v>
      </c>
      <c r="D196" s="8"/>
      <c r="E196" s="28" t="s">
        <v>40</v>
      </c>
      <c r="F196" s="34">
        <v>2</v>
      </c>
      <c r="G196" s="34">
        <v>2</v>
      </c>
      <c r="H196" s="78">
        <v>502</v>
      </c>
      <c r="I196" s="78">
        <v>479.9</v>
      </c>
      <c r="J196" s="78">
        <v>397.42</v>
      </c>
      <c r="K196" s="34">
        <v>22</v>
      </c>
      <c r="L196" s="11">
        <f>'вмды работ'!C191</f>
        <v>150000</v>
      </c>
      <c r="M196" s="11">
        <v>0</v>
      </c>
      <c r="N196" s="11">
        <v>0</v>
      </c>
      <c r="O196" s="11">
        <v>0</v>
      </c>
      <c r="P196" s="11">
        <f>L196</f>
        <v>150000</v>
      </c>
      <c r="Q196" s="11">
        <f>L196/H196</f>
        <v>298.80478087649402</v>
      </c>
      <c r="R196" s="13">
        <v>13912</v>
      </c>
      <c r="S196" s="26" t="s">
        <v>385</v>
      </c>
      <c r="T196" s="22" t="s">
        <v>387</v>
      </c>
    </row>
    <row r="197" spans="1:20" s="18" customFormat="1" x14ac:dyDescent="0.35">
      <c r="A197" s="36">
        <f t="shared" si="52"/>
        <v>124</v>
      </c>
      <c r="B197" s="24" t="s">
        <v>283</v>
      </c>
      <c r="C197" s="14">
        <v>1965</v>
      </c>
      <c r="D197" s="80"/>
      <c r="E197" s="28" t="s">
        <v>40</v>
      </c>
      <c r="F197" s="14">
        <v>4</v>
      </c>
      <c r="G197" s="14">
        <v>3</v>
      </c>
      <c r="H197" s="11">
        <v>2026.53</v>
      </c>
      <c r="I197" s="11">
        <v>1634.13</v>
      </c>
      <c r="J197" s="11">
        <v>1366.2</v>
      </c>
      <c r="K197" s="35">
        <v>107</v>
      </c>
      <c r="L197" s="11">
        <f>'вмды работ'!C192</f>
        <v>2722473</v>
      </c>
      <c r="M197" s="11">
        <v>0</v>
      </c>
      <c r="N197" s="11">
        <v>0</v>
      </c>
      <c r="O197" s="11">
        <v>0</v>
      </c>
      <c r="P197" s="11">
        <f t="shared" ref="P197:P205" si="55">L197</f>
        <v>2722473</v>
      </c>
      <c r="Q197" s="11">
        <f t="shared" ref="Q197:Q205" si="56">L197/H197</f>
        <v>1343.4160856241951</v>
      </c>
      <c r="R197" s="13">
        <v>13912</v>
      </c>
      <c r="S197" s="26" t="s">
        <v>385</v>
      </c>
      <c r="T197" s="22" t="s">
        <v>387</v>
      </c>
    </row>
    <row r="198" spans="1:20" s="18" customFormat="1" x14ac:dyDescent="0.35">
      <c r="A198" s="36">
        <f t="shared" si="52"/>
        <v>125</v>
      </c>
      <c r="B198" s="24" t="s">
        <v>284</v>
      </c>
      <c r="C198" s="14">
        <v>1965</v>
      </c>
      <c r="D198" s="80"/>
      <c r="E198" s="28" t="s">
        <v>42</v>
      </c>
      <c r="F198" s="14">
        <v>5</v>
      </c>
      <c r="G198" s="14">
        <v>4</v>
      </c>
      <c r="H198" s="11">
        <v>3517.49</v>
      </c>
      <c r="I198" s="11">
        <v>3060.05</v>
      </c>
      <c r="J198" s="11">
        <v>2778.5</v>
      </c>
      <c r="K198" s="35">
        <v>146</v>
      </c>
      <c r="L198" s="11">
        <f>'вмды работ'!C193</f>
        <v>4787180</v>
      </c>
      <c r="M198" s="11">
        <v>0</v>
      </c>
      <c r="N198" s="11">
        <v>0</v>
      </c>
      <c r="O198" s="11">
        <v>0</v>
      </c>
      <c r="P198" s="11">
        <f t="shared" si="55"/>
        <v>4787180</v>
      </c>
      <c r="Q198" s="11">
        <f t="shared" si="56"/>
        <v>1360.9647788622001</v>
      </c>
      <c r="R198" s="13">
        <v>13912</v>
      </c>
      <c r="S198" s="26" t="s">
        <v>385</v>
      </c>
      <c r="T198" s="22" t="s">
        <v>387</v>
      </c>
    </row>
    <row r="199" spans="1:20" s="18" customFormat="1" x14ac:dyDescent="0.35">
      <c r="A199" s="36">
        <f t="shared" si="52"/>
        <v>126</v>
      </c>
      <c r="B199" s="27" t="s">
        <v>285</v>
      </c>
      <c r="C199" s="14">
        <v>1917</v>
      </c>
      <c r="D199" s="80"/>
      <c r="E199" s="28" t="s">
        <v>71</v>
      </c>
      <c r="F199" s="14">
        <v>2</v>
      </c>
      <c r="G199" s="14">
        <v>2</v>
      </c>
      <c r="H199" s="11">
        <v>424.09</v>
      </c>
      <c r="I199" s="11">
        <v>292.97000000000003</v>
      </c>
      <c r="J199" s="11">
        <v>225</v>
      </c>
      <c r="K199" s="35">
        <v>34</v>
      </c>
      <c r="L199" s="11">
        <f>'вмды работ'!C194</f>
        <v>2321782</v>
      </c>
      <c r="M199" s="11">
        <v>0</v>
      </c>
      <c r="N199" s="11">
        <v>0</v>
      </c>
      <c r="O199" s="11">
        <v>0</v>
      </c>
      <c r="P199" s="11">
        <f t="shared" si="55"/>
        <v>2321782</v>
      </c>
      <c r="Q199" s="11">
        <f t="shared" si="56"/>
        <v>5474.7388526020422</v>
      </c>
      <c r="R199" s="13">
        <v>13912</v>
      </c>
      <c r="S199" s="26" t="s">
        <v>385</v>
      </c>
      <c r="T199" s="22" t="s">
        <v>387</v>
      </c>
    </row>
    <row r="200" spans="1:20" s="18" customFormat="1" x14ac:dyDescent="0.35">
      <c r="A200" s="36">
        <f t="shared" si="52"/>
        <v>127</v>
      </c>
      <c r="B200" s="24" t="s">
        <v>286</v>
      </c>
      <c r="C200" s="14">
        <v>1964</v>
      </c>
      <c r="D200" s="74"/>
      <c r="E200" s="28" t="s">
        <v>42</v>
      </c>
      <c r="F200" s="14">
        <v>5</v>
      </c>
      <c r="G200" s="14">
        <v>3</v>
      </c>
      <c r="H200" s="11">
        <v>2545.77</v>
      </c>
      <c r="I200" s="11">
        <v>2138.39</v>
      </c>
      <c r="J200" s="11">
        <v>1713.56</v>
      </c>
      <c r="K200" s="35">
        <v>132</v>
      </c>
      <c r="L200" s="11">
        <f>'вмды работ'!C195</f>
        <v>2794550</v>
      </c>
      <c r="M200" s="11">
        <v>0</v>
      </c>
      <c r="N200" s="11">
        <v>0</v>
      </c>
      <c r="O200" s="11">
        <v>0</v>
      </c>
      <c r="P200" s="11">
        <f t="shared" si="55"/>
        <v>2794550</v>
      </c>
      <c r="Q200" s="11">
        <f t="shared" si="56"/>
        <v>1097.7228893419281</v>
      </c>
      <c r="R200" s="13">
        <v>13912</v>
      </c>
      <c r="S200" s="26" t="s">
        <v>385</v>
      </c>
      <c r="T200" s="22" t="s">
        <v>387</v>
      </c>
    </row>
    <row r="201" spans="1:20" s="18" customFormat="1" x14ac:dyDescent="0.35">
      <c r="A201" s="36">
        <f t="shared" si="52"/>
        <v>128</v>
      </c>
      <c r="B201" s="27" t="s">
        <v>287</v>
      </c>
      <c r="C201" s="35">
        <v>1956</v>
      </c>
      <c r="D201" s="79"/>
      <c r="E201" s="28" t="s">
        <v>71</v>
      </c>
      <c r="F201" s="36">
        <v>2</v>
      </c>
      <c r="G201" s="36">
        <v>2</v>
      </c>
      <c r="H201" s="11">
        <v>480.5</v>
      </c>
      <c r="I201" s="11">
        <v>480.5</v>
      </c>
      <c r="J201" s="11">
        <v>426.3</v>
      </c>
      <c r="K201" s="35">
        <v>23</v>
      </c>
      <c r="L201" s="11">
        <f>'вмды работ'!C196</f>
        <v>150000</v>
      </c>
      <c r="M201" s="11">
        <v>0</v>
      </c>
      <c r="N201" s="11">
        <v>0</v>
      </c>
      <c r="O201" s="11">
        <v>0</v>
      </c>
      <c r="P201" s="11">
        <f t="shared" si="55"/>
        <v>150000</v>
      </c>
      <c r="Q201" s="11">
        <f t="shared" si="56"/>
        <v>312.17481789802287</v>
      </c>
      <c r="R201" s="13">
        <v>13912</v>
      </c>
      <c r="S201" s="26" t="s">
        <v>385</v>
      </c>
      <c r="T201" s="22" t="s">
        <v>387</v>
      </c>
    </row>
    <row r="202" spans="1:20" s="18" customFormat="1" x14ac:dyDescent="0.35">
      <c r="A202" s="36">
        <f t="shared" si="52"/>
        <v>129</v>
      </c>
      <c r="B202" s="27" t="s">
        <v>408</v>
      </c>
      <c r="C202" s="14">
        <v>1987</v>
      </c>
      <c r="D202" s="74"/>
      <c r="E202" s="28" t="s">
        <v>42</v>
      </c>
      <c r="F202" s="14">
        <v>9</v>
      </c>
      <c r="G202" s="14">
        <v>2</v>
      </c>
      <c r="H202" s="11">
        <v>3935.1</v>
      </c>
      <c r="I202" s="11">
        <v>2136.41</v>
      </c>
      <c r="J202" s="11">
        <v>1946.51</v>
      </c>
      <c r="K202" s="35">
        <v>170</v>
      </c>
      <c r="L202" s="11">
        <f>'вмды работ'!C197</f>
        <v>4598706</v>
      </c>
      <c r="M202" s="11">
        <v>0</v>
      </c>
      <c r="N202" s="11">
        <v>0</v>
      </c>
      <c r="O202" s="11">
        <v>0</v>
      </c>
      <c r="P202" s="11">
        <f t="shared" si="55"/>
        <v>4598706</v>
      </c>
      <c r="Q202" s="11">
        <f t="shared" si="56"/>
        <v>1168.6376458031561</v>
      </c>
      <c r="R202" s="13">
        <v>13912</v>
      </c>
      <c r="S202" s="26" t="s">
        <v>385</v>
      </c>
      <c r="T202" s="22" t="s">
        <v>387</v>
      </c>
    </row>
    <row r="203" spans="1:20" s="18" customFormat="1" x14ac:dyDescent="0.35">
      <c r="A203" s="36">
        <f t="shared" si="52"/>
        <v>130</v>
      </c>
      <c r="B203" s="24" t="s">
        <v>288</v>
      </c>
      <c r="C203" s="14">
        <v>1963</v>
      </c>
      <c r="D203" s="80"/>
      <c r="E203" s="28" t="s">
        <v>40</v>
      </c>
      <c r="F203" s="14">
        <v>4</v>
      </c>
      <c r="G203" s="14">
        <v>3</v>
      </c>
      <c r="H203" s="30">
        <v>2064.46</v>
      </c>
      <c r="I203" s="11">
        <v>1197.3900000000001</v>
      </c>
      <c r="J203" s="11">
        <v>1084.1300000000001</v>
      </c>
      <c r="K203" s="35">
        <v>76</v>
      </c>
      <c r="L203" s="11">
        <f>'вмды работ'!C198</f>
        <v>1029637</v>
      </c>
      <c r="M203" s="11">
        <v>0</v>
      </c>
      <c r="N203" s="11">
        <v>0</v>
      </c>
      <c r="O203" s="11">
        <v>0</v>
      </c>
      <c r="P203" s="11">
        <f t="shared" si="55"/>
        <v>1029637</v>
      </c>
      <c r="Q203" s="11">
        <f t="shared" si="56"/>
        <v>498.7439814769964</v>
      </c>
      <c r="R203" s="13">
        <v>13912</v>
      </c>
      <c r="S203" s="26" t="s">
        <v>385</v>
      </c>
      <c r="T203" s="22" t="s">
        <v>387</v>
      </c>
    </row>
    <row r="204" spans="1:20" s="18" customFormat="1" x14ac:dyDescent="0.35">
      <c r="A204" s="36">
        <f t="shared" si="52"/>
        <v>131</v>
      </c>
      <c r="B204" s="27" t="s">
        <v>289</v>
      </c>
      <c r="C204" s="35">
        <v>1917</v>
      </c>
      <c r="D204" s="11"/>
      <c r="E204" s="28" t="s">
        <v>71</v>
      </c>
      <c r="F204" s="36">
        <v>2</v>
      </c>
      <c r="G204" s="36">
        <v>2</v>
      </c>
      <c r="H204" s="11">
        <v>386.46</v>
      </c>
      <c r="I204" s="11">
        <v>386.4</v>
      </c>
      <c r="J204" s="11">
        <v>266.89999999999998</v>
      </c>
      <c r="K204" s="35">
        <v>16</v>
      </c>
      <c r="L204" s="11">
        <f>'вмды работ'!C199</f>
        <v>150000</v>
      </c>
      <c r="M204" s="11">
        <v>0</v>
      </c>
      <c r="N204" s="11">
        <v>0</v>
      </c>
      <c r="O204" s="11">
        <v>0</v>
      </c>
      <c r="P204" s="11">
        <f t="shared" si="55"/>
        <v>150000</v>
      </c>
      <c r="Q204" s="11">
        <f t="shared" si="56"/>
        <v>388.1384878124515</v>
      </c>
      <c r="R204" s="13">
        <v>13912</v>
      </c>
      <c r="S204" s="26" t="s">
        <v>385</v>
      </c>
      <c r="T204" s="22" t="s">
        <v>387</v>
      </c>
    </row>
    <row r="205" spans="1:20" s="18" customFormat="1" x14ac:dyDescent="0.35">
      <c r="A205" s="36">
        <f t="shared" si="52"/>
        <v>132</v>
      </c>
      <c r="B205" s="27" t="s">
        <v>290</v>
      </c>
      <c r="C205" s="35">
        <v>1917</v>
      </c>
      <c r="D205" s="79"/>
      <c r="E205" s="28" t="s">
        <v>71</v>
      </c>
      <c r="F205" s="36">
        <v>2</v>
      </c>
      <c r="G205" s="36">
        <v>1</v>
      </c>
      <c r="H205" s="62">
        <v>625.76</v>
      </c>
      <c r="I205" s="11">
        <v>625.4</v>
      </c>
      <c r="J205" s="11">
        <v>443.1</v>
      </c>
      <c r="K205" s="35">
        <v>12</v>
      </c>
      <c r="L205" s="11">
        <f>'вмды работ'!C200</f>
        <v>150000</v>
      </c>
      <c r="M205" s="11">
        <v>0</v>
      </c>
      <c r="N205" s="11">
        <v>0</v>
      </c>
      <c r="O205" s="11">
        <v>0</v>
      </c>
      <c r="P205" s="11">
        <f t="shared" si="55"/>
        <v>150000</v>
      </c>
      <c r="Q205" s="11">
        <f t="shared" si="56"/>
        <v>239.70851444643313</v>
      </c>
      <c r="R205" s="13">
        <v>13912</v>
      </c>
      <c r="S205" s="26" t="s">
        <v>385</v>
      </c>
      <c r="T205" s="22" t="s">
        <v>387</v>
      </c>
    </row>
    <row r="206" spans="1:20" s="18" customFormat="1" x14ac:dyDescent="0.35">
      <c r="A206" s="36">
        <f t="shared" si="52"/>
        <v>133</v>
      </c>
      <c r="B206" s="27" t="s">
        <v>409</v>
      </c>
      <c r="C206" s="14">
        <v>1976</v>
      </c>
      <c r="D206" s="74"/>
      <c r="E206" s="28" t="s">
        <v>42</v>
      </c>
      <c r="F206" s="14">
        <v>12</v>
      </c>
      <c r="G206" s="14">
        <v>1</v>
      </c>
      <c r="H206" s="11">
        <v>2748.72</v>
      </c>
      <c r="I206" s="11">
        <v>1604.02</v>
      </c>
      <c r="J206" s="11">
        <v>1225.82</v>
      </c>
      <c r="K206" s="35">
        <v>96</v>
      </c>
      <c r="L206" s="11">
        <f>'вмды работ'!C201</f>
        <v>2488645</v>
      </c>
      <c r="M206" s="11">
        <v>0</v>
      </c>
      <c r="N206" s="11">
        <v>0</v>
      </c>
      <c r="O206" s="11">
        <v>0</v>
      </c>
      <c r="P206" s="11">
        <f>L206</f>
        <v>2488645</v>
      </c>
      <c r="Q206" s="11">
        <f>L206/H206</f>
        <v>905.38323292296059</v>
      </c>
      <c r="R206" s="13">
        <v>13912</v>
      </c>
      <c r="S206" s="26" t="s">
        <v>385</v>
      </c>
      <c r="T206" s="22" t="s">
        <v>387</v>
      </c>
    </row>
    <row r="207" spans="1:20" s="18" customFormat="1" x14ac:dyDescent="0.35">
      <c r="A207" s="175" t="s">
        <v>44</v>
      </c>
      <c r="B207" s="194"/>
      <c r="C207" s="176"/>
      <c r="D207" s="11" t="s">
        <v>41</v>
      </c>
      <c r="E207" s="11" t="s">
        <v>41</v>
      </c>
      <c r="F207" s="11" t="s">
        <v>41</v>
      </c>
      <c r="G207" s="11" t="s">
        <v>41</v>
      </c>
      <c r="H207" s="13">
        <f t="shared" ref="H207:P207" si="57">SUM(H177:H206)</f>
        <v>40953.009999999995</v>
      </c>
      <c r="I207" s="13">
        <f t="shared" si="57"/>
        <v>29033.600000000002</v>
      </c>
      <c r="J207" s="13">
        <f t="shared" si="57"/>
        <v>24006.36</v>
      </c>
      <c r="K207" s="34">
        <f>SUM(K177:K206)</f>
        <v>1583</v>
      </c>
      <c r="L207" s="13">
        <f t="shared" si="57"/>
        <v>51643192</v>
      </c>
      <c r="M207" s="13">
        <f t="shared" si="57"/>
        <v>0</v>
      </c>
      <c r="N207" s="13">
        <f t="shared" si="57"/>
        <v>0</v>
      </c>
      <c r="O207" s="13">
        <f t="shared" si="57"/>
        <v>0</v>
      </c>
      <c r="P207" s="13">
        <f t="shared" si="57"/>
        <v>51643192</v>
      </c>
      <c r="Q207" s="11">
        <f>L207/H207</f>
        <v>1261.0353182830763</v>
      </c>
      <c r="R207" s="33" t="s">
        <v>41</v>
      </c>
      <c r="S207" s="26" t="s">
        <v>41</v>
      </c>
      <c r="T207" s="26" t="s">
        <v>41</v>
      </c>
    </row>
    <row r="208" spans="1:20" s="18" customFormat="1" ht="15.75" customHeight="1" x14ac:dyDescent="0.35">
      <c r="A208" s="172" t="s">
        <v>113</v>
      </c>
      <c r="B208" s="173"/>
      <c r="C208" s="173"/>
      <c r="D208" s="173"/>
      <c r="E208" s="174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</row>
    <row r="209" spans="1:20" s="18" customFormat="1" x14ac:dyDescent="0.35">
      <c r="A209" s="36">
        <f>A206+1</f>
        <v>134</v>
      </c>
      <c r="B209" s="27" t="s">
        <v>410</v>
      </c>
      <c r="C209" s="14">
        <v>1948</v>
      </c>
      <c r="D209" s="14"/>
      <c r="E209" s="28" t="s">
        <v>71</v>
      </c>
      <c r="F209" s="14">
        <v>2</v>
      </c>
      <c r="G209" s="14">
        <v>2</v>
      </c>
      <c r="H209" s="11">
        <v>832.5</v>
      </c>
      <c r="I209" s="11">
        <v>476.2</v>
      </c>
      <c r="J209" s="11">
        <v>354.1</v>
      </c>
      <c r="K209" s="36">
        <v>36</v>
      </c>
      <c r="L209" s="11">
        <f>'вмды работ'!C204</f>
        <v>871055</v>
      </c>
      <c r="M209" s="11">
        <v>0</v>
      </c>
      <c r="N209" s="11">
        <v>0</v>
      </c>
      <c r="O209" s="11">
        <v>0</v>
      </c>
      <c r="P209" s="11">
        <f>L209</f>
        <v>871055</v>
      </c>
      <c r="Q209" s="11">
        <f>L209/H209</f>
        <v>1046.3123123123123</v>
      </c>
      <c r="R209" s="13">
        <v>13912</v>
      </c>
      <c r="S209" s="26" t="s">
        <v>385</v>
      </c>
      <c r="T209" s="22" t="s">
        <v>387</v>
      </c>
    </row>
    <row r="210" spans="1:20" s="18" customFormat="1" x14ac:dyDescent="0.35">
      <c r="A210" s="175" t="s">
        <v>44</v>
      </c>
      <c r="B210" s="194"/>
      <c r="C210" s="176"/>
      <c r="D210" s="11" t="s">
        <v>41</v>
      </c>
      <c r="E210" s="11" t="s">
        <v>41</v>
      </c>
      <c r="F210" s="11" t="s">
        <v>41</v>
      </c>
      <c r="G210" s="11" t="s">
        <v>41</v>
      </c>
      <c r="H210" s="13">
        <f>SUM(H209)</f>
        <v>832.5</v>
      </c>
      <c r="I210" s="13">
        <f t="shared" ref="I210:P210" si="58">SUM(I209)</f>
        <v>476.2</v>
      </c>
      <c r="J210" s="13">
        <f t="shared" si="58"/>
        <v>354.1</v>
      </c>
      <c r="K210" s="32">
        <f t="shared" si="58"/>
        <v>36</v>
      </c>
      <c r="L210" s="13">
        <f t="shared" si="58"/>
        <v>871055</v>
      </c>
      <c r="M210" s="13">
        <f t="shared" si="58"/>
        <v>0</v>
      </c>
      <c r="N210" s="13">
        <f t="shared" si="58"/>
        <v>0</v>
      </c>
      <c r="O210" s="13">
        <f t="shared" si="58"/>
        <v>0</v>
      </c>
      <c r="P210" s="13">
        <f t="shared" si="58"/>
        <v>871055</v>
      </c>
      <c r="Q210" s="11">
        <f>L210/H210</f>
        <v>1046.3123123123123</v>
      </c>
      <c r="R210" s="33" t="s">
        <v>41</v>
      </c>
      <c r="S210" s="26" t="s">
        <v>41</v>
      </c>
      <c r="T210" s="26" t="s">
        <v>41</v>
      </c>
    </row>
    <row r="211" spans="1:20" s="43" customFormat="1" x14ac:dyDescent="0.35">
      <c r="A211" s="182" t="s">
        <v>114</v>
      </c>
      <c r="B211" s="183"/>
      <c r="C211" s="184"/>
      <c r="D211" s="85" t="s">
        <v>41</v>
      </c>
      <c r="E211" s="85" t="s">
        <v>41</v>
      </c>
      <c r="F211" s="85" t="s">
        <v>41</v>
      </c>
      <c r="G211" s="85" t="s">
        <v>41</v>
      </c>
      <c r="H211" s="38">
        <f t="shared" ref="H211:P211" si="59">H175+H207+H210</f>
        <v>52203.909999999996</v>
      </c>
      <c r="I211" s="38">
        <f t="shared" si="59"/>
        <v>38002</v>
      </c>
      <c r="J211" s="38">
        <f t="shared" si="59"/>
        <v>30856.57</v>
      </c>
      <c r="K211" s="39">
        <f>K175+K207+K210</f>
        <v>2109</v>
      </c>
      <c r="L211" s="38">
        <f t="shared" si="59"/>
        <v>61702274</v>
      </c>
      <c r="M211" s="38">
        <f t="shared" si="59"/>
        <v>0</v>
      </c>
      <c r="N211" s="38">
        <f t="shared" si="59"/>
        <v>0</v>
      </c>
      <c r="O211" s="38">
        <f t="shared" si="59"/>
        <v>0</v>
      </c>
      <c r="P211" s="38">
        <f t="shared" si="59"/>
        <v>61702274</v>
      </c>
      <c r="Q211" s="37">
        <f>L211/H211</f>
        <v>1181.9473675439253</v>
      </c>
      <c r="R211" s="40" t="s">
        <v>41</v>
      </c>
      <c r="S211" s="41" t="s">
        <v>41</v>
      </c>
      <c r="T211" s="41" t="s">
        <v>41</v>
      </c>
    </row>
    <row r="212" spans="1:20" s="18" customFormat="1" ht="15" customHeight="1" x14ac:dyDescent="0.35">
      <c r="A212" s="186" t="s">
        <v>115</v>
      </c>
      <c r="B212" s="186"/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6"/>
      <c r="T212" s="186"/>
    </row>
    <row r="213" spans="1:20" s="18" customFormat="1" x14ac:dyDescent="0.35">
      <c r="A213" s="191" t="s">
        <v>116</v>
      </c>
      <c r="B213" s="192"/>
      <c r="C213" s="192"/>
      <c r="D213" s="192"/>
      <c r="E213" s="193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  <c r="P213" s="187"/>
      <c r="Q213" s="187"/>
      <c r="R213" s="187"/>
      <c r="S213" s="187"/>
      <c r="T213" s="187"/>
    </row>
    <row r="214" spans="1:20" s="18" customFormat="1" x14ac:dyDescent="0.35">
      <c r="A214" s="36">
        <f>A209+1</f>
        <v>135</v>
      </c>
      <c r="B214" s="27" t="s">
        <v>412</v>
      </c>
      <c r="C214" s="8">
        <v>1978</v>
      </c>
      <c r="D214" s="8"/>
      <c r="E214" s="28" t="s">
        <v>42</v>
      </c>
      <c r="F214" s="8">
        <v>12</v>
      </c>
      <c r="G214" s="8">
        <v>1</v>
      </c>
      <c r="H214" s="11">
        <v>2764.8</v>
      </c>
      <c r="I214" s="11">
        <v>2517.9</v>
      </c>
      <c r="J214" s="11">
        <v>1434.5</v>
      </c>
      <c r="K214" s="36">
        <v>93</v>
      </c>
      <c r="L214" s="11">
        <f>'вмды работ'!C209</f>
        <v>4995367</v>
      </c>
      <c r="M214" s="11">
        <v>0</v>
      </c>
      <c r="N214" s="11">
        <v>0</v>
      </c>
      <c r="O214" s="11">
        <v>0</v>
      </c>
      <c r="P214" s="11">
        <f>L214</f>
        <v>4995367</v>
      </c>
      <c r="Q214" s="11">
        <f>L214/H214</f>
        <v>1806.773365162037</v>
      </c>
      <c r="R214" s="13">
        <v>13912</v>
      </c>
      <c r="S214" s="26" t="s">
        <v>385</v>
      </c>
      <c r="T214" s="22" t="s">
        <v>387</v>
      </c>
    </row>
    <row r="215" spans="1:20" s="18" customFormat="1" x14ac:dyDescent="0.35">
      <c r="A215" s="35">
        <f>A214+1</f>
        <v>136</v>
      </c>
      <c r="B215" s="27" t="s">
        <v>413</v>
      </c>
      <c r="C215" s="14">
        <v>1974</v>
      </c>
      <c r="D215" s="8"/>
      <c r="E215" s="28" t="s">
        <v>40</v>
      </c>
      <c r="F215" s="8">
        <v>9</v>
      </c>
      <c r="G215" s="8">
        <v>2</v>
      </c>
      <c r="H215" s="11">
        <v>6179</v>
      </c>
      <c r="I215" s="11">
        <v>5558.2</v>
      </c>
      <c r="J215" s="11">
        <v>3173.5</v>
      </c>
      <c r="K215" s="32">
        <v>293</v>
      </c>
      <c r="L215" s="13">
        <f>'вмды работ'!C210</f>
        <v>4588743</v>
      </c>
      <c r="M215" s="11">
        <v>0</v>
      </c>
      <c r="N215" s="11">
        <v>0</v>
      </c>
      <c r="O215" s="11">
        <v>0</v>
      </c>
      <c r="P215" s="11">
        <f>L215</f>
        <v>4588743</v>
      </c>
      <c r="Q215" s="11">
        <f>L215/H215</f>
        <v>742.63521605437768</v>
      </c>
      <c r="R215" s="13">
        <v>13912</v>
      </c>
      <c r="S215" s="26" t="s">
        <v>385</v>
      </c>
      <c r="T215" s="22" t="s">
        <v>387</v>
      </c>
    </row>
    <row r="216" spans="1:20" s="18" customFormat="1" ht="15" customHeight="1" x14ac:dyDescent="0.35">
      <c r="A216" s="180" t="s">
        <v>44</v>
      </c>
      <c r="B216" s="181"/>
      <c r="C216" s="10" t="s">
        <v>41</v>
      </c>
      <c r="D216" s="10" t="s">
        <v>41</v>
      </c>
      <c r="E216" s="10" t="s">
        <v>41</v>
      </c>
      <c r="F216" s="10"/>
      <c r="G216" s="10"/>
      <c r="H216" s="13">
        <f t="shared" ref="H216:P216" si="60">SUM(H214:H215)</f>
        <v>8943.7999999999993</v>
      </c>
      <c r="I216" s="13">
        <f t="shared" si="60"/>
        <v>8076.1</v>
      </c>
      <c r="J216" s="13">
        <f t="shared" si="60"/>
        <v>4608</v>
      </c>
      <c r="K216" s="32">
        <f>SUM(K214:K215)</f>
        <v>386</v>
      </c>
      <c r="L216" s="13">
        <f t="shared" si="60"/>
        <v>9584110</v>
      </c>
      <c r="M216" s="13">
        <f t="shared" si="60"/>
        <v>0</v>
      </c>
      <c r="N216" s="13">
        <f t="shared" si="60"/>
        <v>0</v>
      </c>
      <c r="O216" s="13">
        <f t="shared" si="60"/>
        <v>0</v>
      </c>
      <c r="P216" s="13">
        <f t="shared" si="60"/>
        <v>9584110</v>
      </c>
      <c r="Q216" s="11">
        <f>L216/H216</f>
        <v>1071.5926116415842</v>
      </c>
      <c r="R216" s="40" t="s">
        <v>41</v>
      </c>
      <c r="S216" s="26" t="s">
        <v>41</v>
      </c>
      <c r="T216" s="26" t="s">
        <v>41</v>
      </c>
    </row>
    <row r="217" spans="1:20" s="18" customFormat="1" ht="15.75" customHeight="1" x14ac:dyDescent="0.35">
      <c r="A217" s="191" t="s">
        <v>117</v>
      </c>
      <c r="B217" s="192"/>
      <c r="C217" s="192"/>
      <c r="D217" s="192"/>
      <c r="E217" s="193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  <c r="R217" s="185"/>
      <c r="S217" s="185"/>
      <c r="T217" s="185"/>
    </row>
    <row r="218" spans="1:20" s="18" customFormat="1" x14ac:dyDescent="0.35">
      <c r="A218" s="35">
        <f>A215+1</f>
        <v>137</v>
      </c>
      <c r="B218" s="27" t="s">
        <v>411</v>
      </c>
      <c r="C218" s="35">
        <v>1981</v>
      </c>
      <c r="D218" s="10"/>
      <c r="E218" s="28" t="s">
        <v>40</v>
      </c>
      <c r="F218" s="8">
        <v>9</v>
      </c>
      <c r="G218" s="8">
        <v>1</v>
      </c>
      <c r="H218" s="10">
        <v>7256</v>
      </c>
      <c r="I218" s="11">
        <v>6540</v>
      </c>
      <c r="J218" s="11">
        <v>6540</v>
      </c>
      <c r="K218" s="32">
        <v>226</v>
      </c>
      <c r="L218" s="13">
        <f>'вмды работ'!C213</f>
        <v>4593208</v>
      </c>
      <c r="M218" s="11">
        <v>0</v>
      </c>
      <c r="N218" s="11">
        <v>0</v>
      </c>
      <c r="O218" s="11">
        <v>0</v>
      </c>
      <c r="P218" s="11">
        <f>L218</f>
        <v>4593208</v>
      </c>
      <c r="Q218" s="11">
        <f>L218/H218</f>
        <v>633.02205071664832</v>
      </c>
      <c r="R218" s="13">
        <v>13912</v>
      </c>
      <c r="S218" s="26" t="s">
        <v>385</v>
      </c>
      <c r="T218" s="22" t="s">
        <v>387</v>
      </c>
    </row>
    <row r="219" spans="1:20" s="18" customFormat="1" x14ac:dyDescent="0.35">
      <c r="A219" s="180" t="s">
        <v>44</v>
      </c>
      <c r="B219" s="181"/>
      <c r="C219" s="10" t="s">
        <v>41</v>
      </c>
      <c r="D219" s="10" t="s">
        <v>41</v>
      </c>
      <c r="E219" s="10" t="s">
        <v>41</v>
      </c>
      <c r="F219" s="10" t="s">
        <v>41</v>
      </c>
      <c r="G219" s="10" t="s">
        <v>41</v>
      </c>
      <c r="H219" s="13">
        <f t="shared" ref="H219:P219" si="61">SUM(H218:H218)</f>
        <v>7256</v>
      </c>
      <c r="I219" s="13">
        <f t="shared" si="61"/>
        <v>6540</v>
      </c>
      <c r="J219" s="13">
        <f t="shared" si="61"/>
        <v>6540</v>
      </c>
      <c r="K219" s="32">
        <f t="shared" si="61"/>
        <v>226</v>
      </c>
      <c r="L219" s="13">
        <f t="shared" si="61"/>
        <v>4593208</v>
      </c>
      <c r="M219" s="13">
        <f t="shared" si="61"/>
        <v>0</v>
      </c>
      <c r="N219" s="13">
        <f t="shared" si="61"/>
        <v>0</v>
      </c>
      <c r="O219" s="13">
        <f t="shared" si="61"/>
        <v>0</v>
      </c>
      <c r="P219" s="13">
        <f t="shared" si="61"/>
        <v>4593208</v>
      </c>
      <c r="Q219" s="11">
        <f>L219/H219</f>
        <v>633.02205071664832</v>
      </c>
      <c r="R219" s="33" t="s">
        <v>41</v>
      </c>
      <c r="S219" s="26" t="s">
        <v>41</v>
      </c>
      <c r="T219" s="26" t="s">
        <v>41</v>
      </c>
    </row>
    <row r="220" spans="1:20" s="43" customFormat="1" x14ac:dyDescent="0.35">
      <c r="A220" s="182" t="s">
        <v>118</v>
      </c>
      <c r="B220" s="183"/>
      <c r="C220" s="184"/>
      <c r="D220" s="85" t="s">
        <v>41</v>
      </c>
      <c r="E220" s="85" t="s">
        <v>41</v>
      </c>
      <c r="F220" s="85" t="s">
        <v>41</v>
      </c>
      <c r="G220" s="85" t="s">
        <v>41</v>
      </c>
      <c r="H220" s="38">
        <f>H216+H219</f>
        <v>16199.8</v>
      </c>
      <c r="I220" s="38">
        <f t="shared" ref="I220:P220" si="62">I216+I219</f>
        <v>14616.1</v>
      </c>
      <c r="J220" s="38">
        <f t="shared" si="62"/>
        <v>11148</v>
      </c>
      <c r="K220" s="39">
        <f>K216+K219</f>
        <v>612</v>
      </c>
      <c r="L220" s="38">
        <f t="shared" si="62"/>
        <v>14177318</v>
      </c>
      <c r="M220" s="38">
        <f t="shared" si="62"/>
        <v>0</v>
      </c>
      <c r="N220" s="38">
        <f t="shared" si="62"/>
        <v>0</v>
      </c>
      <c r="O220" s="38">
        <f t="shared" si="62"/>
        <v>0</v>
      </c>
      <c r="P220" s="38">
        <f t="shared" si="62"/>
        <v>14177318</v>
      </c>
      <c r="Q220" s="37">
        <f>L220/H220</f>
        <v>875.15389078877524</v>
      </c>
      <c r="R220" s="40" t="s">
        <v>41</v>
      </c>
      <c r="S220" s="41" t="s">
        <v>41</v>
      </c>
      <c r="T220" s="41" t="s">
        <v>41</v>
      </c>
    </row>
    <row r="221" spans="1:20" s="18" customFormat="1" ht="15" customHeight="1" x14ac:dyDescent="0.35">
      <c r="A221" s="186" t="s">
        <v>119</v>
      </c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</row>
    <row r="222" spans="1:20" s="18" customFormat="1" ht="15.75" customHeight="1" x14ac:dyDescent="0.35">
      <c r="A222" s="188" t="s">
        <v>123</v>
      </c>
      <c r="B222" s="189"/>
      <c r="C222" s="189"/>
      <c r="D222" s="189"/>
      <c r="E222" s="190"/>
      <c r="F222" s="179"/>
      <c r="G222" s="179"/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179"/>
    </row>
    <row r="223" spans="1:20" s="18" customFormat="1" x14ac:dyDescent="0.35">
      <c r="A223" s="34">
        <f>A218+1</f>
        <v>138</v>
      </c>
      <c r="B223" s="86" t="s">
        <v>291</v>
      </c>
      <c r="C223" s="8">
        <v>1961</v>
      </c>
      <c r="D223" s="8"/>
      <c r="E223" s="28" t="s">
        <v>40</v>
      </c>
      <c r="F223" s="8">
        <v>2</v>
      </c>
      <c r="G223" s="8">
        <v>2</v>
      </c>
      <c r="H223" s="13">
        <v>466</v>
      </c>
      <c r="I223" s="13">
        <v>466</v>
      </c>
      <c r="J223" s="13">
        <v>159.69999999999999</v>
      </c>
      <c r="K223" s="32">
        <v>22</v>
      </c>
      <c r="L223" s="13">
        <f>'вмды работ'!C218</f>
        <v>1166675</v>
      </c>
      <c r="M223" s="11">
        <v>0</v>
      </c>
      <c r="N223" s="11">
        <v>0</v>
      </c>
      <c r="O223" s="11">
        <v>0</v>
      </c>
      <c r="P223" s="11">
        <f>L223</f>
        <v>1166675</v>
      </c>
      <c r="Q223" s="11">
        <f>L223/H223</f>
        <v>2503.5944206008585</v>
      </c>
      <c r="R223" s="13">
        <v>13912</v>
      </c>
      <c r="S223" s="26" t="s">
        <v>385</v>
      </c>
      <c r="T223" s="22" t="s">
        <v>387</v>
      </c>
    </row>
    <row r="224" spans="1:20" s="18" customFormat="1" x14ac:dyDescent="0.35">
      <c r="A224" s="180" t="s">
        <v>44</v>
      </c>
      <c r="B224" s="181"/>
      <c r="C224" s="10" t="s">
        <v>41</v>
      </c>
      <c r="D224" s="10" t="s">
        <v>41</v>
      </c>
      <c r="E224" s="10" t="s">
        <v>41</v>
      </c>
      <c r="F224" s="10" t="s">
        <v>41</v>
      </c>
      <c r="G224" s="10" t="s">
        <v>41</v>
      </c>
      <c r="H224" s="13">
        <f>SUM(H223)</f>
        <v>466</v>
      </c>
      <c r="I224" s="13">
        <f t="shared" ref="I224:Q224" si="63">SUM(I223)</f>
        <v>466</v>
      </c>
      <c r="J224" s="13">
        <f t="shared" si="63"/>
        <v>159.69999999999999</v>
      </c>
      <c r="K224" s="32">
        <f t="shared" si="63"/>
        <v>22</v>
      </c>
      <c r="L224" s="13">
        <f t="shared" si="63"/>
        <v>1166675</v>
      </c>
      <c r="M224" s="13">
        <f t="shared" si="63"/>
        <v>0</v>
      </c>
      <c r="N224" s="13">
        <f t="shared" si="63"/>
        <v>0</v>
      </c>
      <c r="O224" s="13">
        <f t="shared" si="63"/>
        <v>0</v>
      </c>
      <c r="P224" s="13">
        <f t="shared" si="63"/>
        <v>1166675</v>
      </c>
      <c r="Q224" s="13">
        <f t="shared" si="63"/>
        <v>2503.5944206008585</v>
      </c>
      <c r="R224" s="33" t="s">
        <v>41</v>
      </c>
      <c r="S224" s="26" t="s">
        <v>41</v>
      </c>
      <c r="T224" s="26" t="s">
        <v>41</v>
      </c>
    </row>
    <row r="225" spans="1:20" s="18" customFormat="1" ht="15.75" customHeight="1" x14ac:dyDescent="0.35">
      <c r="A225" s="188" t="s">
        <v>120</v>
      </c>
      <c r="B225" s="189"/>
      <c r="C225" s="189"/>
      <c r="D225" s="189"/>
      <c r="E225" s="190"/>
      <c r="F225" s="179"/>
      <c r="G225" s="179"/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179"/>
    </row>
    <row r="226" spans="1:20" s="18" customFormat="1" ht="20.25" customHeight="1" x14ac:dyDescent="0.35">
      <c r="A226" s="34">
        <f>A223+1</f>
        <v>139</v>
      </c>
      <c r="B226" s="24" t="s">
        <v>414</v>
      </c>
      <c r="C226" s="8">
        <v>1967</v>
      </c>
      <c r="D226" s="8"/>
      <c r="E226" s="28" t="s">
        <v>40</v>
      </c>
      <c r="F226" s="8">
        <v>5</v>
      </c>
      <c r="G226" s="8">
        <v>5</v>
      </c>
      <c r="H226" s="13">
        <v>2789</v>
      </c>
      <c r="I226" s="13">
        <v>2788.6</v>
      </c>
      <c r="J226" s="13">
        <v>2489.5300000000002</v>
      </c>
      <c r="K226" s="32">
        <v>124</v>
      </c>
      <c r="L226" s="13">
        <f>'вмды работ'!C221</f>
        <v>1761010</v>
      </c>
      <c r="M226" s="11">
        <v>0</v>
      </c>
      <c r="N226" s="11">
        <v>0</v>
      </c>
      <c r="O226" s="11">
        <v>0</v>
      </c>
      <c r="P226" s="11">
        <f>L226</f>
        <v>1761010</v>
      </c>
      <c r="Q226" s="11">
        <f>L226/H226</f>
        <v>631.41269272140551</v>
      </c>
      <c r="R226" s="13">
        <v>13912</v>
      </c>
      <c r="S226" s="26" t="s">
        <v>385</v>
      </c>
      <c r="T226" s="22" t="s">
        <v>387</v>
      </c>
    </row>
    <row r="227" spans="1:20" s="18" customFormat="1" ht="20.25" customHeight="1" x14ac:dyDescent="0.35">
      <c r="A227" s="34">
        <f>A226+1</f>
        <v>140</v>
      </c>
      <c r="B227" s="27" t="s">
        <v>415</v>
      </c>
      <c r="C227" s="8">
        <v>1972</v>
      </c>
      <c r="D227" s="8"/>
      <c r="E227" s="28" t="s">
        <v>42</v>
      </c>
      <c r="F227" s="8">
        <v>5</v>
      </c>
      <c r="G227" s="8">
        <v>4</v>
      </c>
      <c r="H227" s="13">
        <v>2699</v>
      </c>
      <c r="I227" s="13">
        <v>2696.4</v>
      </c>
      <c r="J227" s="13">
        <v>2547.27</v>
      </c>
      <c r="K227" s="32">
        <v>132</v>
      </c>
      <c r="L227" s="13">
        <f>'вмды работ'!C222</f>
        <v>1655231</v>
      </c>
      <c r="M227" s="11">
        <v>0</v>
      </c>
      <c r="N227" s="11">
        <v>0</v>
      </c>
      <c r="O227" s="11">
        <v>0</v>
      </c>
      <c r="P227" s="11">
        <f>L227</f>
        <v>1655231</v>
      </c>
      <c r="Q227" s="11">
        <f>L227/H227</f>
        <v>613.27565765098188</v>
      </c>
      <c r="R227" s="13">
        <v>13912</v>
      </c>
      <c r="S227" s="26" t="s">
        <v>385</v>
      </c>
      <c r="T227" s="22" t="s">
        <v>387</v>
      </c>
    </row>
    <row r="228" spans="1:20" s="18" customFormat="1" ht="20.25" customHeight="1" x14ac:dyDescent="0.35">
      <c r="A228" s="34">
        <f>A227+1</f>
        <v>141</v>
      </c>
      <c r="B228" s="27" t="s">
        <v>416</v>
      </c>
      <c r="C228" s="8">
        <v>1971</v>
      </c>
      <c r="D228" s="8"/>
      <c r="E228" s="28" t="s">
        <v>42</v>
      </c>
      <c r="F228" s="8">
        <v>5</v>
      </c>
      <c r="G228" s="8">
        <v>8</v>
      </c>
      <c r="H228" s="13">
        <v>5720</v>
      </c>
      <c r="I228" s="13">
        <v>5716.1</v>
      </c>
      <c r="J228" s="13">
        <v>4633.9399999999996</v>
      </c>
      <c r="K228" s="32">
        <v>279</v>
      </c>
      <c r="L228" s="13">
        <f>'вмды работ'!C223</f>
        <v>2846160</v>
      </c>
      <c r="M228" s="11">
        <v>0</v>
      </c>
      <c r="N228" s="11">
        <v>0</v>
      </c>
      <c r="O228" s="11">
        <v>0</v>
      </c>
      <c r="P228" s="11">
        <f>L228</f>
        <v>2846160</v>
      </c>
      <c r="Q228" s="11">
        <f>L228/H228</f>
        <v>497.58041958041957</v>
      </c>
      <c r="R228" s="13">
        <v>13912</v>
      </c>
      <c r="S228" s="26" t="s">
        <v>385</v>
      </c>
      <c r="T228" s="22" t="s">
        <v>387</v>
      </c>
    </row>
    <row r="229" spans="1:20" s="18" customFormat="1" ht="15" customHeight="1" x14ac:dyDescent="0.35">
      <c r="A229" s="180" t="s">
        <v>44</v>
      </c>
      <c r="B229" s="181"/>
      <c r="C229" s="10" t="s">
        <v>41</v>
      </c>
      <c r="D229" s="10" t="s">
        <v>41</v>
      </c>
      <c r="E229" s="10" t="s">
        <v>41</v>
      </c>
      <c r="F229" s="10" t="s">
        <v>41</v>
      </c>
      <c r="G229" s="10" t="s">
        <v>41</v>
      </c>
      <c r="H229" s="13">
        <f t="shared" ref="H229:P229" si="64">SUM(H226:H228)</f>
        <v>11208</v>
      </c>
      <c r="I229" s="13">
        <f t="shared" si="64"/>
        <v>11201.1</v>
      </c>
      <c r="J229" s="13">
        <f t="shared" si="64"/>
        <v>9670.74</v>
      </c>
      <c r="K229" s="32">
        <f>SUM(K226:K228)</f>
        <v>535</v>
      </c>
      <c r="L229" s="13">
        <f t="shared" si="64"/>
        <v>6262401</v>
      </c>
      <c r="M229" s="13">
        <f t="shared" si="64"/>
        <v>0</v>
      </c>
      <c r="N229" s="13">
        <f t="shared" si="64"/>
        <v>0</v>
      </c>
      <c r="O229" s="13">
        <f t="shared" si="64"/>
        <v>0</v>
      </c>
      <c r="P229" s="13">
        <f t="shared" si="64"/>
        <v>6262401</v>
      </c>
      <c r="Q229" s="11">
        <f>L229/H229</f>
        <v>558.74384368308347</v>
      </c>
      <c r="R229" s="33" t="s">
        <v>41</v>
      </c>
      <c r="S229" s="26" t="s">
        <v>41</v>
      </c>
      <c r="T229" s="26" t="s">
        <v>41</v>
      </c>
    </row>
    <row r="230" spans="1:20" s="18" customFormat="1" ht="15.75" customHeight="1" x14ac:dyDescent="0.35">
      <c r="A230" s="188" t="s">
        <v>122</v>
      </c>
      <c r="B230" s="189"/>
      <c r="C230" s="189"/>
      <c r="D230" s="189"/>
      <c r="E230" s="190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  <c r="S230" s="185"/>
      <c r="T230" s="185"/>
    </row>
    <row r="231" spans="1:20" s="18" customFormat="1" x14ac:dyDescent="0.35">
      <c r="A231" s="34">
        <f>A228+1</f>
        <v>142</v>
      </c>
      <c r="B231" s="24" t="s">
        <v>292</v>
      </c>
      <c r="C231" s="8">
        <v>1966</v>
      </c>
      <c r="D231" s="8"/>
      <c r="E231" s="28" t="s">
        <v>40</v>
      </c>
      <c r="F231" s="8">
        <v>2</v>
      </c>
      <c r="G231" s="8">
        <v>2</v>
      </c>
      <c r="H231" s="13">
        <v>628</v>
      </c>
      <c r="I231" s="13">
        <v>628</v>
      </c>
      <c r="J231" s="13">
        <v>524.4</v>
      </c>
      <c r="K231" s="32">
        <v>42</v>
      </c>
      <c r="L231" s="13">
        <f>'вмды работ'!C226</f>
        <v>1355681</v>
      </c>
      <c r="M231" s="11">
        <v>0</v>
      </c>
      <c r="N231" s="11">
        <v>0</v>
      </c>
      <c r="O231" s="11">
        <v>0</v>
      </c>
      <c r="P231" s="11">
        <f>L231</f>
        <v>1355681</v>
      </c>
      <c r="Q231" s="11">
        <f>L231/H231</f>
        <v>2158.7277070063692</v>
      </c>
      <c r="R231" s="13">
        <v>13912</v>
      </c>
      <c r="S231" s="26" t="s">
        <v>385</v>
      </c>
      <c r="T231" s="22" t="s">
        <v>387</v>
      </c>
    </row>
    <row r="232" spans="1:20" s="18" customFormat="1" x14ac:dyDescent="0.35">
      <c r="A232" s="34">
        <f>A231+1</f>
        <v>143</v>
      </c>
      <c r="B232" s="24" t="s">
        <v>293</v>
      </c>
      <c r="C232" s="8">
        <v>1967</v>
      </c>
      <c r="D232" s="8"/>
      <c r="E232" s="28" t="s">
        <v>40</v>
      </c>
      <c r="F232" s="8">
        <v>2</v>
      </c>
      <c r="G232" s="8">
        <v>2</v>
      </c>
      <c r="H232" s="13">
        <v>503.5</v>
      </c>
      <c r="I232" s="13">
        <v>503.5</v>
      </c>
      <c r="J232" s="13">
        <v>191</v>
      </c>
      <c r="K232" s="32">
        <v>24</v>
      </c>
      <c r="L232" s="13">
        <f>'вмды работ'!C227</f>
        <v>166047</v>
      </c>
      <c r="M232" s="11">
        <v>0</v>
      </c>
      <c r="N232" s="11">
        <v>0</v>
      </c>
      <c r="O232" s="11">
        <v>0</v>
      </c>
      <c r="P232" s="11">
        <f>L232</f>
        <v>166047</v>
      </c>
      <c r="Q232" s="11">
        <f>L232/H232</f>
        <v>329.78550148957299</v>
      </c>
      <c r="R232" s="13">
        <v>13912</v>
      </c>
      <c r="S232" s="26" t="s">
        <v>385</v>
      </c>
      <c r="T232" s="22" t="s">
        <v>387</v>
      </c>
    </row>
    <row r="233" spans="1:20" s="18" customFormat="1" x14ac:dyDescent="0.35">
      <c r="A233" s="34">
        <f>A232+1</f>
        <v>144</v>
      </c>
      <c r="B233" s="24" t="s">
        <v>294</v>
      </c>
      <c r="C233" s="8">
        <v>1968</v>
      </c>
      <c r="D233" s="8"/>
      <c r="E233" s="28" t="s">
        <v>40</v>
      </c>
      <c r="F233" s="8">
        <v>2</v>
      </c>
      <c r="G233" s="8">
        <v>2</v>
      </c>
      <c r="H233" s="13">
        <v>504.7</v>
      </c>
      <c r="I233" s="13">
        <v>504.7</v>
      </c>
      <c r="J233" s="13">
        <v>329.96</v>
      </c>
      <c r="K233" s="32">
        <v>36</v>
      </c>
      <c r="L233" s="13">
        <f>'вмды работ'!C228</f>
        <v>1342002</v>
      </c>
      <c r="M233" s="11">
        <v>0</v>
      </c>
      <c r="N233" s="11">
        <v>0</v>
      </c>
      <c r="O233" s="11">
        <v>0</v>
      </c>
      <c r="P233" s="11">
        <f>L233</f>
        <v>1342002</v>
      </c>
      <c r="Q233" s="11">
        <f>L233/H233</f>
        <v>2659.0093124628493</v>
      </c>
      <c r="R233" s="13">
        <v>13912</v>
      </c>
      <c r="S233" s="26" t="s">
        <v>385</v>
      </c>
      <c r="T233" s="22" t="s">
        <v>387</v>
      </c>
    </row>
    <row r="234" spans="1:20" s="18" customFormat="1" x14ac:dyDescent="0.35">
      <c r="A234" s="34">
        <f>A233+1</f>
        <v>145</v>
      </c>
      <c r="B234" s="24" t="s">
        <v>295</v>
      </c>
      <c r="C234" s="8">
        <v>1973</v>
      </c>
      <c r="D234" s="8"/>
      <c r="E234" s="28" t="s">
        <v>42</v>
      </c>
      <c r="F234" s="8">
        <v>2</v>
      </c>
      <c r="G234" s="8">
        <v>3</v>
      </c>
      <c r="H234" s="13">
        <v>800.6</v>
      </c>
      <c r="I234" s="13">
        <v>800.6</v>
      </c>
      <c r="J234" s="13">
        <v>301.60000000000002</v>
      </c>
      <c r="K234" s="32">
        <v>44</v>
      </c>
      <c r="L234" s="13">
        <f>'вмды работ'!C229</f>
        <v>1035588</v>
      </c>
      <c r="M234" s="11">
        <v>0</v>
      </c>
      <c r="N234" s="11">
        <v>0</v>
      </c>
      <c r="O234" s="11">
        <v>0</v>
      </c>
      <c r="P234" s="11">
        <f>L234</f>
        <v>1035588</v>
      </c>
      <c r="Q234" s="11">
        <f>L234/H234</f>
        <v>1293.5148638521109</v>
      </c>
      <c r="R234" s="13">
        <v>13912</v>
      </c>
      <c r="S234" s="26" t="s">
        <v>385</v>
      </c>
      <c r="T234" s="22" t="s">
        <v>387</v>
      </c>
    </row>
    <row r="235" spans="1:20" s="18" customFormat="1" x14ac:dyDescent="0.35">
      <c r="A235" s="180" t="s">
        <v>44</v>
      </c>
      <c r="B235" s="181"/>
      <c r="C235" s="10" t="s">
        <v>41</v>
      </c>
      <c r="D235" s="10" t="s">
        <v>41</v>
      </c>
      <c r="E235" s="10" t="s">
        <v>41</v>
      </c>
      <c r="F235" s="10" t="s">
        <v>41</v>
      </c>
      <c r="G235" s="10" t="s">
        <v>41</v>
      </c>
      <c r="H235" s="13">
        <f t="shared" ref="H235:P235" si="65">SUM(H231:H234)</f>
        <v>2436.8000000000002</v>
      </c>
      <c r="I235" s="13">
        <f t="shared" si="65"/>
        <v>2436.8000000000002</v>
      </c>
      <c r="J235" s="13">
        <f t="shared" si="65"/>
        <v>1346.96</v>
      </c>
      <c r="K235" s="32">
        <f>SUM(K231:K234)</f>
        <v>146</v>
      </c>
      <c r="L235" s="13">
        <f t="shared" si="65"/>
        <v>3899318</v>
      </c>
      <c r="M235" s="13">
        <f t="shared" si="65"/>
        <v>0</v>
      </c>
      <c r="N235" s="13">
        <f t="shared" si="65"/>
        <v>0</v>
      </c>
      <c r="O235" s="13">
        <f t="shared" si="65"/>
        <v>0</v>
      </c>
      <c r="P235" s="13">
        <f t="shared" si="65"/>
        <v>3899318</v>
      </c>
      <c r="Q235" s="11">
        <f>L235/H235</f>
        <v>1600.1797439264608</v>
      </c>
      <c r="R235" s="33" t="s">
        <v>41</v>
      </c>
      <c r="S235" s="26" t="s">
        <v>41</v>
      </c>
      <c r="T235" s="26" t="s">
        <v>41</v>
      </c>
    </row>
    <row r="236" spans="1:20" s="18" customFormat="1" ht="15.75" customHeight="1" x14ac:dyDescent="0.35">
      <c r="A236" s="188" t="s">
        <v>121</v>
      </c>
      <c r="B236" s="189"/>
      <c r="C236" s="189"/>
      <c r="D236" s="189"/>
      <c r="E236" s="190"/>
      <c r="F236" s="179"/>
      <c r="G236" s="179"/>
      <c r="H236" s="179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T236" s="179"/>
    </row>
    <row r="237" spans="1:20" s="18" customFormat="1" x14ac:dyDescent="0.35">
      <c r="A237" s="34">
        <f>A234+1</f>
        <v>146</v>
      </c>
      <c r="B237" s="24" t="s">
        <v>296</v>
      </c>
      <c r="C237" s="8">
        <v>1971</v>
      </c>
      <c r="D237" s="8"/>
      <c r="E237" s="28" t="s">
        <v>40</v>
      </c>
      <c r="F237" s="8">
        <v>2</v>
      </c>
      <c r="G237" s="8">
        <v>2</v>
      </c>
      <c r="H237" s="13">
        <v>523.1</v>
      </c>
      <c r="I237" s="13">
        <v>523.1</v>
      </c>
      <c r="J237" s="13">
        <v>490.4</v>
      </c>
      <c r="K237" s="32">
        <v>13</v>
      </c>
      <c r="L237" s="13">
        <f>'вмды работ'!C232</f>
        <v>166923</v>
      </c>
      <c r="M237" s="11">
        <v>0</v>
      </c>
      <c r="N237" s="11">
        <v>0</v>
      </c>
      <c r="O237" s="11">
        <v>0</v>
      </c>
      <c r="P237" s="11">
        <f>L237</f>
        <v>166923</v>
      </c>
      <c r="Q237" s="11">
        <f>L237/H237</f>
        <v>319.10342190785701</v>
      </c>
      <c r="R237" s="13">
        <v>13912</v>
      </c>
      <c r="S237" s="26" t="s">
        <v>385</v>
      </c>
      <c r="T237" s="22" t="s">
        <v>387</v>
      </c>
    </row>
    <row r="238" spans="1:20" s="18" customFormat="1" x14ac:dyDescent="0.35">
      <c r="A238" s="180" t="s">
        <v>44</v>
      </c>
      <c r="B238" s="181"/>
      <c r="C238" s="10" t="s">
        <v>41</v>
      </c>
      <c r="D238" s="10" t="s">
        <v>41</v>
      </c>
      <c r="E238" s="10" t="s">
        <v>41</v>
      </c>
      <c r="F238" s="10" t="s">
        <v>41</v>
      </c>
      <c r="G238" s="10" t="s">
        <v>41</v>
      </c>
      <c r="H238" s="13">
        <f t="shared" ref="H238:P238" si="66">SUM(H237:H237)</f>
        <v>523.1</v>
      </c>
      <c r="I238" s="13">
        <f t="shared" si="66"/>
        <v>523.1</v>
      </c>
      <c r="J238" s="13">
        <f t="shared" si="66"/>
        <v>490.4</v>
      </c>
      <c r="K238" s="32">
        <f t="shared" si="66"/>
        <v>13</v>
      </c>
      <c r="L238" s="13">
        <f t="shared" si="66"/>
        <v>166923</v>
      </c>
      <c r="M238" s="13">
        <f t="shared" si="66"/>
        <v>0</v>
      </c>
      <c r="N238" s="13">
        <f t="shared" si="66"/>
        <v>0</v>
      </c>
      <c r="O238" s="13">
        <f t="shared" si="66"/>
        <v>0</v>
      </c>
      <c r="P238" s="13">
        <f t="shared" si="66"/>
        <v>166923</v>
      </c>
      <c r="Q238" s="11">
        <f>L238/H238</f>
        <v>319.10342190785701</v>
      </c>
      <c r="R238" s="33" t="s">
        <v>41</v>
      </c>
      <c r="S238" s="26" t="s">
        <v>41</v>
      </c>
      <c r="T238" s="26" t="s">
        <v>41</v>
      </c>
    </row>
    <row r="239" spans="1:20" s="43" customFormat="1" x14ac:dyDescent="0.35">
      <c r="A239" s="182" t="s">
        <v>124</v>
      </c>
      <c r="B239" s="183"/>
      <c r="C239" s="184"/>
      <c r="D239" s="85" t="s">
        <v>41</v>
      </c>
      <c r="E239" s="85" t="s">
        <v>41</v>
      </c>
      <c r="F239" s="85" t="s">
        <v>41</v>
      </c>
      <c r="G239" s="85" t="s">
        <v>41</v>
      </c>
      <c r="H239" s="38">
        <f t="shared" ref="H239:P239" si="67">H224+H229+H235+H238</f>
        <v>14633.9</v>
      </c>
      <c r="I239" s="38">
        <f t="shared" si="67"/>
        <v>14627.000000000002</v>
      </c>
      <c r="J239" s="38">
        <f t="shared" si="67"/>
        <v>11667.800000000001</v>
      </c>
      <c r="K239" s="39">
        <f t="shared" si="67"/>
        <v>716</v>
      </c>
      <c r="L239" s="38">
        <f t="shared" si="67"/>
        <v>11495317</v>
      </c>
      <c r="M239" s="38">
        <f t="shared" si="67"/>
        <v>0</v>
      </c>
      <c r="N239" s="38">
        <f t="shared" si="67"/>
        <v>0</v>
      </c>
      <c r="O239" s="38">
        <f t="shared" si="67"/>
        <v>0</v>
      </c>
      <c r="P239" s="38">
        <f t="shared" si="67"/>
        <v>11495317</v>
      </c>
      <c r="Q239" s="37">
        <f>L239/H239</f>
        <v>785.52655136361466</v>
      </c>
      <c r="R239" s="40" t="s">
        <v>41</v>
      </c>
      <c r="S239" s="41" t="s">
        <v>41</v>
      </c>
      <c r="T239" s="41" t="s">
        <v>41</v>
      </c>
    </row>
    <row r="240" spans="1:20" s="18" customFormat="1" ht="15" customHeight="1" x14ac:dyDescent="0.35">
      <c r="A240" s="186" t="s">
        <v>125</v>
      </c>
      <c r="B240" s="186"/>
      <c r="C240" s="186"/>
      <c r="D240" s="186"/>
      <c r="E240" s="186"/>
      <c r="F240" s="186"/>
      <c r="G240" s="186"/>
      <c r="H240" s="186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</row>
    <row r="241" spans="1:20" s="18" customFormat="1" x14ac:dyDescent="0.35">
      <c r="A241" s="188" t="s">
        <v>126</v>
      </c>
      <c r="B241" s="189"/>
      <c r="C241" s="189"/>
      <c r="D241" s="189"/>
      <c r="E241" s="190"/>
      <c r="F241" s="187"/>
      <c r="G241" s="187"/>
      <c r="H241" s="187"/>
      <c r="I241" s="187"/>
      <c r="J241" s="187"/>
      <c r="K241" s="187"/>
      <c r="L241" s="187"/>
      <c r="M241" s="187"/>
      <c r="N241" s="187"/>
      <c r="O241" s="187"/>
      <c r="P241" s="187"/>
      <c r="Q241" s="187"/>
      <c r="R241" s="187"/>
      <c r="S241" s="187"/>
      <c r="T241" s="187"/>
    </row>
    <row r="242" spans="1:20" s="18" customFormat="1" x14ac:dyDescent="0.35">
      <c r="A242" s="35">
        <f>A237+1</f>
        <v>147</v>
      </c>
      <c r="B242" s="27" t="s">
        <v>297</v>
      </c>
      <c r="C242" s="8">
        <v>1956</v>
      </c>
      <c r="D242" s="8"/>
      <c r="E242" s="28" t="s">
        <v>40</v>
      </c>
      <c r="F242" s="8">
        <v>2</v>
      </c>
      <c r="G242" s="8">
        <v>2</v>
      </c>
      <c r="H242" s="8">
        <v>781.85</v>
      </c>
      <c r="I242" s="8">
        <v>721.56</v>
      </c>
      <c r="J242" s="8">
        <v>607.62</v>
      </c>
      <c r="K242" s="8">
        <v>36</v>
      </c>
      <c r="L242" s="60">
        <f>'вмды работ'!C237</f>
        <v>178464</v>
      </c>
      <c r="M242" s="11">
        <v>0</v>
      </c>
      <c r="N242" s="11">
        <v>0</v>
      </c>
      <c r="O242" s="11">
        <v>0</v>
      </c>
      <c r="P242" s="11">
        <f>L242</f>
        <v>178464</v>
      </c>
      <c r="Q242" s="11">
        <f>L242/H242</f>
        <v>228.25861738185074</v>
      </c>
      <c r="R242" s="13">
        <v>13912</v>
      </c>
      <c r="S242" s="26" t="s">
        <v>385</v>
      </c>
      <c r="T242" s="22" t="s">
        <v>387</v>
      </c>
    </row>
    <row r="243" spans="1:20" s="18" customFormat="1" x14ac:dyDescent="0.35">
      <c r="A243" s="35">
        <f>A242+1</f>
        <v>148</v>
      </c>
      <c r="B243" s="24" t="s">
        <v>298</v>
      </c>
      <c r="C243" s="8">
        <v>1959</v>
      </c>
      <c r="D243" s="8"/>
      <c r="E243" s="28" t="s">
        <v>40</v>
      </c>
      <c r="F243" s="8">
        <v>3</v>
      </c>
      <c r="G243" s="8">
        <v>3</v>
      </c>
      <c r="H243" s="8">
        <v>1609.64</v>
      </c>
      <c r="I243" s="8">
        <v>1501.12</v>
      </c>
      <c r="J243" s="8">
        <v>1264.1500000000001</v>
      </c>
      <c r="K243" s="8">
        <v>67</v>
      </c>
      <c r="L243" s="60">
        <f>'вмды работ'!C238</f>
        <v>2371777</v>
      </c>
      <c r="M243" s="11">
        <v>0</v>
      </c>
      <c r="N243" s="11">
        <v>0</v>
      </c>
      <c r="O243" s="11">
        <v>0</v>
      </c>
      <c r="P243" s="11">
        <f>L243</f>
        <v>2371777</v>
      </c>
      <c r="Q243" s="11">
        <f>L243/H243</f>
        <v>1473.4828905842298</v>
      </c>
      <c r="R243" s="13">
        <v>13912</v>
      </c>
      <c r="S243" s="26" t="s">
        <v>385</v>
      </c>
      <c r="T243" s="22" t="s">
        <v>387</v>
      </c>
    </row>
    <row r="244" spans="1:20" s="18" customFormat="1" x14ac:dyDescent="0.35">
      <c r="A244" s="35">
        <f t="shared" ref="A244:A254" si="68">A243+1</f>
        <v>149</v>
      </c>
      <c r="B244" s="24" t="s">
        <v>299</v>
      </c>
      <c r="C244" s="8">
        <v>1957</v>
      </c>
      <c r="D244" s="8"/>
      <c r="E244" s="28" t="s">
        <v>40</v>
      </c>
      <c r="F244" s="8">
        <v>2</v>
      </c>
      <c r="G244" s="8">
        <v>2</v>
      </c>
      <c r="H244" s="8">
        <v>680.4</v>
      </c>
      <c r="I244" s="8">
        <v>624.5</v>
      </c>
      <c r="J244" s="8">
        <v>577.80999999999995</v>
      </c>
      <c r="K244" s="8">
        <v>24</v>
      </c>
      <c r="L244" s="60">
        <f>'вмды работ'!C239</f>
        <v>932636</v>
      </c>
      <c r="M244" s="11">
        <v>0</v>
      </c>
      <c r="N244" s="11">
        <v>0</v>
      </c>
      <c r="O244" s="11">
        <v>0</v>
      </c>
      <c r="P244" s="11">
        <f t="shared" ref="P244:P254" si="69">L244</f>
        <v>932636</v>
      </c>
      <c r="Q244" s="11">
        <f t="shared" ref="Q244:Q254" si="70">L244/H244</f>
        <v>1370.7172251616696</v>
      </c>
      <c r="R244" s="13">
        <v>13912</v>
      </c>
      <c r="S244" s="26" t="s">
        <v>385</v>
      </c>
      <c r="T244" s="22" t="s">
        <v>387</v>
      </c>
    </row>
    <row r="245" spans="1:20" s="18" customFormat="1" x14ac:dyDescent="0.35">
      <c r="A245" s="35">
        <f t="shared" si="68"/>
        <v>150</v>
      </c>
      <c r="B245" s="24" t="s">
        <v>300</v>
      </c>
      <c r="C245" s="8">
        <v>1954</v>
      </c>
      <c r="D245" s="8"/>
      <c r="E245" s="28" t="s">
        <v>40</v>
      </c>
      <c r="F245" s="8">
        <v>2</v>
      </c>
      <c r="G245" s="8">
        <v>2</v>
      </c>
      <c r="H245" s="8">
        <v>692.8</v>
      </c>
      <c r="I245" s="8">
        <v>634.14</v>
      </c>
      <c r="J245" s="8">
        <v>634.14</v>
      </c>
      <c r="K245" s="8">
        <v>32</v>
      </c>
      <c r="L245" s="60">
        <f>'вмды работ'!C240</f>
        <v>932636</v>
      </c>
      <c r="M245" s="11">
        <v>0</v>
      </c>
      <c r="N245" s="11">
        <v>0</v>
      </c>
      <c r="O245" s="11">
        <v>0</v>
      </c>
      <c r="P245" s="11">
        <f t="shared" si="69"/>
        <v>932636</v>
      </c>
      <c r="Q245" s="11">
        <f t="shared" si="70"/>
        <v>1346.1836027713628</v>
      </c>
      <c r="R245" s="13">
        <v>13912</v>
      </c>
      <c r="S245" s="26" t="s">
        <v>385</v>
      </c>
      <c r="T245" s="22" t="s">
        <v>387</v>
      </c>
    </row>
    <row r="246" spans="1:20" s="18" customFormat="1" x14ac:dyDescent="0.35">
      <c r="A246" s="35">
        <f t="shared" si="68"/>
        <v>151</v>
      </c>
      <c r="B246" s="24" t="s">
        <v>301</v>
      </c>
      <c r="C246" s="14">
        <v>1955</v>
      </c>
      <c r="D246" s="14"/>
      <c r="E246" s="28" t="s">
        <v>40</v>
      </c>
      <c r="F246" s="14">
        <v>2</v>
      </c>
      <c r="G246" s="14">
        <v>2</v>
      </c>
      <c r="H246" s="14">
        <v>819.2</v>
      </c>
      <c r="I246" s="14">
        <v>751.2</v>
      </c>
      <c r="J246" s="14">
        <v>655.08000000000004</v>
      </c>
      <c r="K246" s="14">
        <v>35</v>
      </c>
      <c r="L246" s="10">
        <f>'вмды работ'!C241</f>
        <v>932636</v>
      </c>
      <c r="M246" s="11">
        <v>0</v>
      </c>
      <c r="N246" s="11">
        <v>0</v>
      </c>
      <c r="O246" s="11">
        <v>0</v>
      </c>
      <c r="P246" s="11">
        <f t="shared" si="69"/>
        <v>932636</v>
      </c>
      <c r="Q246" s="11">
        <f t="shared" si="70"/>
        <v>1138.4716796875</v>
      </c>
      <c r="R246" s="13">
        <v>13912</v>
      </c>
      <c r="S246" s="26" t="s">
        <v>385</v>
      </c>
      <c r="T246" s="22" t="s">
        <v>387</v>
      </c>
    </row>
    <row r="247" spans="1:20" s="18" customFormat="1" x14ac:dyDescent="0.35">
      <c r="A247" s="35">
        <f t="shared" si="68"/>
        <v>152</v>
      </c>
      <c r="B247" s="27" t="s">
        <v>302</v>
      </c>
      <c r="C247" s="14">
        <v>1953</v>
      </c>
      <c r="D247" s="14"/>
      <c r="E247" s="28" t="s">
        <v>40</v>
      </c>
      <c r="F247" s="14">
        <v>2</v>
      </c>
      <c r="G247" s="14">
        <v>1</v>
      </c>
      <c r="H247" s="14">
        <v>640.75</v>
      </c>
      <c r="I247" s="14">
        <v>421.95</v>
      </c>
      <c r="J247" s="14">
        <v>421.95</v>
      </c>
      <c r="K247" s="14">
        <v>24</v>
      </c>
      <c r="L247" s="10">
        <f>'вмды работ'!C242</f>
        <v>783345</v>
      </c>
      <c r="M247" s="11">
        <v>0</v>
      </c>
      <c r="N247" s="11">
        <v>0</v>
      </c>
      <c r="O247" s="11">
        <v>0</v>
      </c>
      <c r="P247" s="11">
        <f t="shared" si="69"/>
        <v>783345</v>
      </c>
      <c r="Q247" s="11">
        <f t="shared" si="70"/>
        <v>1222.5438938743659</v>
      </c>
      <c r="R247" s="13">
        <v>13912</v>
      </c>
      <c r="S247" s="26" t="s">
        <v>385</v>
      </c>
      <c r="T247" s="22" t="s">
        <v>387</v>
      </c>
    </row>
    <row r="248" spans="1:20" s="18" customFormat="1" x14ac:dyDescent="0.35">
      <c r="A248" s="35">
        <f t="shared" si="68"/>
        <v>153</v>
      </c>
      <c r="B248" s="27" t="s">
        <v>303</v>
      </c>
      <c r="C248" s="14">
        <v>1933</v>
      </c>
      <c r="D248" s="14"/>
      <c r="E248" s="25" t="s">
        <v>442</v>
      </c>
      <c r="F248" s="14">
        <v>4</v>
      </c>
      <c r="G248" s="14">
        <v>6</v>
      </c>
      <c r="H248" s="14">
        <v>3678.1</v>
      </c>
      <c r="I248" s="14">
        <v>3234.1</v>
      </c>
      <c r="J248" s="14">
        <v>1728.44</v>
      </c>
      <c r="K248" s="14">
        <v>120</v>
      </c>
      <c r="L248" s="10">
        <f>'вмды работ'!C243</f>
        <v>480000</v>
      </c>
      <c r="M248" s="11">
        <v>0</v>
      </c>
      <c r="N248" s="11">
        <v>0</v>
      </c>
      <c r="O248" s="11">
        <v>0</v>
      </c>
      <c r="P248" s="11">
        <f>L248</f>
        <v>480000</v>
      </c>
      <c r="Q248" s="11">
        <f>L248/H248</f>
        <v>130.50216144204887</v>
      </c>
      <c r="R248" s="13">
        <v>13912</v>
      </c>
      <c r="S248" s="26" t="s">
        <v>385</v>
      </c>
      <c r="T248" s="22" t="s">
        <v>387</v>
      </c>
    </row>
    <row r="249" spans="1:20" s="18" customFormat="1" x14ac:dyDescent="0.35">
      <c r="A249" s="35">
        <f t="shared" si="68"/>
        <v>154</v>
      </c>
      <c r="B249" s="27" t="s">
        <v>304</v>
      </c>
      <c r="C249" s="14">
        <v>1933</v>
      </c>
      <c r="D249" s="14"/>
      <c r="E249" s="25" t="s">
        <v>442</v>
      </c>
      <c r="F249" s="14">
        <v>4</v>
      </c>
      <c r="G249" s="14">
        <v>6</v>
      </c>
      <c r="H249" s="14">
        <v>3706.16</v>
      </c>
      <c r="I249" s="14">
        <v>3264.06</v>
      </c>
      <c r="J249" s="14">
        <v>2640.04</v>
      </c>
      <c r="K249" s="14">
        <v>161</v>
      </c>
      <c r="L249" s="60">
        <f>'вмды работ'!C244</f>
        <v>1942442</v>
      </c>
      <c r="M249" s="11">
        <v>0</v>
      </c>
      <c r="N249" s="11">
        <v>0</v>
      </c>
      <c r="O249" s="11">
        <v>0</v>
      </c>
      <c r="P249" s="11">
        <f t="shared" si="69"/>
        <v>1942442</v>
      </c>
      <c r="Q249" s="11">
        <f t="shared" si="70"/>
        <v>524.1117490880049</v>
      </c>
      <c r="R249" s="13">
        <v>13912</v>
      </c>
      <c r="S249" s="26" t="s">
        <v>385</v>
      </c>
      <c r="T249" s="22" t="s">
        <v>387</v>
      </c>
    </row>
    <row r="250" spans="1:20" s="18" customFormat="1" x14ac:dyDescent="0.35">
      <c r="A250" s="35">
        <f t="shared" si="68"/>
        <v>155</v>
      </c>
      <c r="B250" s="27" t="s">
        <v>305</v>
      </c>
      <c r="C250" s="14">
        <v>1933</v>
      </c>
      <c r="D250" s="14"/>
      <c r="E250" s="25" t="s">
        <v>442</v>
      </c>
      <c r="F250" s="14">
        <v>4</v>
      </c>
      <c r="G250" s="14">
        <v>7</v>
      </c>
      <c r="H250" s="14">
        <v>4126.8999999999996</v>
      </c>
      <c r="I250" s="14">
        <v>3448.83</v>
      </c>
      <c r="J250" s="14">
        <v>3030.53</v>
      </c>
      <c r="K250" s="14">
        <v>168</v>
      </c>
      <c r="L250" s="10">
        <f>'вмды работ'!C245</f>
        <v>1451165</v>
      </c>
      <c r="M250" s="11">
        <v>0</v>
      </c>
      <c r="N250" s="11">
        <v>0</v>
      </c>
      <c r="O250" s="11">
        <v>0</v>
      </c>
      <c r="P250" s="11">
        <f t="shared" si="69"/>
        <v>1451165</v>
      </c>
      <c r="Q250" s="11">
        <f t="shared" si="70"/>
        <v>351.63561026436309</v>
      </c>
      <c r="R250" s="13">
        <v>13912</v>
      </c>
      <c r="S250" s="26" t="s">
        <v>385</v>
      </c>
      <c r="T250" s="22" t="s">
        <v>387</v>
      </c>
    </row>
    <row r="251" spans="1:20" s="18" customFormat="1" x14ac:dyDescent="0.35">
      <c r="A251" s="35">
        <f t="shared" si="68"/>
        <v>156</v>
      </c>
      <c r="B251" s="24" t="s">
        <v>306</v>
      </c>
      <c r="C251" s="14">
        <v>1960</v>
      </c>
      <c r="D251" s="14"/>
      <c r="E251" s="28" t="s">
        <v>40</v>
      </c>
      <c r="F251" s="14">
        <v>3</v>
      </c>
      <c r="G251" s="14">
        <v>3</v>
      </c>
      <c r="H251" s="14">
        <v>1641.5</v>
      </c>
      <c r="I251" s="14">
        <v>1529.45</v>
      </c>
      <c r="J251" s="14">
        <v>1201.56</v>
      </c>
      <c r="K251" s="14">
        <v>79</v>
      </c>
      <c r="L251" s="10">
        <f>'вмды работ'!C246</f>
        <v>279206</v>
      </c>
      <c r="M251" s="11">
        <v>0</v>
      </c>
      <c r="N251" s="11">
        <v>0</v>
      </c>
      <c r="O251" s="11">
        <v>0</v>
      </c>
      <c r="P251" s="11">
        <f t="shared" si="69"/>
        <v>279206</v>
      </c>
      <c r="Q251" s="11">
        <f t="shared" si="70"/>
        <v>170.09198903441973</v>
      </c>
      <c r="R251" s="13">
        <v>13912</v>
      </c>
      <c r="S251" s="26" t="s">
        <v>385</v>
      </c>
      <c r="T251" s="22" t="s">
        <v>387</v>
      </c>
    </row>
    <row r="252" spans="1:20" s="18" customFormat="1" x14ac:dyDescent="0.35">
      <c r="A252" s="35">
        <f t="shared" si="68"/>
        <v>157</v>
      </c>
      <c r="B252" s="27" t="s">
        <v>307</v>
      </c>
      <c r="C252" s="14">
        <v>1957</v>
      </c>
      <c r="D252" s="14"/>
      <c r="E252" s="28" t="s">
        <v>40</v>
      </c>
      <c r="F252" s="14">
        <v>3</v>
      </c>
      <c r="G252" s="14">
        <v>2</v>
      </c>
      <c r="H252" s="14">
        <v>1203.23</v>
      </c>
      <c r="I252" s="14">
        <v>1025.26</v>
      </c>
      <c r="J252" s="14">
        <v>488.5</v>
      </c>
      <c r="K252" s="14">
        <v>38</v>
      </c>
      <c r="L252" s="10">
        <f>'вмды работ'!C247</f>
        <v>1738207</v>
      </c>
      <c r="M252" s="11">
        <v>0</v>
      </c>
      <c r="N252" s="11">
        <v>0</v>
      </c>
      <c r="O252" s="11">
        <v>0</v>
      </c>
      <c r="P252" s="11">
        <f t="shared" si="69"/>
        <v>1738207</v>
      </c>
      <c r="Q252" s="11">
        <f t="shared" si="70"/>
        <v>1444.6174048186963</v>
      </c>
      <c r="R252" s="13">
        <v>13912</v>
      </c>
      <c r="S252" s="26" t="s">
        <v>385</v>
      </c>
      <c r="T252" s="22" t="s">
        <v>387</v>
      </c>
    </row>
    <row r="253" spans="1:20" s="18" customFormat="1" x14ac:dyDescent="0.35">
      <c r="A253" s="35">
        <f t="shared" si="68"/>
        <v>158</v>
      </c>
      <c r="B253" s="27" t="s">
        <v>308</v>
      </c>
      <c r="C253" s="14">
        <v>1951</v>
      </c>
      <c r="D253" s="14"/>
      <c r="E253" s="25" t="s">
        <v>442</v>
      </c>
      <c r="F253" s="14">
        <v>2</v>
      </c>
      <c r="G253" s="14">
        <v>2</v>
      </c>
      <c r="H253" s="14">
        <v>779.11</v>
      </c>
      <c r="I253" s="14">
        <v>710.81</v>
      </c>
      <c r="J253" s="14">
        <v>511.33</v>
      </c>
      <c r="K253" s="14">
        <v>47</v>
      </c>
      <c r="L253" s="10">
        <f>'вмды работ'!C248</f>
        <v>924859</v>
      </c>
      <c r="M253" s="11">
        <v>0</v>
      </c>
      <c r="N253" s="11">
        <v>0</v>
      </c>
      <c r="O253" s="11">
        <v>0</v>
      </c>
      <c r="P253" s="11">
        <f t="shared" si="69"/>
        <v>924859</v>
      </c>
      <c r="Q253" s="11">
        <f t="shared" si="70"/>
        <v>1187.071145281154</v>
      </c>
      <c r="R253" s="13">
        <v>13912</v>
      </c>
      <c r="S253" s="26" t="s">
        <v>385</v>
      </c>
      <c r="T253" s="22" t="s">
        <v>387</v>
      </c>
    </row>
    <row r="254" spans="1:20" s="18" customFormat="1" x14ac:dyDescent="0.35">
      <c r="A254" s="35">
        <f t="shared" si="68"/>
        <v>159</v>
      </c>
      <c r="B254" s="24" t="s">
        <v>309</v>
      </c>
      <c r="C254" s="14">
        <v>1965</v>
      </c>
      <c r="D254" s="14"/>
      <c r="E254" s="28" t="s">
        <v>40</v>
      </c>
      <c r="F254" s="14">
        <v>3</v>
      </c>
      <c r="G254" s="14">
        <v>2</v>
      </c>
      <c r="H254" s="14">
        <v>1049.45</v>
      </c>
      <c r="I254" s="14">
        <v>983.49</v>
      </c>
      <c r="J254" s="14">
        <v>908.67</v>
      </c>
      <c r="K254" s="14">
        <v>51</v>
      </c>
      <c r="L254" s="10">
        <f>'вмды работ'!C249</f>
        <v>1714601</v>
      </c>
      <c r="M254" s="11">
        <v>0</v>
      </c>
      <c r="N254" s="11">
        <v>0</v>
      </c>
      <c r="O254" s="11">
        <v>0</v>
      </c>
      <c r="P254" s="11">
        <f t="shared" si="69"/>
        <v>1714601</v>
      </c>
      <c r="Q254" s="11">
        <f t="shared" si="70"/>
        <v>1633.8091381199674</v>
      </c>
      <c r="R254" s="13">
        <v>13912</v>
      </c>
      <c r="S254" s="26" t="s">
        <v>385</v>
      </c>
      <c r="T254" s="22" t="s">
        <v>387</v>
      </c>
    </row>
    <row r="255" spans="1:20" s="18" customFormat="1" x14ac:dyDescent="0.35">
      <c r="A255" s="180" t="s">
        <v>44</v>
      </c>
      <c r="B255" s="181"/>
      <c r="C255" s="10" t="s">
        <v>41</v>
      </c>
      <c r="D255" s="10" t="s">
        <v>41</v>
      </c>
      <c r="E255" s="10" t="s">
        <v>41</v>
      </c>
      <c r="F255" s="10" t="s">
        <v>41</v>
      </c>
      <c r="G255" s="10" t="s">
        <v>41</v>
      </c>
      <c r="H255" s="10">
        <f>SUM(H242:H254)</f>
        <v>21409.09</v>
      </c>
      <c r="I255" s="10">
        <f t="shared" ref="I255:P255" si="71">SUM(I242:I254)</f>
        <v>18850.47</v>
      </c>
      <c r="J255" s="10">
        <f t="shared" si="71"/>
        <v>14669.82</v>
      </c>
      <c r="K255" s="35">
        <f>SUM(K242:K254)</f>
        <v>882</v>
      </c>
      <c r="L255" s="10">
        <f t="shared" si="71"/>
        <v>14661974</v>
      </c>
      <c r="M255" s="10">
        <f t="shared" si="71"/>
        <v>0</v>
      </c>
      <c r="N255" s="10">
        <f t="shared" si="71"/>
        <v>0</v>
      </c>
      <c r="O255" s="10">
        <f t="shared" si="71"/>
        <v>0</v>
      </c>
      <c r="P255" s="10">
        <f t="shared" si="71"/>
        <v>14661974</v>
      </c>
      <c r="Q255" s="11">
        <f>L255/H255</f>
        <v>684.84807154344253</v>
      </c>
      <c r="R255" s="13" t="s">
        <v>41</v>
      </c>
      <c r="S255" s="26" t="s">
        <v>41</v>
      </c>
      <c r="T255" s="26" t="s">
        <v>41</v>
      </c>
    </row>
    <row r="256" spans="1:20" s="18" customFormat="1" ht="15.75" customHeight="1" x14ac:dyDescent="0.35">
      <c r="A256" s="188" t="s">
        <v>127</v>
      </c>
      <c r="B256" s="189"/>
      <c r="C256" s="189"/>
      <c r="D256" s="189"/>
      <c r="E256" s="190"/>
      <c r="F256" s="179"/>
      <c r="G256" s="179"/>
      <c r="H256" s="179"/>
      <c r="I256" s="179"/>
      <c r="J256" s="179"/>
      <c r="K256" s="179"/>
      <c r="L256" s="179"/>
      <c r="M256" s="179"/>
      <c r="N256" s="179"/>
      <c r="O256" s="179"/>
      <c r="P256" s="179"/>
      <c r="Q256" s="179"/>
      <c r="R256" s="179"/>
      <c r="S256" s="179"/>
      <c r="T256" s="179"/>
    </row>
    <row r="257" spans="1:20" s="18" customFormat="1" ht="24" customHeight="1" x14ac:dyDescent="0.35">
      <c r="A257" s="34">
        <f>A254+1</f>
        <v>160</v>
      </c>
      <c r="B257" s="24" t="s">
        <v>417</v>
      </c>
      <c r="C257" s="14">
        <v>1991</v>
      </c>
      <c r="D257" s="14"/>
      <c r="E257" s="28" t="s">
        <v>42</v>
      </c>
      <c r="F257" s="14">
        <v>5</v>
      </c>
      <c r="G257" s="14">
        <v>8</v>
      </c>
      <c r="H257" s="10">
        <v>6607.2</v>
      </c>
      <c r="I257" s="10">
        <v>4134.7</v>
      </c>
      <c r="J257" s="10">
        <v>4134.7</v>
      </c>
      <c r="K257" s="14">
        <v>414</v>
      </c>
      <c r="L257" s="11">
        <f>'вмды работ'!C252</f>
        <v>7567366</v>
      </c>
      <c r="M257" s="11">
        <v>0</v>
      </c>
      <c r="N257" s="11">
        <v>0</v>
      </c>
      <c r="O257" s="11">
        <v>0</v>
      </c>
      <c r="P257" s="11">
        <f>L257</f>
        <v>7567366</v>
      </c>
      <c r="Q257" s="11">
        <f>L257/H257</f>
        <v>1145.3211647899261</v>
      </c>
      <c r="R257" s="13">
        <v>13912</v>
      </c>
      <c r="S257" s="26" t="s">
        <v>385</v>
      </c>
      <c r="T257" s="22" t="s">
        <v>387</v>
      </c>
    </row>
    <row r="258" spans="1:20" s="18" customFormat="1" x14ac:dyDescent="0.35">
      <c r="A258" s="180" t="s">
        <v>44</v>
      </c>
      <c r="B258" s="181"/>
      <c r="C258" s="10" t="s">
        <v>41</v>
      </c>
      <c r="D258" s="10" t="s">
        <v>41</v>
      </c>
      <c r="E258" s="10" t="s">
        <v>41</v>
      </c>
      <c r="F258" s="10" t="s">
        <v>41</v>
      </c>
      <c r="G258" s="10" t="s">
        <v>41</v>
      </c>
      <c r="H258" s="60">
        <f>SUM(H257)</f>
        <v>6607.2</v>
      </c>
      <c r="I258" s="60">
        <f t="shared" ref="I258:Q258" si="72">SUM(I257)</f>
        <v>4134.7</v>
      </c>
      <c r="J258" s="60">
        <f t="shared" si="72"/>
        <v>4134.7</v>
      </c>
      <c r="K258" s="34">
        <f t="shared" si="72"/>
        <v>414</v>
      </c>
      <c r="L258" s="60">
        <f t="shared" si="72"/>
        <v>7567366</v>
      </c>
      <c r="M258" s="60">
        <f t="shared" si="72"/>
        <v>0</v>
      </c>
      <c r="N258" s="60">
        <f t="shared" si="72"/>
        <v>0</v>
      </c>
      <c r="O258" s="60">
        <f t="shared" si="72"/>
        <v>0</v>
      </c>
      <c r="P258" s="60">
        <f t="shared" si="72"/>
        <v>7567366</v>
      </c>
      <c r="Q258" s="60">
        <f t="shared" si="72"/>
        <v>1145.3211647899261</v>
      </c>
      <c r="R258" s="13" t="s">
        <v>41</v>
      </c>
      <c r="S258" s="26" t="s">
        <v>41</v>
      </c>
      <c r="T258" s="26" t="s">
        <v>41</v>
      </c>
    </row>
    <row r="259" spans="1:20" s="18" customFormat="1" ht="15.75" customHeight="1" x14ac:dyDescent="0.35">
      <c r="A259" s="188" t="s">
        <v>130</v>
      </c>
      <c r="B259" s="189"/>
      <c r="C259" s="189"/>
      <c r="D259" s="189"/>
      <c r="E259" s="190"/>
      <c r="F259" s="179"/>
      <c r="G259" s="179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179"/>
    </row>
    <row r="260" spans="1:20" s="18" customFormat="1" x14ac:dyDescent="0.35">
      <c r="A260" s="34">
        <f>A257+1</f>
        <v>161</v>
      </c>
      <c r="B260" s="27" t="s">
        <v>310</v>
      </c>
      <c r="C260" s="8">
        <v>1950</v>
      </c>
      <c r="D260" s="8"/>
      <c r="E260" s="25" t="s">
        <v>442</v>
      </c>
      <c r="F260" s="8">
        <v>2</v>
      </c>
      <c r="G260" s="8">
        <v>2</v>
      </c>
      <c r="H260" s="8">
        <v>791.15</v>
      </c>
      <c r="I260" s="8">
        <v>791.15</v>
      </c>
      <c r="J260" s="8">
        <v>322.44</v>
      </c>
      <c r="K260" s="8">
        <v>31</v>
      </c>
      <c r="L260" s="13">
        <f>'вмды работ'!C255</f>
        <v>2587015</v>
      </c>
      <c r="M260" s="11">
        <v>0</v>
      </c>
      <c r="N260" s="11">
        <v>0</v>
      </c>
      <c r="O260" s="11">
        <v>0</v>
      </c>
      <c r="P260" s="11">
        <f>L260</f>
        <v>2587015</v>
      </c>
      <c r="Q260" s="11">
        <f>L260/H260</f>
        <v>3269.9424887821529</v>
      </c>
      <c r="R260" s="13">
        <v>13912</v>
      </c>
      <c r="S260" s="26" t="s">
        <v>385</v>
      </c>
      <c r="T260" s="22" t="s">
        <v>387</v>
      </c>
    </row>
    <row r="261" spans="1:20" s="18" customFormat="1" x14ac:dyDescent="0.35">
      <c r="A261" s="180" t="s">
        <v>44</v>
      </c>
      <c r="B261" s="181"/>
      <c r="C261" s="10" t="s">
        <v>41</v>
      </c>
      <c r="D261" s="10" t="s">
        <v>41</v>
      </c>
      <c r="E261" s="10" t="s">
        <v>41</v>
      </c>
      <c r="F261" s="10" t="s">
        <v>41</v>
      </c>
      <c r="G261" s="10" t="s">
        <v>41</v>
      </c>
      <c r="H261" s="8">
        <f>SUM(H260)</f>
        <v>791.15</v>
      </c>
      <c r="I261" s="8">
        <f t="shared" ref="I261:P261" si="73">SUM(I260)</f>
        <v>791.15</v>
      </c>
      <c r="J261" s="8">
        <f t="shared" si="73"/>
        <v>322.44</v>
      </c>
      <c r="K261" s="8">
        <f t="shared" si="73"/>
        <v>31</v>
      </c>
      <c r="L261" s="13">
        <f t="shared" si="73"/>
        <v>2587015</v>
      </c>
      <c r="M261" s="13">
        <f t="shared" si="73"/>
        <v>0</v>
      </c>
      <c r="N261" s="13">
        <f t="shared" si="73"/>
        <v>0</v>
      </c>
      <c r="O261" s="13">
        <f t="shared" si="73"/>
        <v>0</v>
      </c>
      <c r="P261" s="13">
        <f t="shared" si="73"/>
        <v>2587015</v>
      </c>
      <c r="Q261" s="11">
        <f>L261/H261</f>
        <v>3269.9424887821529</v>
      </c>
      <c r="R261" s="13" t="s">
        <v>41</v>
      </c>
      <c r="S261" s="26" t="s">
        <v>41</v>
      </c>
      <c r="T261" s="26" t="s">
        <v>41</v>
      </c>
    </row>
    <row r="262" spans="1:20" s="18" customFormat="1" ht="15.75" customHeight="1" x14ac:dyDescent="0.35">
      <c r="A262" s="188" t="s">
        <v>132</v>
      </c>
      <c r="B262" s="189"/>
      <c r="C262" s="189"/>
      <c r="D262" s="189"/>
      <c r="E262" s="190"/>
      <c r="F262" s="179"/>
      <c r="G262" s="179"/>
      <c r="H262" s="179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179"/>
    </row>
    <row r="263" spans="1:20" s="18" customFormat="1" x14ac:dyDescent="0.35">
      <c r="A263" s="34">
        <f>A260+1</f>
        <v>162</v>
      </c>
      <c r="B263" s="24" t="s">
        <v>418</v>
      </c>
      <c r="C263" s="34">
        <v>1982</v>
      </c>
      <c r="D263" s="8"/>
      <c r="E263" s="28" t="s">
        <v>42</v>
      </c>
      <c r="F263" s="8">
        <v>5</v>
      </c>
      <c r="G263" s="32">
        <v>4</v>
      </c>
      <c r="H263" s="14">
        <v>5331.85</v>
      </c>
      <c r="I263" s="13">
        <f>H263</f>
        <v>5331.85</v>
      </c>
      <c r="J263" s="13">
        <v>3910.34</v>
      </c>
      <c r="K263" s="36">
        <v>238</v>
      </c>
      <c r="L263" s="13">
        <f>'вмды работ'!C258</f>
        <v>8206945</v>
      </c>
      <c r="M263" s="11">
        <v>0</v>
      </c>
      <c r="N263" s="11">
        <v>0</v>
      </c>
      <c r="O263" s="11">
        <v>0</v>
      </c>
      <c r="P263" s="11">
        <f>L263</f>
        <v>8206945</v>
      </c>
      <c r="Q263" s="11">
        <f>L263/H263</f>
        <v>1539.2302859232723</v>
      </c>
      <c r="R263" s="13">
        <v>13912</v>
      </c>
      <c r="S263" s="26" t="s">
        <v>385</v>
      </c>
      <c r="T263" s="22" t="s">
        <v>387</v>
      </c>
    </row>
    <row r="264" spans="1:20" s="18" customFormat="1" x14ac:dyDescent="0.35">
      <c r="A264" s="180" t="s">
        <v>44</v>
      </c>
      <c r="B264" s="181"/>
      <c r="C264" s="10" t="s">
        <v>41</v>
      </c>
      <c r="D264" s="10" t="s">
        <v>41</v>
      </c>
      <c r="E264" s="10" t="s">
        <v>41</v>
      </c>
      <c r="F264" s="10" t="s">
        <v>41</v>
      </c>
      <c r="G264" s="10" t="s">
        <v>41</v>
      </c>
      <c r="H264" s="13">
        <f>SUM(H263)</f>
        <v>5331.85</v>
      </c>
      <c r="I264" s="13">
        <f t="shared" ref="I264:P264" si="74">SUM(I263)</f>
        <v>5331.85</v>
      </c>
      <c r="J264" s="13">
        <f t="shared" si="74"/>
        <v>3910.34</v>
      </c>
      <c r="K264" s="32">
        <f t="shared" si="74"/>
        <v>238</v>
      </c>
      <c r="L264" s="13">
        <f t="shared" si="74"/>
        <v>8206945</v>
      </c>
      <c r="M264" s="13">
        <f t="shared" si="74"/>
        <v>0</v>
      </c>
      <c r="N264" s="13">
        <f t="shared" si="74"/>
        <v>0</v>
      </c>
      <c r="O264" s="13">
        <f t="shared" si="74"/>
        <v>0</v>
      </c>
      <c r="P264" s="13">
        <f t="shared" si="74"/>
        <v>8206945</v>
      </c>
      <c r="Q264" s="11">
        <f>L264/H264</f>
        <v>1539.2302859232723</v>
      </c>
      <c r="R264" s="13" t="s">
        <v>41</v>
      </c>
      <c r="S264" s="26" t="s">
        <v>41</v>
      </c>
      <c r="T264" s="26" t="s">
        <v>41</v>
      </c>
    </row>
    <row r="265" spans="1:20" s="18" customFormat="1" ht="15.75" customHeight="1" x14ac:dyDescent="0.35">
      <c r="A265" s="172" t="s">
        <v>131</v>
      </c>
      <c r="B265" s="173"/>
      <c r="C265" s="173"/>
      <c r="D265" s="173"/>
      <c r="E265" s="174"/>
      <c r="F265" s="179"/>
      <c r="G265" s="179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179"/>
    </row>
    <row r="266" spans="1:20" s="18" customFormat="1" x14ac:dyDescent="0.35">
      <c r="A266" s="34">
        <f>A263+1</f>
        <v>163</v>
      </c>
      <c r="B266" s="24" t="s">
        <v>419</v>
      </c>
      <c r="C266" s="34">
        <v>1976</v>
      </c>
      <c r="D266" s="8"/>
      <c r="E266" s="28" t="s">
        <v>40</v>
      </c>
      <c r="F266" s="8">
        <v>4</v>
      </c>
      <c r="G266" s="32">
        <v>4</v>
      </c>
      <c r="H266" s="13">
        <v>3606.85</v>
      </c>
      <c r="I266" s="13">
        <v>2563.25</v>
      </c>
      <c r="J266" s="13">
        <v>1959.8</v>
      </c>
      <c r="K266" s="32">
        <v>139</v>
      </c>
      <c r="L266" s="13">
        <f>'вмды работ'!C261</f>
        <v>3819597</v>
      </c>
      <c r="M266" s="11">
        <v>0</v>
      </c>
      <c r="N266" s="11">
        <v>0</v>
      </c>
      <c r="O266" s="11">
        <v>0</v>
      </c>
      <c r="P266" s="11">
        <f>L266</f>
        <v>3819597</v>
      </c>
      <c r="Q266" s="11">
        <f>L266/H266</f>
        <v>1058.98415514923</v>
      </c>
      <c r="R266" s="13">
        <v>13912</v>
      </c>
      <c r="S266" s="26" t="s">
        <v>385</v>
      </c>
      <c r="T266" s="22" t="s">
        <v>387</v>
      </c>
    </row>
    <row r="267" spans="1:20" s="18" customFormat="1" x14ac:dyDescent="0.35">
      <c r="A267" s="180" t="s">
        <v>44</v>
      </c>
      <c r="B267" s="181"/>
      <c r="C267" s="10" t="s">
        <v>41</v>
      </c>
      <c r="D267" s="10" t="s">
        <v>41</v>
      </c>
      <c r="E267" s="10" t="s">
        <v>41</v>
      </c>
      <c r="F267" s="10" t="s">
        <v>41</v>
      </c>
      <c r="G267" s="10" t="s">
        <v>41</v>
      </c>
      <c r="H267" s="13">
        <f>SUM(H266)</f>
        <v>3606.85</v>
      </c>
      <c r="I267" s="13">
        <f t="shared" ref="I267:P267" si="75">SUM(I266)</f>
        <v>2563.25</v>
      </c>
      <c r="J267" s="13">
        <f t="shared" si="75"/>
        <v>1959.8</v>
      </c>
      <c r="K267" s="32">
        <f t="shared" si="75"/>
        <v>139</v>
      </c>
      <c r="L267" s="13">
        <f t="shared" si="75"/>
        <v>3819597</v>
      </c>
      <c r="M267" s="13">
        <f t="shared" si="75"/>
        <v>0</v>
      </c>
      <c r="N267" s="13">
        <f t="shared" si="75"/>
        <v>0</v>
      </c>
      <c r="O267" s="13">
        <f t="shared" si="75"/>
        <v>0</v>
      </c>
      <c r="P267" s="13">
        <f t="shared" si="75"/>
        <v>3819597</v>
      </c>
      <c r="Q267" s="11">
        <f>L267/H267</f>
        <v>1058.98415514923</v>
      </c>
      <c r="R267" s="33" t="s">
        <v>41</v>
      </c>
      <c r="S267" s="26" t="s">
        <v>41</v>
      </c>
      <c r="T267" s="26" t="s">
        <v>41</v>
      </c>
    </row>
    <row r="268" spans="1:20" s="18" customFormat="1" ht="15.75" customHeight="1" x14ac:dyDescent="0.35">
      <c r="A268" s="188" t="s">
        <v>129</v>
      </c>
      <c r="B268" s="189"/>
      <c r="C268" s="189"/>
      <c r="D268" s="189"/>
      <c r="E268" s="190"/>
      <c r="F268" s="179"/>
      <c r="G268" s="179"/>
      <c r="H268" s="179"/>
      <c r="I268" s="179"/>
      <c r="J268" s="179"/>
      <c r="K268" s="179"/>
      <c r="L268" s="179"/>
      <c r="M268" s="179"/>
      <c r="N268" s="179"/>
      <c r="O268" s="179"/>
      <c r="P268" s="179"/>
      <c r="Q268" s="179"/>
      <c r="R268" s="179"/>
      <c r="S268" s="179"/>
      <c r="T268" s="179"/>
    </row>
    <row r="269" spans="1:20" s="18" customFormat="1" x14ac:dyDescent="0.35">
      <c r="A269" s="34">
        <f>A266+1</f>
        <v>164</v>
      </c>
      <c r="B269" s="24" t="s">
        <v>311</v>
      </c>
      <c r="C269" s="8">
        <v>1970</v>
      </c>
      <c r="D269" s="8"/>
      <c r="E269" s="28" t="s">
        <v>40</v>
      </c>
      <c r="F269" s="8">
        <v>2</v>
      </c>
      <c r="G269" s="8">
        <v>2</v>
      </c>
      <c r="H269" s="8">
        <v>568.78</v>
      </c>
      <c r="I269" s="8">
        <v>506.86</v>
      </c>
      <c r="J269" s="8">
        <v>266.94</v>
      </c>
      <c r="K269" s="8">
        <v>25</v>
      </c>
      <c r="L269" s="13">
        <f>'вмды работ'!C264</f>
        <v>440090</v>
      </c>
      <c r="M269" s="11">
        <v>0</v>
      </c>
      <c r="N269" s="11">
        <v>0</v>
      </c>
      <c r="O269" s="11">
        <v>0</v>
      </c>
      <c r="P269" s="11">
        <f>L269</f>
        <v>440090</v>
      </c>
      <c r="Q269" s="11">
        <f>L269/H269</f>
        <v>773.74380252470201</v>
      </c>
      <c r="R269" s="13">
        <v>13912</v>
      </c>
      <c r="S269" s="26" t="s">
        <v>385</v>
      </c>
      <c r="T269" s="22" t="s">
        <v>387</v>
      </c>
    </row>
    <row r="270" spans="1:20" s="18" customFormat="1" x14ac:dyDescent="0.35">
      <c r="A270" s="180" t="s">
        <v>44</v>
      </c>
      <c r="B270" s="181"/>
      <c r="C270" s="10" t="s">
        <v>41</v>
      </c>
      <c r="D270" s="10" t="s">
        <v>41</v>
      </c>
      <c r="E270" s="10" t="s">
        <v>41</v>
      </c>
      <c r="F270" s="10" t="s">
        <v>41</v>
      </c>
      <c r="G270" s="10" t="s">
        <v>41</v>
      </c>
      <c r="H270" s="8">
        <f>SUM(H269)</f>
        <v>568.78</v>
      </c>
      <c r="I270" s="8">
        <f t="shared" ref="I270:P270" si="76">SUM(I269)</f>
        <v>506.86</v>
      </c>
      <c r="J270" s="8">
        <f t="shared" si="76"/>
        <v>266.94</v>
      </c>
      <c r="K270" s="8">
        <f t="shared" si="76"/>
        <v>25</v>
      </c>
      <c r="L270" s="13">
        <f t="shared" si="76"/>
        <v>440090</v>
      </c>
      <c r="M270" s="13">
        <f t="shared" si="76"/>
        <v>0</v>
      </c>
      <c r="N270" s="13">
        <f t="shared" si="76"/>
        <v>0</v>
      </c>
      <c r="O270" s="13">
        <f t="shared" si="76"/>
        <v>0</v>
      </c>
      <c r="P270" s="13">
        <f t="shared" si="76"/>
        <v>440090</v>
      </c>
      <c r="Q270" s="11">
        <f>L270/H270</f>
        <v>773.74380252470201</v>
      </c>
      <c r="R270" s="33" t="s">
        <v>41</v>
      </c>
      <c r="S270" s="26" t="s">
        <v>41</v>
      </c>
      <c r="T270" s="26" t="s">
        <v>41</v>
      </c>
    </row>
    <row r="271" spans="1:20" s="18" customFormat="1" ht="15.75" customHeight="1" x14ac:dyDescent="0.35">
      <c r="A271" s="188" t="s">
        <v>128</v>
      </c>
      <c r="B271" s="189"/>
      <c r="C271" s="189"/>
      <c r="D271" s="189"/>
      <c r="E271" s="190"/>
      <c r="F271" s="179"/>
      <c r="G271" s="179"/>
      <c r="H271" s="179"/>
      <c r="I271" s="179"/>
      <c r="J271" s="179"/>
      <c r="K271" s="179"/>
      <c r="L271" s="179"/>
      <c r="M271" s="179"/>
      <c r="N271" s="179"/>
      <c r="O271" s="179"/>
      <c r="P271" s="179"/>
      <c r="Q271" s="179"/>
      <c r="R271" s="179"/>
      <c r="S271" s="179"/>
      <c r="T271" s="179"/>
    </row>
    <row r="272" spans="1:20" s="18" customFormat="1" x14ac:dyDescent="0.35">
      <c r="A272" s="34">
        <f>A269+1</f>
        <v>165</v>
      </c>
      <c r="B272" s="24" t="s">
        <v>314</v>
      </c>
      <c r="C272" s="8">
        <v>1965</v>
      </c>
      <c r="D272" s="8"/>
      <c r="E272" s="28" t="s">
        <v>40</v>
      </c>
      <c r="F272" s="8">
        <v>5</v>
      </c>
      <c r="G272" s="8">
        <v>4</v>
      </c>
      <c r="H272" s="8">
        <v>3486.55</v>
      </c>
      <c r="I272" s="8">
        <v>3486.55</v>
      </c>
      <c r="J272" s="8">
        <v>3068.65</v>
      </c>
      <c r="K272" s="8">
        <v>114</v>
      </c>
      <c r="L272" s="60">
        <f>'вмды работ'!C267</f>
        <v>693789</v>
      </c>
      <c r="M272" s="10">
        <v>0</v>
      </c>
      <c r="N272" s="10">
        <v>0</v>
      </c>
      <c r="O272" s="10">
        <v>0</v>
      </c>
      <c r="P272" s="10">
        <f t="shared" ref="P272:P277" si="77">L272</f>
        <v>693789</v>
      </c>
      <c r="Q272" s="11">
        <f t="shared" ref="Q272:Q279" si="78">L272/H272</f>
        <v>198.99011917224763</v>
      </c>
      <c r="R272" s="13">
        <v>13912</v>
      </c>
      <c r="S272" s="26" t="s">
        <v>385</v>
      </c>
      <c r="T272" s="22" t="s">
        <v>387</v>
      </c>
    </row>
    <row r="273" spans="1:20" s="18" customFormat="1" x14ac:dyDescent="0.35">
      <c r="A273" s="34">
        <f>A272+1</f>
        <v>166</v>
      </c>
      <c r="B273" s="24" t="s">
        <v>312</v>
      </c>
      <c r="C273" s="8">
        <v>1966</v>
      </c>
      <c r="D273" s="8"/>
      <c r="E273" s="28" t="s">
        <v>40</v>
      </c>
      <c r="F273" s="8">
        <v>5</v>
      </c>
      <c r="G273" s="8">
        <v>4</v>
      </c>
      <c r="H273" s="8">
        <v>3744.84</v>
      </c>
      <c r="I273" s="8">
        <v>2779.97</v>
      </c>
      <c r="J273" s="8">
        <v>2374.6</v>
      </c>
      <c r="K273" s="8">
        <v>110</v>
      </c>
      <c r="L273" s="60">
        <f>'вмды работ'!C268</f>
        <v>614378</v>
      </c>
      <c r="M273" s="10">
        <v>0</v>
      </c>
      <c r="N273" s="10">
        <v>0</v>
      </c>
      <c r="O273" s="10">
        <v>0</v>
      </c>
      <c r="P273" s="10">
        <f t="shared" si="77"/>
        <v>614378</v>
      </c>
      <c r="Q273" s="11">
        <f t="shared" si="78"/>
        <v>164.05987972783882</v>
      </c>
      <c r="R273" s="13">
        <v>13912</v>
      </c>
      <c r="S273" s="26" t="s">
        <v>385</v>
      </c>
      <c r="T273" s="22" t="s">
        <v>387</v>
      </c>
    </row>
    <row r="274" spans="1:20" s="18" customFormat="1" x14ac:dyDescent="0.35">
      <c r="A274" s="34">
        <f>A273+1</f>
        <v>167</v>
      </c>
      <c r="B274" s="24" t="s">
        <v>420</v>
      </c>
      <c r="C274" s="8">
        <v>1978</v>
      </c>
      <c r="D274" s="8"/>
      <c r="E274" s="28" t="s">
        <v>40</v>
      </c>
      <c r="F274" s="8">
        <v>9</v>
      </c>
      <c r="G274" s="8">
        <v>1</v>
      </c>
      <c r="H274" s="8">
        <v>6506.43</v>
      </c>
      <c r="I274" s="8">
        <v>6506.43</v>
      </c>
      <c r="J274" s="8">
        <v>5308.13</v>
      </c>
      <c r="K274" s="8">
        <v>252</v>
      </c>
      <c r="L274" s="60">
        <f>'вмды работ'!C269</f>
        <v>4596320</v>
      </c>
      <c r="M274" s="10">
        <v>0</v>
      </c>
      <c r="N274" s="10">
        <v>0</v>
      </c>
      <c r="O274" s="10">
        <v>0</v>
      </c>
      <c r="P274" s="10">
        <f t="shared" si="77"/>
        <v>4596320</v>
      </c>
      <c r="Q274" s="11">
        <f t="shared" si="78"/>
        <v>706.42733419094645</v>
      </c>
      <c r="R274" s="13">
        <v>13912</v>
      </c>
      <c r="S274" s="26" t="s">
        <v>385</v>
      </c>
      <c r="T274" s="22" t="s">
        <v>387</v>
      </c>
    </row>
    <row r="275" spans="1:20" s="18" customFormat="1" x14ac:dyDescent="0.35">
      <c r="A275" s="34">
        <f>A274+1</f>
        <v>168</v>
      </c>
      <c r="B275" s="24" t="s">
        <v>313</v>
      </c>
      <c r="C275" s="8">
        <v>1959</v>
      </c>
      <c r="D275" s="8"/>
      <c r="E275" s="28" t="s">
        <v>40</v>
      </c>
      <c r="F275" s="8">
        <v>3</v>
      </c>
      <c r="G275" s="8">
        <v>3</v>
      </c>
      <c r="H275" s="8">
        <v>1960.26</v>
      </c>
      <c r="I275" s="8">
        <v>1748.86</v>
      </c>
      <c r="J275" s="8">
        <v>1388.18</v>
      </c>
      <c r="K275" s="8">
        <v>61</v>
      </c>
      <c r="L275" s="60">
        <f>'вмды работ'!C270</f>
        <v>585530</v>
      </c>
      <c r="M275" s="10">
        <v>0</v>
      </c>
      <c r="N275" s="10">
        <v>0</v>
      </c>
      <c r="O275" s="10">
        <v>0</v>
      </c>
      <c r="P275" s="10">
        <f t="shared" si="77"/>
        <v>585530</v>
      </c>
      <c r="Q275" s="11">
        <f t="shared" si="78"/>
        <v>298.70017242610675</v>
      </c>
      <c r="R275" s="13">
        <v>13912</v>
      </c>
      <c r="S275" s="26" t="s">
        <v>385</v>
      </c>
      <c r="T275" s="22" t="s">
        <v>387</v>
      </c>
    </row>
    <row r="276" spans="1:20" s="18" customFormat="1" x14ac:dyDescent="0.35">
      <c r="A276" s="34">
        <f>A275+1</f>
        <v>169</v>
      </c>
      <c r="B276" s="24" t="s">
        <v>421</v>
      </c>
      <c r="C276" s="8">
        <v>1973</v>
      </c>
      <c r="D276" s="8"/>
      <c r="E276" s="28" t="s">
        <v>40</v>
      </c>
      <c r="F276" s="8">
        <v>5</v>
      </c>
      <c r="G276" s="8">
        <v>5</v>
      </c>
      <c r="H276" s="8">
        <v>4724.5600000000004</v>
      </c>
      <c r="I276" s="8">
        <v>3548.96</v>
      </c>
      <c r="J276" s="8">
        <v>2970.59</v>
      </c>
      <c r="K276" s="8">
        <v>130</v>
      </c>
      <c r="L276" s="60">
        <f>'вмды работ'!C271</f>
        <v>737902</v>
      </c>
      <c r="M276" s="10">
        <v>0</v>
      </c>
      <c r="N276" s="10">
        <v>0</v>
      </c>
      <c r="O276" s="10">
        <v>0</v>
      </c>
      <c r="P276" s="10">
        <f t="shared" si="77"/>
        <v>737902</v>
      </c>
      <c r="Q276" s="11">
        <f t="shared" si="78"/>
        <v>156.18427959429025</v>
      </c>
      <c r="R276" s="13">
        <v>13912</v>
      </c>
      <c r="S276" s="26" t="s">
        <v>385</v>
      </c>
      <c r="T276" s="22" t="s">
        <v>387</v>
      </c>
    </row>
    <row r="277" spans="1:20" s="18" customFormat="1" x14ac:dyDescent="0.35">
      <c r="A277" s="34">
        <f>A276+1</f>
        <v>170</v>
      </c>
      <c r="B277" s="27" t="s">
        <v>315</v>
      </c>
      <c r="C277" s="8">
        <v>1952</v>
      </c>
      <c r="D277" s="8"/>
      <c r="E277" s="28" t="s">
        <v>71</v>
      </c>
      <c r="F277" s="8">
        <v>2</v>
      </c>
      <c r="G277" s="8">
        <v>1</v>
      </c>
      <c r="H277" s="8">
        <v>352.3</v>
      </c>
      <c r="I277" s="8">
        <v>328.09</v>
      </c>
      <c r="J277" s="8">
        <v>79.52</v>
      </c>
      <c r="K277" s="8">
        <v>9</v>
      </c>
      <c r="L277" s="60">
        <f>'вмды работ'!C272</f>
        <v>575347</v>
      </c>
      <c r="M277" s="10">
        <v>0</v>
      </c>
      <c r="N277" s="10">
        <v>0</v>
      </c>
      <c r="O277" s="10">
        <v>0</v>
      </c>
      <c r="P277" s="10">
        <f t="shared" si="77"/>
        <v>575347</v>
      </c>
      <c r="Q277" s="11">
        <f t="shared" si="78"/>
        <v>1633.1166619358501</v>
      </c>
      <c r="R277" s="13">
        <v>13912</v>
      </c>
      <c r="S277" s="26" t="s">
        <v>385</v>
      </c>
      <c r="T277" s="22" t="s">
        <v>387</v>
      </c>
    </row>
    <row r="278" spans="1:20" s="18" customFormat="1" x14ac:dyDescent="0.35">
      <c r="A278" s="180" t="s">
        <v>44</v>
      </c>
      <c r="B278" s="181"/>
      <c r="C278" s="10" t="s">
        <v>41</v>
      </c>
      <c r="D278" s="10" t="s">
        <v>41</v>
      </c>
      <c r="E278" s="10" t="s">
        <v>41</v>
      </c>
      <c r="F278" s="10" t="s">
        <v>41</v>
      </c>
      <c r="G278" s="10" t="s">
        <v>41</v>
      </c>
      <c r="H278" s="8">
        <f>SUM(H272:H277)</f>
        <v>20774.939999999999</v>
      </c>
      <c r="I278" s="8">
        <f t="shared" ref="I278:P278" si="79">SUM(I272:I277)</f>
        <v>18398.86</v>
      </c>
      <c r="J278" s="8">
        <f t="shared" si="79"/>
        <v>15189.670000000002</v>
      </c>
      <c r="K278" s="8">
        <f>SUM(K272:K277)</f>
        <v>676</v>
      </c>
      <c r="L278" s="60">
        <f t="shared" si="79"/>
        <v>7803266</v>
      </c>
      <c r="M278" s="60">
        <f t="shared" si="79"/>
        <v>0</v>
      </c>
      <c r="N278" s="60">
        <f t="shared" si="79"/>
        <v>0</v>
      </c>
      <c r="O278" s="60">
        <f t="shared" si="79"/>
        <v>0</v>
      </c>
      <c r="P278" s="60">
        <f t="shared" si="79"/>
        <v>7803266</v>
      </c>
      <c r="Q278" s="11">
        <f t="shared" si="78"/>
        <v>375.60955651376133</v>
      </c>
      <c r="R278" s="33" t="s">
        <v>41</v>
      </c>
      <c r="S278" s="26" t="s">
        <v>41</v>
      </c>
      <c r="T278" s="26" t="s">
        <v>41</v>
      </c>
    </row>
    <row r="279" spans="1:20" s="43" customFormat="1" x14ac:dyDescent="0.35">
      <c r="A279" s="182" t="s">
        <v>133</v>
      </c>
      <c r="B279" s="183"/>
      <c r="C279" s="184"/>
      <c r="D279" s="85" t="s">
        <v>41</v>
      </c>
      <c r="E279" s="85" t="s">
        <v>41</v>
      </c>
      <c r="F279" s="85" t="s">
        <v>41</v>
      </c>
      <c r="G279" s="85" t="s">
        <v>41</v>
      </c>
      <c r="H279" s="87">
        <f t="shared" ref="H279:P279" si="80">H255+H258+H261+H264+H267+H270+H278</f>
        <v>59089.86</v>
      </c>
      <c r="I279" s="87">
        <f t="shared" si="80"/>
        <v>50577.140000000007</v>
      </c>
      <c r="J279" s="87">
        <f t="shared" si="80"/>
        <v>40453.71</v>
      </c>
      <c r="K279" s="88">
        <f>K255+K258+K261+K264+K267+K270+K278</f>
        <v>2405</v>
      </c>
      <c r="L279" s="87">
        <f t="shared" si="80"/>
        <v>45086253</v>
      </c>
      <c r="M279" s="87">
        <f t="shared" si="80"/>
        <v>0</v>
      </c>
      <c r="N279" s="87">
        <f t="shared" si="80"/>
        <v>0</v>
      </c>
      <c r="O279" s="87">
        <f t="shared" si="80"/>
        <v>0</v>
      </c>
      <c r="P279" s="87">
        <f t="shared" si="80"/>
        <v>45086253</v>
      </c>
      <c r="Q279" s="37">
        <f t="shared" si="78"/>
        <v>763.01167408418291</v>
      </c>
      <c r="R279" s="40" t="s">
        <v>41</v>
      </c>
      <c r="S279" s="41" t="s">
        <v>41</v>
      </c>
      <c r="T279" s="41" t="s">
        <v>41</v>
      </c>
    </row>
    <row r="280" spans="1:20" s="18" customFormat="1" ht="15" customHeight="1" x14ac:dyDescent="0.35">
      <c r="A280" s="186" t="s">
        <v>134</v>
      </c>
      <c r="B280" s="186"/>
      <c r="C280" s="186"/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</row>
    <row r="281" spans="1:20" s="18" customFormat="1" ht="15.75" customHeight="1" x14ac:dyDescent="0.35">
      <c r="A281" s="188" t="s">
        <v>135</v>
      </c>
      <c r="B281" s="189"/>
      <c r="C281" s="189"/>
      <c r="D281" s="189"/>
      <c r="E281" s="190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</row>
    <row r="282" spans="1:20" s="18" customFormat="1" x14ac:dyDescent="0.35">
      <c r="A282" s="34">
        <f>A277+1</f>
        <v>171</v>
      </c>
      <c r="B282" s="24" t="s">
        <v>316</v>
      </c>
      <c r="C282" s="35">
        <v>1971</v>
      </c>
      <c r="D282" s="60"/>
      <c r="E282" s="28" t="s">
        <v>40</v>
      </c>
      <c r="F282" s="34">
        <v>5</v>
      </c>
      <c r="G282" s="34">
        <v>6</v>
      </c>
      <c r="H282" s="13">
        <v>5952.5</v>
      </c>
      <c r="I282" s="13">
        <v>5657.3</v>
      </c>
      <c r="J282" s="13">
        <v>3034.3</v>
      </c>
      <c r="K282" s="36">
        <v>190</v>
      </c>
      <c r="L282" s="11">
        <f>'вмды работ'!C277</f>
        <v>6555414</v>
      </c>
      <c r="M282" s="11">
        <v>0</v>
      </c>
      <c r="N282" s="11">
        <v>0</v>
      </c>
      <c r="O282" s="11">
        <v>0</v>
      </c>
      <c r="P282" s="11">
        <f t="shared" ref="P282:P287" si="81">L282</f>
        <v>6555414</v>
      </c>
      <c r="Q282" s="11">
        <f t="shared" ref="Q282:Q289" si="82">L282/H282</f>
        <v>1101.2875262494749</v>
      </c>
      <c r="R282" s="13">
        <v>13912</v>
      </c>
      <c r="S282" s="26" t="s">
        <v>385</v>
      </c>
      <c r="T282" s="22" t="s">
        <v>387</v>
      </c>
    </row>
    <row r="283" spans="1:20" s="18" customFormat="1" x14ac:dyDescent="0.35">
      <c r="A283" s="34">
        <f>A282+1</f>
        <v>172</v>
      </c>
      <c r="B283" s="27" t="s">
        <v>317</v>
      </c>
      <c r="C283" s="35">
        <v>1958</v>
      </c>
      <c r="D283" s="60"/>
      <c r="E283" s="28" t="s">
        <v>40</v>
      </c>
      <c r="F283" s="34">
        <v>2</v>
      </c>
      <c r="G283" s="34">
        <v>2</v>
      </c>
      <c r="H283" s="13">
        <v>1116.0999999999999</v>
      </c>
      <c r="I283" s="13">
        <v>627.6</v>
      </c>
      <c r="J283" s="13">
        <v>271.8</v>
      </c>
      <c r="K283" s="36">
        <v>13</v>
      </c>
      <c r="L283" s="11">
        <f>'вмды работ'!C278</f>
        <v>1939004</v>
      </c>
      <c r="M283" s="11">
        <v>0</v>
      </c>
      <c r="N283" s="11">
        <v>0</v>
      </c>
      <c r="O283" s="11">
        <v>0</v>
      </c>
      <c r="P283" s="11">
        <f t="shared" si="81"/>
        <v>1939004</v>
      </c>
      <c r="Q283" s="11">
        <f t="shared" si="82"/>
        <v>1737.3031090404088</v>
      </c>
      <c r="R283" s="13">
        <v>13912</v>
      </c>
      <c r="S283" s="26" t="s">
        <v>385</v>
      </c>
      <c r="T283" s="22" t="s">
        <v>387</v>
      </c>
    </row>
    <row r="284" spans="1:20" s="18" customFormat="1" x14ac:dyDescent="0.35">
      <c r="A284" s="34">
        <f>A283+1</f>
        <v>173</v>
      </c>
      <c r="B284" s="24" t="s">
        <v>422</v>
      </c>
      <c r="C284" s="35">
        <v>1991</v>
      </c>
      <c r="D284" s="60"/>
      <c r="E284" s="28" t="s">
        <v>42</v>
      </c>
      <c r="F284" s="34">
        <v>5</v>
      </c>
      <c r="G284" s="34">
        <v>4</v>
      </c>
      <c r="H284" s="62">
        <v>6840.2</v>
      </c>
      <c r="I284" s="13">
        <v>4360.3999999999996</v>
      </c>
      <c r="J284" s="13">
        <v>4048.2</v>
      </c>
      <c r="K284" s="32">
        <v>157</v>
      </c>
      <c r="L284" s="13">
        <f>'вмды работ'!C279</f>
        <v>800000</v>
      </c>
      <c r="M284" s="11">
        <v>0</v>
      </c>
      <c r="N284" s="11">
        <v>0</v>
      </c>
      <c r="O284" s="11">
        <v>0</v>
      </c>
      <c r="P284" s="11">
        <f t="shared" si="81"/>
        <v>800000</v>
      </c>
      <c r="Q284" s="11">
        <f t="shared" si="82"/>
        <v>116.95564457179614</v>
      </c>
      <c r="R284" s="13">
        <v>13912</v>
      </c>
      <c r="S284" s="26" t="s">
        <v>385</v>
      </c>
      <c r="T284" s="22" t="s">
        <v>387</v>
      </c>
    </row>
    <row r="285" spans="1:20" s="18" customFormat="1" x14ac:dyDescent="0.35">
      <c r="A285" s="34">
        <f>A284+1</f>
        <v>174</v>
      </c>
      <c r="B285" s="24" t="s">
        <v>423</v>
      </c>
      <c r="C285" s="34">
        <v>1980</v>
      </c>
      <c r="D285" s="60"/>
      <c r="E285" s="28" t="s">
        <v>42</v>
      </c>
      <c r="F285" s="34">
        <v>5</v>
      </c>
      <c r="G285" s="34">
        <v>4</v>
      </c>
      <c r="H285" s="13">
        <v>5011</v>
      </c>
      <c r="I285" s="13">
        <v>3042.3</v>
      </c>
      <c r="J285" s="13">
        <v>2232.1999999999998</v>
      </c>
      <c r="K285" s="32">
        <v>144</v>
      </c>
      <c r="L285" s="13">
        <f>'вмды работ'!C280</f>
        <v>4725299</v>
      </c>
      <c r="M285" s="11">
        <v>0</v>
      </c>
      <c r="N285" s="11">
        <v>0</v>
      </c>
      <c r="O285" s="11">
        <v>0</v>
      </c>
      <c r="P285" s="11">
        <f t="shared" si="81"/>
        <v>4725299</v>
      </c>
      <c r="Q285" s="11">
        <f t="shared" si="82"/>
        <v>942.9852324885253</v>
      </c>
      <c r="R285" s="13">
        <v>13912</v>
      </c>
      <c r="S285" s="26" t="s">
        <v>385</v>
      </c>
      <c r="T285" s="22" t="s">
        <v>387</v>
      </c>
    </row>
    <row r="286" spans="1:20" s="18" customFormat="1" x14ac:dyDescent="0.35">
      <c r="A286" s="34">
        <f>A285+1</f>
        <v>175</v>
      </c>
      <c r="B286" s="27" t="s">
        <v>318</v>
      </c>
      <c r="C286" s="35">
        <v>1956</v>
      </c>
      <c r="D286" s="60"/>
      <c r="E286" s="28" t="s">
        <v>40</v>
      </c>
      <c r="F286" s="34">
        <v>3</v>
      </c>
      <c r="G286" s="34">
        <v>3</v>
      </c>
      <c r="H286" s="13">
        <v>3524.7</v>
      </c>
      <c r="I286" s="13">
        <v>1864.8</v>
      </c>
      <c r="J286" s="13">
        <v>366.9</v>
      </c>
      <c r="K286" s="36">
        <v>73</v>
      </c>
      <c r="L286" s="11">
        <f>'вмды работ'!C281</f>
        <v>4102594</v>
      </c>
      <c r="M286" s="11">
        <v>0</v>
      </c>
      <c r="N286" s="11">
        <v>0</v>
      </c>
      <c r="O286" s="11">
        <v>0</v>
      </c>
      <c r="P286" s="11">
        <f t="shared" si="81"/>
        <v>4102594</v>
      </c>
      <c r="Q286" s="11">
        <f t="shared" si="82"/>
        <v>1163.9555139444492</v>
      </c>
      <c r="R286" s="13">
        <v>13912</v>
      </c>
      <c r="S286" s="26" t="s">
        <v>385</v>
      </c>
      <c r="T286" s="22" t="s">
        <v>387</v>
      </c>
    </row>
    <row r="287" spans="1:20" s="18" customFormat="1" x14ac:dyDescent="0.35">
      <c r="A287" s="34">
        <f>A286+1</f>
        <v>176</v>
      </c>
      <c r="B287" s="27" t="s">
        <v>319</v>
      </c>
      <c r="C287" s="35">
        <v>1956</v>
      </c>
      <c r="D287" s="60"/>
      <c r="E287" s="28" t="s">
        <v>40</v>
      </c>
      <c r="F287" s="34">
        <v>3</v>
      </c>
      <c r="G287" s="34">
        <v>3</v>
      </c>
      <c r="H287" s="13">
        <v>3455.9</v>
      </c>
      <c r="I287" s="13">
        <v>1827.5</v>
      </c>
      <c r="J287" s="13">
        <v>503.5</v>
      </c>
      <c r="K287" s="36">
        <v>52</v>
      </c>
      <c r="L287" s="11">
        <f>'вмды работ'!C282</f>
        <v>4262761</v>
      </c>
      <c r="M287" s="11">
        <v>0</v>
      </c>
      <c r="N287" s="11">
        <v>0</v>
      </c>
      <c r="O287" s="11">
        <v>0</v>
      </c>
      <c r="P287" s="11">
        <f t="shared" si="81"/>
        <v>4262761</v>
      </c>
      <c r="Q287" s="11">
        <f t="shared" si="82"/>
        <v>1233.4734801354205</v>
      </c>
      <c r="R287" s="13">
        <v>13912</v>
      </c>
      <c r="S287" s="26" t="s">
        <v>385</v>
      </c>
      <c r="T287" s="22" t="s">
        <v>387</v>
      </c>
    </row>
    <row r="288" spans="1:20" s="18" customFormat="1" ht="15" customHeight="1" x14ac:dyDescent="0.35">
      <c r="A288" s="180" t="s">
        <v>44</v>
      </c>
      <c r="B288" s="181"/>
      <c r="C288" s="10" t="s">
        <v>41</v>
      </c>
      <c r="D288" s="10" t="s">
        <v>41</v>
      </c>
      <c r="E288" s="10" t="s">
        <v>41</v>
      </c>
      <c r="F288" s="10" t="s">
        <v>41</v>
      </c>
      <c r="G288" s="10" t="s">
        <v>41</v>
      </c>
      <c r="H288" s="13">
        <f>SUM(H282:H287)</f>
        <v>25900.400000000001</v>
      </c>
      <c r="I288" s="13">
        <f t="shared" ref="I288:P288" si="83">SUM(I282:I287)</f>
        <v>17379.899999999998</v>
      </c>
      <c r="J288" s="13">
        <f t="shared" si="83"/>
        <v>10456.9</v>
      </c>
      <c r="K288" s="32">
        <f>SUM(K282:K287)</f>
        <v>629</v>
      </c>
      <c r="L288" s="13">
        <f t="shared" si="83"/>
        <v>22385072</v>
      </c>
      <c r="M288" s="13">
        <f t="shared" si="83"/>
        <v>0</v>
      </c>
      <c r="N288" s="13">
        <f t="shared" si="83"/>
        <v>0</v>
      </c>
      <c r="O288" s="13">
        <f t="shared" si="83"/>
        <v>0</v>
      </c>
      <c r="P288" s="13">
        <f t="shared" si="83"/>
        <v>22385072</v>
      </c>
      <c r="Q288" s="11">
        <f t="shared" si="82"/>
        <v>864.27514632978637</v>
      </c>
      <c r="R288" s="33" t="s">
        <v>41</v>
      </c>
      <c r="S288" s="26" t="s">
        <v>41</v>
      </c>
      <c r="T288" s="26" t="s">
        <v>41</v>
      </c>
    </row>
    <row r="289" spans="1:20" s="43" customFormat="1" ht="15" customHeight="1" x14ac:dyDescent="0.35">
      <c r="A289" s="182" t="s">
        <v>140</v>
      </c>
      <c r="B289" s="183"/>
      <c r="C289" s="184"/>
      <c r="D289" s="85" t="s">
        <v>41</v>
      </c>
      <c r="E289" s="85" t="s">
        <v>41</v>
      </c>
      <c r="F289" s="85" t="s">
        <v>41</v>
      </c>
      <c r="G289" s="85" t="s">
        <v>41</v>
      </c>
      <c r="H289" s="38">
        <f>H288</f>
        <v>25900.400000000001</v>
      </c>
      <c r="I289" s="38">
        <f t="shared" ref="I289:P289" si="84">I288</f>
        <v>17379.899999999998</v>
      </c>
      <c r="J289" s="38">
        <f t="shared" si="84"/>
        <v>10456.9</v>
      </c>
      <c r="K289" s="39">
        <f t="shared" si="84"/>
        <v>629</v>
      </c>
      <c r="L289" s="38">
        <f t="shared" si="84"/>
        <v>22385072</v>
      </c>
      <c r="M289" s="38">
        <f t="shared" si="84"/>
        <v>0</v>
      </c>
      <c r="N289" s="38">
        <f t="shared" si="84"/>
        <v>0</v>
      </c>
      <c r="O289" s="38">
        <f t="shared" si="84"/>
        <v>0</v>
      </c>
      <c r="P289" s="38">
        <f t="shared" si="84"/>
        <v>22385072</v>
      </c>
      <c r="Q289" s="37">
        <f t="shared" si="82"/>
        <v>864.27514632978637</v>
      </c>
      <c r="R289" s="40" t="s">
        <v>41</v>
      </c>
      <c r="S289" s="41" t="s">
        <v>41</v>
      </c>
      <c r="T289" s="41" t="s">
        <v>41</v>
      </c>
    </row>
    <row r="290" spans="1:20" s="18" customFormat="1" ht="15" customHeight="1" x14ac:dyDescent="0.35">
      <c r="A290" s="186" t="s">
        <v>136</v>
      </c>
      <c r="B290" s="186"/>
      <c r="C290" s="186"/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</row>
    <row r="291" spans="1:20" s="18" customFormat="1" ht="15.75" customHeight="1" x14ac:dyDescent="0.35">
      <c r="A291" s="188" t="s">
        <v>137</v>
      </c>
      <c r="B291" s="189"/>
      <c r="C291" s="189"/>
      <c r="D291" s="189"/>
      <c r="E291" s="190"/>
      <c r="F291" s="179"/>
      <c r="G291" s="179"/>
      <c r="H291" s="179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T291" s="179"/>
    </row>
    <row r="292" spans="1:20" s="18" customFormat="1" x14ac:dyDescent="0.35">
      <c r="A292" s="34">
        <f>A287+1</f>
        <v>177</v>
      </c>
      <c r="B292" s="89" t="s">
        <v>141</v>
      </c>
      <c r="C292" s="8">
        <v>1985</v>
      </c>
      <c r="D292" s="14"/>
      <c r="E292" s="28" t="s">
        <v>42</v>
      </c>
      <c r="F292" s="8">
        <v>5</v>
      </c>
      <c r="G292" s="8">
        <v>12</v>
      </c>
      <c r="H292" s="13">
        <v>9920.5</v>
      </c>
      <c r="I292" s="13">
        <v>9920.5</v>
      </c>
      <c r="J292" s="13">
        <v>8525.5</v>
      </c>
      <c r="K292" s="32">
        <v>587</v>
      </c>
      <c r="L292" s="13">
        <f>'вмды работ'!C287</f>
        <v>13612033</v>
      </c>
      <c r="M292" s="11">
        <v>0</v>
      </c>
      <c r="N292" s="11">
        <v>0</v>
      </c>
      <c r="O292" s="11">
        <v>0</v>
      </c>
      <c r="P292" s="11">
        <f>L292</f>
        <v>13612033</v>
      </c>
      <c r="Q292" s="11">
        <f>L292/H292</f>
        <v>1372.1115871175848</v>
      </c>
      <c r="R292" s="13">
        <v>13912</v>
      </c>
      <c r="S292" s="26" t="s">
        <v>385</v>
      </c>
      <c r="T292" s="22" t="s">
        <v>387</v>
      </c>
    </row>
    <row r="293" spans="1:20" s="18" customFormat="1" x14ac:dyDescent="0.35">
      <c r="A293" s="180" t="s">
        <v>44</v>
      </c>
      <c r="B293" s="181"/>
      <c r="C293" s="10" t="s">
        <v>41</v>
      </c>
      <c r="D293" s="10" t="s">
        <v>41</v>
      </c>
      <c r="E293" s="10" t="s">
        <v>41</v>
      </c>
      <c r="F293" s="10" t="s">
        <v>41</v>
      </c>
      <c r="G293" s="10" t="s">
        <v>41</v>
      </c>
      <c r="H293" s="13">
        <f>SUM(H292)</f>
        <v>9920.5</v>
      </c>
      <c r="I293" s="13">
        <f t="shared" ref="I293:P293" si="85">SUM(I292)</f>
        <v>9920.5</v>
      </c>
      <c r="J293" s="13">
        <f t="shared" si="85"/>
        <v>8525.5</v>
      </c>
      <c r="K293" s="32">
        <f t="shared" si="85"/>
        <v>587</v>
      </c>
      <c r="L293" s="13">
        <f t="shared" si="85"/>
        <v>13612033</v>
      </c>
      <c r="M293" s="13">
        <f t="shared" si="85"/>
        <v>0</v>
      </c>
      <c r="N293" s="13">
        <f t="shared" si="85"/>
        <v>0</v>
      </c>
      <c r="O293" s="13">
        <f t="shared" si="85"/>
        <v>0</v>
      </c>
      <c r="P293" s="13">
        <f t="shared" si="85"/>
        <v>13612033</v>
      </c>
      <c r="Q293" s="11">
        <f>L293/H293</f>
        <v>1372.1115871175848</v>
      </c>
      <c r="R293" s="33" t="s">
        <v>41</v>
      </c>
      <c r="S293" s="26" t="s">
        <v>41</v>
      </c>
      <c r="T293" s="26" t="s">
        <v>41</v>
      </c>
    </row>
    <row r="294" spans="1:20" s="18" customFormat="1" ht="15.75" customHeight="1" x14ac:dyDescent="0.35">
      <c r="A294" s="188" t="s">
        <v>139</v>
      </c>
      <c r="B294" s="189"/>
      <c r="C294" s="189"/>
      <c r="D294" s="189"/>
      <c r="E294" s="190"/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  <c r="P294" s="185"/>
      <c r="Q294" s="185"/>
      <c r="R294" s="185"/>
      <c r="S294" s="185"/>
      <c r="T294" s="185"/>
    </row>
    <row r="295" spans="1:20" s="18" customFormat="1" x14ac:dyDescent="0.35">
      <c r="A295" s="35">
        <f>A292+1</f>
        <v>178</v>
      </c>
      <c r="B295" s="24" t="s">
        <v>320</v>
      </c>
      <c r="C295" s="8">
        <v>1974</v>
      </c>
      <c r="D295" s="8"/>
      <c r="E295" s="28" t="s">
        <v>40</v>
      </c>
      <c r="F295" s="8">
        <v>2</v>
      </c>
      <c r="G295" s="8">
        <v>1</v>
      </c>
      <c r="H295" s="13">
        <v>347.9</v>
      </c>
      <c r="I295" s="13">
        <v>225.4</v>
      </c>
      <c r="J295" s="13">
        <v>201</v>
      </c>
      <c r="K295" s="32">
        <v>23</v>
      </c>
      <c r="L295" s="13">
        <f>'вмды работ'!C290</f>
        <v>907837</v>
      </c>
      <c r="M295" s="11">
        <v>0</v>
      </c>
      <c r="N295" s="11">
        <v>0</v>
      </c>
      <c r="O295" s="11">
        <v>0</v>
      </c>
      <c r="P295" s="11">
        <f>L295</f>
        <v>907837</v>
      </c>
      <c r="Q295" s="11">
        <f>L295/H295</f>
        <v>2609.476861167002</v>
      </c>
      <c r="R295" s="13">
        <v>13912</v>
      </c>
      <c r="S295" s="26" t="s">
        <v>385</v>
      </c>
      <c r="T295" s="22" t="s">
        <v>387</v>
      </c>
    </row>
    <row r="296" spans="1:20" s="18" customFormat="1" x14ac:dyDescent="0.35">
      <c r="A296" s="35">
        <f>A295+1</f>
        <v>179</v>
      </c>
      <c r="B296" s="24" t="s">
        <v>321</v>
      </c>
      <c r="C296" s="8">
        <v>1965</v>
      </c>
      <c r="D296" s="8"/>
      <c r="E296" s="28" t="s">
        <v>40</v>
      </c>
      <c r="F296" s="8">
        <v>2</v>
      </c>
      <c r="G296" s="8">
        <v>1</v>
      </c>
      <c r="H296" s="13">
        <v>291.10000000000002</v>
      </c>
      <c r="I296" s="13">
        <v>179.7</v>
      </c>
      <c r="J296" s="13">
        <v>41.3</v>
      </c>
      <c r="K296" s="32">
        <v>18</v>
      </c>
      <c r="L296" s="13">
        <f>'вмды работ'!C291</f>
        <v>1504597</v>
      </c>
      <c r="M296" s="11">
        <v>0</v>
      </c>
      <c r="N296" s="11">
        <v>0</v>
      </c>
      <c r="O296" s="11">
        <v>0</v>
      </c>
      <c r="P296" s="11">
        <f>L296</f>
        <v>1504597</v>
      </c>
      <c r="Q296" s="11">
        <f>L296/H296</f>
        <v>5168.6602542081755</v>
      </c>
      <c r="R296" s="13">
        <v>13912</v>
      </c>
      <c r="S296" s="26" t="s">
        <v>385</v>
      </c>
      <c r="T296" s="22" t="s">
        <v>387</v>
      </c>
    </row>
    <row r="297" spans="1:20" s="18" customFormat="1" x14ac:dyDescent="0.35">
      <c r="A297" s="35">
        <f>A296+1</f>
        <v>180</v>
      </c>
      <c r="B297" s="24" t="s">
        <v>322</v>
      </c>
      <c r="C297" s="8">
        <v>1967</v>
      </c>
      <c r="D297" s="8"/>
      <c r="E297" s="28" t="s">
        <v>40</v>
      </c>
      <c r="F297" s="8">
        <v>2</v>
      </c>
      <c r="G297" s="8">
        <v>2</v>
      </c>
      <c r="H297" s="13">
        <v>670.8</v>
      </c>
      <c r="I297" s="13">
        <v>422.6</v>
      </c>
      <c r="J297" s="13">
        <v>596.1</v>
      </c>
      <c r="K297" s="32">
        <v>39</v>
      </c>
      <c r="L297" s="13">
        <f>'вмды работ'!C292</f>
        <v>2590208</v>
      </c>
      <c r="M297" s="11">
        <v>0</v>
      </c>
      <c r="N297" s="11">
        <v>0</v>
      </c>
      <c r="O297" s="11">
        <v>0</v>
      </c>
      <c r="P297" s="11">
        <f>L297</f>
        <v>2590208</v>
      </c>
      <c r="Q297" s="11">
        <f>L297/H297</f>
        <v>3861.3714967203341</v>
      </c>
      <c r="R297" s="13">
        <v>13912</v>
      </c>
      <c r="S297" s="26" t="s">
        <v>385</v>
      </c>
      <c r="T297" s="22" t="s">
        <v>387</v>
      </c>
    </row>
    <row r="298" spans="1:20" s="18" customFormat="1" x14ac:dyDescent="0.35">
      <c r="A298" s="180" t="s">
        <v>44</v>
      </c>
      <c r="B298" s="181"/>
      <c r="C298" s="10" t="s">
        <v>41</v>
      </c>
      <c r="D298" s="10" t="s">
        <v>41</v>
      </c>
      <c r="E298" s="10" t="s">
        <v>41</v>
      </c>
      <c r="F298" s="10" t="s">
        <v>41</v>
      </c>
      <c r="G298" s="10" t="s">
        <v>41</v>
      </c>
      <c r="H298" s="13">
        <f>SUM(H295:H297)</f>
        <v>1309.8</v>
      </c>
      <c r="I298" s="13">
        <f t="shared" ref="I298:P298" si="86">SUM(I295:I297)</f>
        <v>827.7</v>
      </c>
      <c r="J298" s="13">
        <f t="shared" si="86"/>
        <v>838.40000000000009</v>
      </c>
      <c r="K298" s="32">
        <f>SUM(K295:K297)</f>
        <v>80</v>
      </c>
      <c r="L298" s="13">
        <f>SUM(L295:L297)</f>
        <v>5002642</v>
      </c>
      <c r="M298" s="13">
        <f t="shared" si="86"/>
        <v>0</v>
      </c>
      <c r="N298" s="13">
        <f t="shared" si="86"/>
        <v>0</v>
      </c>
      <c r="O298" s="13">
        <f t="shared" si="86"/>
        <v>0</v>
      </c>
      <c r="P298" s="13">
        <f t="shared" si="86"/>
        <v>5002642</v>
      </c>
      <c r="Q298" s="11">
        <f t="shared" ref="Q298:Q305" si="87">L298/H298</f>
        <v>3819.3938005802415</v>
      </c>
      <c r="R298" s="33" t="s">
        <v>41</v>
      </c>
      <c r="S298" s="26" t="s">
        <v>41</v>
      </c>
      <c r="T298" s="26" t="s">
        <v>41</v>
      </c>
    </row>
    <row r="299" spans="1:20" s="18" customFormat="1" ht="15.75" customHeight="1" x14ac:dyDescent="0.35">
      <c r="A299" s="188" t="s">
        <v>138</v>
      </c>
      <c r="B299" s="189"/>
      <c r="C299" s="189"/>
      <c r="D299" s="189"/>
      <c r="E299" s="190"/>
      <c r="F299" s="179"/>
      <c r="G299" s="179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179"/>
    </row>
    <row r="300" spans="1:20" s="18" customFormat="1" x14ac:dyDescent="0.35">
      <c r="A300" s="34">
        <f>A297+1</f>
        <v>181</v>
      </c>
      <c r="B300" s="24" t="s">
        <v>142</v>
      </c>
      <c r="C300" s="8">
        <v>1968</v>
      </c>
      <c r="D300" s="8"/>
      <c r="E300" s="28" t="s">
        <v>40</v>
      </c>
      <c r="F300" s="8">
        <v>5</v>
      </c>
      <c r="G300" s="8">
        <v>4</v>
      </c>
      <c r="H300" s="13">
        <v>4584.8</v>
      </c>
      <c r="I300" s="13">
        <v>4584.8</v>
      </c>
      <c r="J300" s="13">
        <v>2809.9</v>
      </c>
      <c r="K300" s="32">
        <v>141</v>
      </c>
      <c r="L300" s="13">
        <f>'вмды работ'!C295</f>
        <v>1988372</v>
      </c>
      <c r="M300" s="11">
        <v>0</v>
      </c>
      <c r="N300" s="11">
        <v>0</v>
      </c>
      <c r="O300" s="11">
        <v>0</v>
      </c>
      <c r="P300" s="11">
        <f>L300</f>
        <v>1988372</v>
      </c>
      <c r="Q300" s="11">
        <f t="shared" si="87"/>
        <v>433.68783807363462</v>
      </c>
      <c r="R300" s="13">
        <v>13912</v>
      </c>
      <c r="S300" s="26" t="s">
        <v>385</v>
      </c>
      <c r="T300" s="22" t="s">
        <v>387</v>
      </c>
    </row>
    <row r="301" spans="1:20" s="18" customFormat="1" x14ac:dyDescent="0.35">
      <c r="A301" s="34">
        <f>A300+1</f>
        <v>182</v>
      </c>
      <c r="B301" s="24" t="s">
        <v>143</v>
      </c>
      <c r="C301" s="8">
        <v>1968</v>
      </c>
      <c r="D301" s="8"/>
      <c r="E301" s="28" t="s">
        <v>42</v>
      </c>
      <c r="F301" s="8">
        <v>5</v>
      </c>
      <c r="G301" s="8">
        <v>4</v>
      </c>
      <c r="H301" s="13">
        <v>4606.8</v>
      </c>
      <c r="I301" s="13">
        <v>4606.8</v>
      </c>
      <c r="J301" s="13">
        <v>3529.4</v>
      </c>
      <c r="K301" s="32">
        <v>201</v>
      </c>
      <c r="L301" s="13">
        <f>'вмды работ'!C296</f>
        <v>4353269</v>
      </c>
      <c r="M301" s="11">
        <v>0</v>
      </c>
      <c r="N301" s="11">
        <v>0</v>
      </c>
      <c r="O301" s="11">
        <v>0</v>
      </c>
      <c r="P301" s="11">
        <f>L301</f>
        <v>4353269</v>
      </c>
      <c r="Q301" s="11">
        <f t="shared" si="87"/>
        <v>944.96591994442997</v>
      </c>
      <c r="R301" s="13">
        <v>13912</v>
      </c>
      <c r="S301" s="26" t="s">
        <v>385</v>
      </c>
      <c r="T301" s="22" t="s">
        <v>387</v>
      </c>
    </row>
    <row r="302" spans="1:20" s="18" customFormat="1" x14ac:dyDescent="0.35">
      <c r="A302" s="34">
        <f>A301+1</f>
        <v>183</v>
      </c>
      <c r="B302" s="24" t="s">
        <v>145</v>
      </c>
      <c r="C302" s="14">
        <v>1969</v>
      </c>
      <c r="D302" s="8"/>
      <c r="E302" s="28" t="s">
        <v>42</v>
      </c>
      <c r="F302" s="8">
        <v>5</v>
      </c>
      <c r="G302" s="8">
        <v>4</v>
      </c>
      <c r="H302" s="13">
        <v>4610.8999999999996</v>
      </c>
      <c r="I302" s="13">
        <v>4610.8999999999996</v>
      </c>
      <c r="J302" s="13">
        <v>3533.5</v>
      </c>
      <c r="K302" s="36">
        <v>199</v>
      </c>
      <c r="L302" s="11">
        <f>'вмды работ'!C297</f>
        <v>3306200</v>
      </c>
      <c r="M302" s="11">
        <v>0</v>
      </c>
      <c r="N302" s="11">
        <v>0</v>
      </c>
      <c r="O302" s="11">
        <v>0</v>
      </c>
      <c r="P302" s="11">
        <f>L302</f>
        <v>3306200</v>
      </c>
      <c r="Q302" s="11">
        <f>L302/H302</f>
        <v>717.04005725563343</v>
      </c>
      <c r="R302" s="13">
        <v>13912</v>
      </c>
      <c r="S302" s="26" t="s">
        <v>385</v>
      </c>
      <c r="T302" s="22" t="s">
        <v>387</v>
      </c>
    </row>
    <row r="303" spans="1:20" s="18" customFormat="1" x14ac:dyDescent="0.35">
      <c r="A303" s="34">
        <f>A302+1</f>
        <v>184</v>
      </c>
      <c r="B303" s="24" t="s">
        <v>144</v>
      </c>
      <c r="C303" s="14">
        <v>1971</v>
      </c>
      <c r="D303" s="8"/>
      <c r="E303" s="28" t="s">
        <v>42</v>
      </c>
      <c r="F303" s="8">
        <v>5</v>
      </c>
      <c r="G303" s="8">
        <v>4</v>
      </c>
      <c r="H303" s="13">
        <v>4595.1000000000004</v>
      </c>
      <c r="I303" s="13">
        <v>4595.1000000000004</v>
      </c>
      <c r="J303" s="13">
        <v>3517.7</v>
      </c>
      <c r="K303" s="36">
        <v>201</v>
      </c>
      <c r="L303" s="11">
        <f>'вмды работ'!C298</f>
        <v>1450307</v>
      </c>
      <c r="M303" s="11">
        <v>0</v>
      </c>
      <c r="N303" s="11">
        <v>0</v>
      </c>
      <c r="O303" s="11">
        <v>0</v>
      </c>
      <c r="P303" s="11">
        <f>L303</f>
        <v>1450307</v>
      </c>
      <c r="Q303" s="11">
        <f t="shared" si="87"/>
        <v>315.62033470435898</v>
      </c>
      <c r="R303" s="13">
        <v>13912</v>
      </c>
      <c r="S303" s="26" t="s">
        <v>385</v>
      </c>
      <c r="T303" s="22" t="s">
        <v>387</v>
      </c>
    </row>
    <row r="304" spans="1:20" s="18" customFormat="1" x14ac:dyDescent="0.35">
      <c r="A304" s="180" t="s">
        <v>44</v>
      </c>
      <c r="B304" s="181"/>
      <c r="C304" s="10" t="s">
        <v>41</v>
      </c>
      <c r="D304" s="10" t="s">
        <v>41</v>
      </c>
      <c r="E304" s="10" t="s">
        <v>41</v>
      </c>
      <c r="F304" s="10" t="s">
        <v>41</v>
      </c>
      <c r="G304" s="10" t="s">
        <v>41</v>
      </c>
      <c r="H304" s="13">
        <f t="shared" ref="H304:P304" si="88">SUM(H300:H303)</f>
        <v>18397.599999999999</v>
      </c>
      <c r="I304" s="13">
        <f t="shared" si="88"/>
        <v>18397.599999999999</v>
      </c>
      <c r="J304" s="13">
        <f t="shared" si="88"/>
        <v>13390.5</v>
      </c>
      <c r="K304" s="32">
        <f>SUM(K300:K303)</f>
        <v>742</v>
      </c>
      <c r="L304" s="13">
        <f t="shared" si="88"/>
        <v>11098148</v>
      </c>
      <c r="M304" s="13">
        <f t="shared" si="88"/>
        <v>0</v>
      </c>
      <c r="N304" s="13">
        <f t="shared" si="88"/>
        <v>0</v>
      </c>
      <c r="O304" s="13">
        <f t="shared" si="88"/>
        <v>0</v>
      </c>
      <c r="P304" s="13">
        <f t="shared" si="88"/>
        <v>11098148</v>
      </c>
      <c r="Q304" s="11">
        <f t="shared" si="87"/>
        <v>603.23890072618167</v>
      </c>
      <c r="R304" s="33" t="s">
        <v>41</v>
      </c>
      <c r="S304" s="26" t="s">
        <v>41</v>
      </c>
      <c r="T304" s="26" t="s">
        <v>41</v>
      </c>
    </row>
    <row r="305" spans="1:20" s="43" customFormat="1" x14ac:dyDescent="0.35">
      <c r="A305" s="182" t="s">
        <v>146</v>
      </c>
      <c r="B305" s="183"/>
      <c r="C305" s="184"/>
      <c r="D305" s="85" t="s">
        <v>41</v>
      </c>
      <c r="E305" s="85" t="s">
        <v>41</v>
      </c>
      <c r="F305" s="85" t="s">
        <v>41</v>
      </c>
      <c r="G305" s="85" t="s">
        <v>41</v>
      </c>
      <c r="H305" s="38">
        <f t="shared" ref="H305:P305" si="89">H293+H298+H304</f>
        <v>29627.899999999998</v>
      </c>
      <c r="I305" s="38">
        <f t="shared" si="89"/>
        <v>29145.8</v>
      </c>
      <c r="J305" s="38">
        <f t="shared" si="89"/>
        <v>22754.400000000001</v>
      </c>
      <c r="K305" s="39">
        <f>K293+K298+K304</f>
        <v>1409</v>
      </c>
      <c r="L305" s="38">
        <f t="shared" si="89"/>
        <v>29712823</v>
      </c>
      <c r="M305" s="38">
        <f t="shared" si="89"/>
        <v>0</v>
      </c>
      <c r="N305" s="38">
        <f t="shared" si="89"/>
        <v>0</v>
      </c>
      <c r="O305" s="38">
        <f t="shared" si="89"/>
        <v>0</v>
      </c>
      <c r="P305" s="38">
        <f t="shared" si="89"/>
        <v>29712823</v>
      </c>
      <c r="Q305" s="37">
        <f t="shared" si="87"/>
        <v>1002.8663185713467</v>
      </c>
      <c r="R305" s="40" t="s">
        <v>41</v>
      </c>
      <c r="S305" s="41" t="s">
        <v>41</v>
      </c>
      <c r="T305" s="41" t="s">
        <v>41</v>
      </c>
    </row>
    <row r="306" spans="1:20" s="18" customFormat="1" ht="15" customHeight="1" x14ac:dyDescent="0.35">
      <c r="A306" s="186" t="s">
        <v>147</v>
      </c>
      <c r="B306" s="186"/>
      <c r="C306" s="186"/>
      <c r="D306" s="186"/>
      <c r="E306" s="186"/>
      <c r="F306" s="186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</row>
    <row r="307" spans="1:20" s="90" customFormat="1" ht="16.5" customHeight="1" x14ac:dyDescent="0.35">
      <c r="A307" s="188" t="s">
        <v>176</v>
      </c>
      <c r="B307" s="189"/>
      <c r="C307" s="189"/>
      <c r="D307" s="189"/>
      <c r="E307" s="190"/>
      <c r="F307" s="179"/>
      <c r="G307" s="179"/>
      <c r="H307" s="179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179"/>
    </row>
    <row r="308" spans="1:20" s="90" customFormat="1" x14ac:dyDescent="0.35">
      <c r="A308" s="34">
        <f>A303+1</f>
        <v>185</v>
      </c>
      <c r="B308" s="24" t="s">
        <v>330</v>
      </c>
      <c r="C308" s="8">
        <v>1969</v>
      </c>
      <c r="D308" s="8"/>
      <c r="E308" s="28" t="s">
        <v>42</v>
      </c>
      <c r="F308" s="8">
        <v>5</v>
      </c>
      <c r="G308" s="8">
        <v>3</v>
      </c>
      <c r="H308" s="8">
        <v>3151.1</v>
      </c>
      <c r="I308" s="8">
        <v>1739.2</v>
      </c>
      <c r="J308" s="8">
        <v>1739.2</v>
      </c>
      <c r="K308" s="8">
        <v>136</v>
      </c>
      <c r="L308" s="13">
        <f>'вмды работ'!C303</f>
        <v>1635970</v>
      </c>
      <c r="M308" s="11">
        <v>0</v>
      </c>
      <c r="N308" s="11">
        <v>0</v>
      </c>
      <c r="O308" s="11">
        <v>0</v>
      </c>
      <c r="P308" s="11">
        <f>L308</f>
        <v>1635970</v>
      </c>
      <c r="Q308" s="11">
        <f>L308/H308</f>
        <v>519.17425660880326</v>
      </c>
      <c r="R308" s="13">
        <v>13912</v>
      </c>
      <c r="S308" s="26" t="s">
        <v>385</v>
      </c>
      <c r="T308" s="22" t="s">
        <v>387</v>
      </c>
    </row>
    <row r="309" spans="1:20" s="90" customFormat="1" x14ac:dyDescent="0.35">
      <c r="A309" s="34">
        <f>A308+1</f>
        <v>186</v>
      </c>
      <c r="B309" s="24" t="s">
        <v>331</v>
      </c>
      <c r="C309" s="8">
        <v>1969</v>
      </c>
      <c r="D309" s="14"/>
      <c r="E309" s="28" t="s">
        <v>42</v>
      </c>
      <c r="F309" s="14">
        <v>5</v>
      </c>
      <c r="G309" s="14">
        <v>6</v>
      </c>
      <c r="H309" s="14">
        <v>5418.03</v>
      </c>
      <c r="I309" s="14">
        <v>3024.2</v>
      </c>
      <c r="J309" s="14">
        <v>3024.2</v>
      </c>
      <c r="K309" s="14">
        <v>237</v>
      </c>
      <c r="L309" s="11">
        <f>'вмды работ'!C304</f>
        <v>517943</v>
      </c>
      <c r="M309" s="11">
        <v>0</v>
      </c>
      <c r="N309" s="11">
        <v>0</v>
      </c>
      <c r="O309" s="11">
        <v>0</v>
      </c>
      <c r="P309" s="11">
        <f>L309</f>
        <v>517943</v>
      </c>
      <c r="Q309" s="11">
        <f>L309/H309</f>
        <v>95.596185329354029</v>
      </c>
      <c r="R309" s="13">
        <v>13912</v>
      </c>
      <c r="S309" s="26" t="s">
        <v>385</v>
      </c>
      <c r="T309" s="22" t="s">
        <v>387</v>
      </c>
    </row>
    <row r="310" spans="1:20" s="90" customFormat="1" x14ac:dyDescent="0.35">
      <c r="A310" s="180" t="s">
        <v>44</v>
      </c>
      <c r="B310" s="181"/>
      <c r="C310" s="10" t="s">
        <v>41</v>
      </c>
      <c r="D310" s="10" t="s">
        <v>41</v>
      </c>
      <c r="E310" s="10" t="s">
        <v>41</v>
      </c>
      <c r="F310" s="10" t="s">
        <v>41</v>
      </c>
      <c r="G310" s="10" t="s">
        <v>41</v>
      </c>
      <c r="H310" s="14">
        <f>SUM(H308:H309)</f>
        <v>8569.1299999999992</v>
      </c>
      <c r="I310" s="14">
        <f t="shared" ref="I310:P310" si="90">SUM(I308:I309)</f>
        <v>4763.3999999999996</v>
      </c>
      <c r="J310" s="14">
        <f t="shared" si="90"/>
        <v>4763.3999999999996</v>
      </c>
      <c r="K310" s="14">
        <f>SUM(K308:K309)</f>
        <v>373</v>
      </c>
      <c r="L310" s="11">
        <f t="shared" si="90"/>
        <v>2153913</v>
      </c>
      <c r="M310" s="11">
        <f t="shared" si="90"/>
        <v>0</v>
      </c>
      <c r="N310" s="11">
        <f t="shared" si="90"/>
        <v>0</v>
      </c>
      <c r="O310" s="11">
        <f t="shared" si="90"/>
        <v>0</v>
      </c>
      <c r="P310" s="11">
        <f t="shared" si="90"/>
        <v>2153913</v>
      </c>
      <c r="Q310" s="11">
        <f>L310/H310</f>
        <v>251.35725563738677</v>
      </c>
      <c r="R310" s="33" t="s">
        <v>41</v>
      </c>
      <c r="S310" s="26" t="s">
        <v>41</v>
      </c>
      <c r="T310" s="26" t="s">
        <v>41</v>
      </c>
    </row>
    <row r="311" spans="1:20" s="90" customFormat="1" ht="15.75" customHeight="1" x14ac:dyDescent="0.35">
      <c r="A311" s="188" t="s">
        <v>173</v>
      </c>
      <c r="B311" s="189"/>
      <c r="C311" s="189"/>
      <c r="D311" s="189"/>
      <c r="E311" s="190"/>
      <c r="F311" s="179"/>
      <c r="G311" s="179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79"/>
      <c r="T311" s="179"/>
    </row>
    <row r="312" spans="1:20" s="90" customFormat="1" x14ac:dyDescent="0.35">
      <c r="A312" s="34">
        <f>A309+1</f>
        <v>187</v>
      </c>
      <c r="B312" s="27" t="s">
        <v>323</v>
      </c>
      <c r="C312" s="14">
        <v>1965</v>
      </c>
      <c r="D312" s="14"/>
      <c r="E312" s="28" t="s">
        <v>40</v>
      </c>
      <c r="F312" s="14">
        <v>2</v>
      </c>
      <c r="G312" s="14">
        <v>2</v>
      </c>
      <c r="H312" s="14">
        <v>664.6</v>
      </c>
      <c r="I312" s="14">
        <v>634.70000000000005</v>
      </c>
      <c r="J312" s="14">
        <v>327.9</v>
      </c>
      <c r="K312" s="14">
        <v>31</v>
      </c>
      <c r="L312" s="11">
        <f>'вмды работ'!C307</f>
        <v>1511873</v>
      </c>
      <c r="M312" s="11">
        <v>0</v>
      </c>
      <c r="N312" s="11">
        <v>0</v>
      </c>
      <c r="O312" s="11">
        <v>0</v>
      </c>
      <c r="P312" s="11">
        <f t="shared" ref="P312:P318" si="91">L312</f>
        <v>1511873</v>
      </c>
      <c r="Q312" s="11">
        <f t="shared" ref="Q312:Q319" si="92">L312/H312</f>
        <v>2274.8615708696962</v>
      </c>
      <c r="R312" s="13">
        <v>13912</v>
      </c>
      <c r="S312" s="26" t="s">
        <v>385</v>
      </c>
      <c r="T312" s="22" t="s">
        <v>387</v>
      </c>
    </row>
    <row r="313" spans="1:20" s="90" customFormat="1" x14ac:dyDescent="0.35">
      <c r="A313" s="34">
        <f t="shared" ref="A313:A318" si="93">A312+1</f>
        <v>188</v>
      </c>
      <c r="B313" s="24" t="s">
        <v>324</v>
      </c>
      <c r="C313" s="14">
        <v>1969</v>
      </c>
      <c r="D313" s="14"/>
      <c r="E313" s="28" t="s">
        <v>40</v>
      </c>
      <c r="F313" s="14">
        <v>2</v>
      </c>
      <c r="G313" s="14">
        <v>2</v>
      </c>
      <c r="H313" s="14">
        <v>570.29999999999995</v>
      </c>
      <c r="I313" s="14" t="s">
        <v>66</v>
      </c>
      <c r="J313" s="14">
        <v>268.7</v>
      </c>
      <c r="K313" s="14">
        <v>33</v>
      </c>
      <c r="L313" s="11">
        <f>'вмды работ'!C308</f>
        <v>835634</v>
      </c>
      <c r="M313" s="11">
        <v>0</v>
      </c>
      <c r="N313" s="11">
        <v>0</v>
      </c>
      <c r="O313" s="11">
        <v>0</v>
      </c>
      <c r="P313" s="11">
        <f t="shared" si="91"/>
        <v>835634</v>
      </c>
      <c r="Q313" s="11">
        <f t="shared" si="92"/>
        <v>1465.2533754164476</v>
      </c>
      <c r="R313" s="13">
        <v>13912</v>
      </c>
      <c r="S313" s="26" t="s">
        <v>385</v>
      </c>
      <c r="T313" s="22" t="s">
        <v>387</v>
      </c>
    </row>
    <row r="314" spans="1:20" s="90" customFormat="1" x14ac:dyDescent="0.35">
      <c r="A314" s="34">
        <f t="shared" si="93"/>
        <v>189</v>
      </c>
      <c r="B314" s="24" t="s">
        <v>325</v>
      </c>
      <c r="C314" s="14">
        <v>1966</v>
      </c>
      <c r="D314" s="14"/>
      <c r="E314" s="28" t="s">
        <v>40</v>
      </c>
      <c r="F314" s="14">
        <v>2</v>
      </c>
      <c r="G314" s="14">
        <v>2</v>
      </c>
      <c r="H314" s="14">
        <v>549.6</v>
      </c>
      <c r="I314" s="14">
        <v>525.20000000000005</v>
      </c>
      <c r="J314" s="14">
        <v>340.9</v>
      </c>
      <c r="K314" s="14">
        <v>24</v>
      </c>
      <c r="L314" s="11">
        <f>'вмды работ'!C309</f>
        <v>926001</v>
      </c>
      <c r="M314" s="11">
        <v>0</v>
      </c>
      <c r="N314" s="11">
        <v>0</v>
      </c>
      <c r="O314" s="11">
        <v>0</v>
      </c>
      <c r="P314" s="11">
        <f t="shared" si="91"/>
        <v>926001</v>
      </c>
      <c r="Q314" s="11">
        <f t="shared" si="92"/>
        <v>1684.8635371179039</v>
      </c>
      <c r="R314" s="13">
        <v>13912</v>
      </c>
      <c r="S314" s="26" t="s">
        <v>385</v>
      </c>
      <c r="T314" s="22" t="s">
        <v>387</v>
      </c>
    </row>
    <row r="315" spans="1:20" s="90" customFormat="1" x14ac:dyDescent="0.35">
      <c r="A315" s="34">
        <f t="shared" si="93"/>
        <v>190</v>
      </c>
      <c r="B315" s="24" t="s">
        <v>326</v>
      </c>
      <c r="C315" s="14">
        <v>1967</v>
      </c>
      <c r="D315" s="14"/>
      <c r="E315" s="28" t="s">
        <v>40</v>
      </c>
      <c r="F315" s="14">
        <v>2</v>
      </c>
      <c r="G315" s="14">
        <v>2</v>
      </c>
      <c r="H315" s="14">
        <v>530</v>
      </c>
      <c r="I315" s="14">
        <v>505.4</v>
      </c>
      <c r="J315" s="14">
        <v>349.5</v>
      </c>
      <c r="K315" s="14">
        <v>22</v>
      </c>
      <c r="L315" s="11">
        <f>'вмды работ'!C310</f>
        <v>948252</v>
      </c>
      <c r="M315" s="11">
        <v>0</v>
      </c>
      <c r="N315" s="11">
        <v>0</v>
      </c>
      <c r="O315" s="11">
        <v>0</v>
      </c>
      <c r="P315" s="11">
        <f t="shared" si="91"/>
        <v>948252</v>
      </c>
      <c r="Q315" s="11">
        <f t="shared" si="92"/>
        <v>1789.154716981132</v>
      </c>
      <c r="R315" s="13">
        <v>13912</v>
      </c>
      <c r="S315" s="26" t="s">
        <v>385</v>
      </c>
      <c r="T315" s="22" t="s">
        <v>387</v>
      </c>
    </row>
    <row r="316" spans="1:20" s="90" customFormat="1" x14ac:dyDescent="0.35">
      <c r="A316" s="34">
        <f t="shared" si="93"/>
        <v>191</v>
      </c>
      <c r="B316" s="27" t="s">
        <v>327</v>
      </c>
      <c r="C316" s="14">
        <v>1945</v>
      </c>
      <c r="D316" s="14"/>
      <c r="E316" s="28" t="s">
        <v>40</v>
      </c>
      <c r="F316" s="14">
        <v>2</v>
      </c>
      <c r="G316" s="14">
        <v>1</v>
      </c>
      <c r="H316" s="14">
        <v>399.5</v>
      </c>
      <c r="I316" s="14">
        <v>339.1</v>
      </c>
      <c r="J316" s="14">
        <v>201.8</v>
      </c>
      <c r="K316" s="14">
        <v>15</v>
      </c>
      <c r="L316" s="11">
        <f>'вмды работ'!C311</f>
        <v>1371181</v>
      </c>
      <c r="M316" s="11">
        <v>0</v>
      </c>
      <c r="N316" s="11">
        <v>0</v>
      </c>
      <c r="O316" s="11">
        <v>0</v>
      </c>
      <c r="P316" s="11">
        <f t="shared" si="91"/>
        <v>1371181</v>
      </c>
      <c r="Q316" s="11">
        <f t="shared" si="92"/>
        <v>3432.2428035043804</v>
      </c>
      <c r="R316" s="13">
        <v>13912</v>
      </c>
      <c r="S316" s="26" t="s">
        <v>385</v>
      </c>
      <c r="T316" s="22" t="s">
        <v>387</v>
      </c>
    </row>
    <row r="317" spans="1:20" s="90" customFormat="1" x14ac:dyDescent="0.35">
      <c r="A317" s="34">
        <f t="shared" si="93"/>
        <v>192</v>
      </c>
      <c r="B317" s="27" t="s">
        <v>328</v>
      </c>
      <c r="C317" s="14">
        <v>1963</v>
      </c>
      <c r="D317" s="14"/>
      <c r="E317" s="28" t="s">
        <v>40</v>
      </c>
      <c r="F317" s="14">
        <v>2</v>
      </c>
      <c r="G317" s="14">
        <v>2</v>
      </c>
      <c r="H317" s="14">
        <v>440.5</v>
      </c>
      <c r="I317" s="14">
        <v>401.5</v>
      </c>
      <c r="J317" s="14">
        <v>302.60000000000002</v>
      </c>
      <c r="K317" s="14">
        <v>18</v>
      </c>
      <c r="L317" s="11">
        <f>'вмды работ'!C312</f>
        <v>1053564</v>
      </c>
      <c r="M317" s="11">
        <v>0</v>
      </c>
      <c r="N317" s="11">
        <v>0</v>
      </c>
      <c r="O317" s="11">
        <v>0</v>
      </c>
      <c r="P317" s="11">
        <f t="shared" si="91"/>
        <v>1053564</v>
      </c>
      <c r="Q317" s="11">
        <f t="shared" si="92"/>
        <v>2391.7457434733255</v>
      </c>
      <c r="R317" s="13">
        <v>13912</v>
      </c>
      <c r="S317" s="26" t="s">
        <v>385</v>
      </c>
      <c r="T317" s="22" t="s">
        <v>387</v>
      </c>
    </row>
    <row r="318" spans="1:20" s="90" customFormat="1" ht="15.75" customHeight="1" x14ac:dyDescent="0.35">
      <c r="A318" s="34">
        <f t="shared" si="93"/>
        <v>193</v>
      </c>
      <c r="B318" s="27" t="s">
        <v>329</v>
      </c>
      <c r="C318" s="14">
        <v>1962</v>
      </c>
      <c r="D318" s="14"/>
      <c r="E318" s="28" t="s">
        <v>40</v>
      </c>
      <c r="F318" s="14">
        <v>2</v>
      </c>
      <c r="G318" s="14">
        <v>2</v>
      </c>
      <c r="H318" s="14">
        <v>419.4</v>
      </c>
      <c r="I318" s="14">
        <v>379.8</v>
      </c>
      <c r="J318" s="14">
        <v>337.7</v>
      </c>
      <c r="K318" s="14">
        <v>31</v>
      </c>
      <c r="L318" s="11">
        <f>'вмды работ'!C313</f>
        <v>994449</v>
      </c>
      <c r="M318" s="11">
        <v>0</v>
      </c>
      <c r="N318" s="11">
        <v>0</v>
      </c>
      <c r="O318" s="11">
        <v>0</v>
      </c>
      <c r="P318" s="11">
        <f t="shared" si="91"/>
        <v>994449</v>
      </c>
      <c r="Q318" s="11">
        <f t="shared" si="92"/>
        <v>2371.1230329041491</v>
      </c>
      <c r="R318" s="13">
        <v>13912</v>
      </c>
      <c r="S318" s="26" t="s">
        <v>385</v>
      </c>
      <c r="T318" s="22" t="s">
        <v>387</v>
      </c>
    </row>
    <row r="319" spans="1:20" s="90" customFormat="1" ht="16.5" customHeight="1" x14ac:dyDescent="0.35">
      <c r="A319" s="180" t="s">
        <v>44</v>
      </c>
      <c r="B319" s="181"/>
      <c r="C319" s="10" t="s">
        <v>41</v>
      </c>
      <c r="D319" s="10" t="s">
        <v>41</v>
      </c>
      <c r="E319" s="10" t="s">
        <v>41</v>
      </c>
      <c r="F319" s="10" t="s">
        <v>41</v>
      </c>
      <c r="G319" s="10" t="s">
        <v>41</v>
      </c>
      <c r="H319" s="14">
        <f>SUM(H312:H318)</f>
        <v>3573.9</v>
      </c>
      <c r="I319" s="14">
        <f t="shared" ref="I319:P319" si="94">SUM(I312:I318)</f>
        <v>2785.7000000000003</v>
      </c>
      <c r="J319" s="14">
        <f t="shared" si="94"/>
        <v>2129.1</v>
      </c>
      <c r="K319" s="14">
        <f>SUM(K312:K318)</f>
        <v>174</v>
      </c>
      <c r="L319" s="11">
        <f t="shared" si="94"/>
        <v>7640954</v>
      </c>
      <c r="M319" s="11">
        <f t="shared" si="94"/>
        <v>0</v>
      </c>
      <c r="N319" s="11">
        <f t="shared" si="94"/>
        <v>0</v>
      </c>
      <c r="O319" s="11">
        <f t="shared" si="94"/>
        <v>0</v>
      </c>
      <c r="P319" s="11">
        <f t="shared" si="94"/>
        <v>7640954</v>
      </c>
      <c r="Q319" s="11">
        <f t="shared" si="92"/>
        <v>2137.9876325582695</v>
      </c>
      <c r="R319" s="33" t="s">
        <v>41</v>
      </c>
      <c r="S319" s="26" t="s">
        <v>41</v>
      </c>
      <c r="T319" s="26" t="s">
        <v>41</v>
      </c>
    </row>
    <row r="320" spans="1:20" s="18" customFormat="1" ht="15.75" customHeight="1" x14ac:dyDescent="0.35">
      <c r="A320" s="188" t="s">
        <v>172</v>
      </c>
      <c r="B320" s="189"/>
      <c r="C320" s="189"/>
      <c r="D320" s="189"/>
      <c r="E320" s="190"/>
      <c r="F320" s="186"/>
      <c r="G320" s="186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</row>
    <row r="321" spans="1:22" s="90" customFormat="1" x14ac:dyDescent="0.35">
      <c r="A321" s="34">
        <f>A318+1</f>
        <v>194</v>
      </c>
      <c r="B321" s="24" t="s">
        <v>424</v>
      </c>
      <c r="C321" s="8">
        <v>1982</v>
      </c>
      <c r="D321" s="8"/>
      <c r="E321" s="28" t="s">
        <v>40</v>
      </c>
      <c r="F321" s="26" t="s">
        <v>65</v>
      </c>
      <c r="G321" s="8">
        <v>17</v>
      </c>
      <c r="H321" s="8">
        <v>13292.8</v>
      </c>
      <c r="I321" s="60">
        <v>11888.9</v>
      </c>
      <c r="J321" s="60">
        <v>10147.799999999999</v>
      </c>
      <c r="K321" s="8">
        <v>554</v>
      </c>
      <c r="L321" s="13">
        <f>'вмды работ'!C316</f>
        <v>5181865</v>
      </c>
      <c r="M321" s="11">
        <v>0</v>
      </c>
      <c r="N321" s="11">
        <v>0</v>
      </c>
      <c r="O321" s="11">
        <v>0</v>
      </c>
      <c r="P321" s="11">
        <f>L321</f>
        <v>5181865</v>
      </c>
      <c r="Q321" s="11">
        <f>L321/H321</f>
        <v>389.82494282619166</v>
      </c>
      <c r="R321" s="13">
        <v>13912</v>
      </c>
      <c r="S321" s="26" t="s">
        <v>385</v>
      </c>
      <c r="T321" s="22" t="s">
        <v>387</v>
      </c>
    </row>
    <row r="322" spans="1:22" s="90" customFormat="1" x14ac:dyDescent="0.35">
      <c r="A322" s="34">
        <f>A321+1</f>
        <v>195</v>
      </c>
      <c r="B322" s="24" t="s">
        <v>425</v>
      </c>
      <c r="C322" s="8">
        <v>1980</v>
      </c>
      <c r="D322" s="8"/>
      <c r="E322" s="28" t="s">
        <v>42</v>
      </c>
      <c r="F322" s="8">
        <v>5</v>
      </c>
      <c r="G322" s="8">
        <v>6</v>
      </c>
      <c r="H322" s="8">
        <v>6386.7</v>
      </c>
      <c r="I322" s="8">
        <v>4821.6000000000004</v>
      </c>
      <c r="J322" s="61">
        <v>2799.3</v>
      </c>
      <c r="K322" s="8">
        <v>191</v>
      </c>
      <c r="L322" s="13">
        <f>'вмды работ'!C317</f>
        <v>3239041</v>
      </c>
      <c r="M322" s="11">
        <v>0</v>
      </c>
      <c r="N322" s="11">
        <v>0</v>
      </c>
      <c r="O322" s="11">
        <v>0</v>
      </c>
      <c r="P322" s="11">
        <f>L322</f>
        <v>3239041</v>
      </c>
      <c r="Q322" s="11">
        <f>L322/H322</f>
        <v>507.15408583462511</v>
      </c>
      <c r="R322" s="13">
        <v>13912</v>
      </c>
      <c r="S322" s="26" t="s">
        <v>385</v>
      </c>
      <c r="T322" s="22" t="s">
        <v>387</v>
      </c>
    </row>
    <row r="323" spans="1:22" s="90" customFormat="1" x14ac:dyDescent="0.35">
      <c r="A323" s="34">
        <f>A322+1</f>
        <v>196</v>
      </c>
      <c r="B323" s="27" t="s">
        <v>426</v>
      </c>
      <c r="C323" s="8">
        <v>1973</v>
      </c>
      <c r="D323" s="8"/>
      <c r="E323" s="28" t="s">
        <v>40</v>
      </c>
      <c r="F323" s="8">
        <v>3</v>
      </c>
      <c r="G323" s="8">
        <v>1</v>
      </c>
      <c r="H323" s="8">
        <v>1596.7</v>
      </c>
      <c r="I323" s="8">
        <v>1106.7</v>
      </c>
      <c r="J323" s="61">
        <v>805.9</v>
      </c>
      <c r="K323" s="8">
        <v>53</v>
      </c>
      <c r="L323" s="13">
        <f>'вмды работ'!C318</f>
        <v>1252869</v>
      </c>
      <c r="M323" s="11">
        <v>0</v>
      </c>
      <c r="N323" s="11">
        <v>0</v>
      </c>
      <c r="O323" s="11">
        <v>0</v>
      </c>
      <c r="P323" s="11">
        <f>L323</f>
        <v>1252869</v>
      </c>
      <c r="Q323" s="11">
        <f>L323/H323</f>
        <v>784.66148932172609</v>
      </c>
      <c r="R323" s="13">
        <v>13912</v>
      </c>
      <c r="S323" s="26" t="s">
        <v>385</v>
      </c>
      <c r="T323" s="22" t="s">
        <v>387</v>
      </c>
    </row>
    <row r="324" spans="1:22" s="90" customFormat="1" x14ac:dyDescent="0.35">
      <c r="A324" s="180" t="s">
        <v>44</v>
      </c>
      <c r="B324" s="181"/>
      <c r="C324" s="10" t="s">
        <v>41</v>
      </c>
      <c r="D324" s="10" t="s">
        <v>41</v>
      </c>
      <c r="E324" s="10" t="s">
        <v>41</v>
      </c>
      <c r="F324" s="10" t="s">
        <v>41</v>
      </c>
      <c r="G324" s="10" t="s">
        <v>41</v>
      </c>
      <c r="H324" s="8">
        <f t="shared" ref="H324:P324" si="95">SUM(H321:H323)</f>
        <v>21276.2</v>
      </c>
      <c r="I324" s="8">
        <f t="shared" si="95"/>
        <v>17817.2</v>
      </c>
      <c r="J324" s="8">
        <f t="shared" si="95"/>
        <v>13752.999999999998</v>
      </c>
      <c r="K324" s="8">
        <f>SUM(K321:K323)</f>
        <v>798</v>
      </c>
      <c r="L324" s="13">
        <f t="shared" si="95"/>
        <v>9673775</v>
      </c>
      <c r="M324" s="13">
        <f t="shared" si="95"/>
        <v>0</v>
      </c>
      <c r="N324" s="13">
        <f t="shared" si="95"/>
        <v>0</v>
      </c>
      <c r="O324" s="13">
        <f t="shared" si="95"/>
        <v>0</v>
      </c>
      <c r="P324" s="13">
        <f t="shared" si="95"/>
        <v>9673775</v>
      </c>
      <c r="Q324" s="11">
        <f>L324/H324</f>
        <v>454.67588197140464</v>
      </c>
      <c r="R324" s="33" t="s">
        <v>41</v>
      </c>
      <c r="S324" s="26" t="s">
        <v>41</v>
      </c>
      <c r="T324" s="26" t="s">
        <v>41</v>
      </c>
    </row>
    <row r="325" spans="1:22" s="90" customFormat="1" ht="16.5" customHeight="1" x14ac:dyDescent="0.35">
      <c r="A325" s="188" t="s">
        <v>174</v>
      </c>
      <c r="B325" s="189"/>
      <c r="C325" s="189"/>
      <c r="D325" s="189"/>
      <c r="E325" s="190"/>
      <c r="F325" s="178"/>
      <c r="G325" s="178"/>
      <c r="H325" s="178"/>
      <c r="I325" s="178"/>
      <c r="J325" s="178"/>
      <c r="K325" s="178"/>
      <c r="L325" s="178"/>
      <c r="M325" s="178"/>
      <c r="N325" s="178"/>
      <c r="O325" s="178"/>
      <c r="P325" s="178"/>
      <c r="Q325" s="178"/>
      <c r="R325" s="178"/>
      <c r="S325" s="178"/>
      <c r="T325" s="178"/>
    </row>
    <row r="326" spans="1:22" s="90" customFormat="1" ht="16.5" customHeight="1" x14ac:dyDescent="0.35">
      <c r="A326" s="34">
        <f>A323+1</f>
        <v>197</v>
      </c>
      <c r="B326" s="27" t="s">
        <v>332</v>
      </c>
      <c r="C326" s="8">
        <v>1975</v>
      </c>
      <c r="D326" s="8"/>
      <c r="E326" s="28" t="s">
        <v>40</v>
      </c>
      <c r="F326" s="8">
        <v>2</v>
      </c>
      <c r="G326" s="8">
        <v>2</v>
      </c>
      <c r="H326" s="62">
        <v>802.3</v>
      </c>
      <c r="I326" s="8">
        <v>743.8</v>
      </c>
      <c r="J326" s="8">
        <v>145.4</v>
      </c>
      <c r="K326" s="8">
        <v>40</v>
      </c>
      <c r="L326" s="13">
        <f>'вмды работ'!C321</f>
        <v>1539879</v>
      </c>
      <c r="M326" s="11">
        <v>0</v>
      </c>
      <c r="N326" s="11">
        <v>0</v>
      </c>
      <c r="O326" s="11">
        <v>0</v>
      </c>
      <c r="P326" s="11">
        <f>L326</f>
        <v>1539879</v>
      </c>
      <c r="Q326" s="11">
        <f>L326/H326</f>
        <v>1919.3306743113549</v>
      </c>
      <c r="R326" s="13">
        <v>13912</v>
      </c>
      <c r="S326" s="26" t="s">
        <v>385</v>
      </c>
      <c r="T326" s="22" t="s">
        <v>387</v>
      </c>
    </row>
    <row r="327" spans="1:22" s="90" customFormat="1" ht="16.5" customHeight="1" x14ac:dyDescent="0.35">
      <c r="A327" s="180" t="s">
        <v>44</v>
      </c>
      <c r="B327" s="181"/>
      <c r="C327" s="10" t="s">
        <v>41</v>
      </c>
      <c r="D327" s="10" t="s">
        <v>41</v>
      </c>
      <c r="E327" s="10" t="s">
        <v>41</v>
      </c>
      <c r="F327" s="10" t="s">
        <v>41</v>
      </c>
      <c r="G327" s="10" t="s">
        <v>41</v>
      </c>
      <c r="H327" s="8">
        <f t="shared" ref="H327:P327" si="96">SUM(H326:H326)</f>
        <v>802.3</v>
      </c>
      <c r="I327" s="8">
        <f t="shared" si="96"/>
        <v>743.8</v>
      </c>
      <c r="J327" s="8">
        <f t="shared" si="96"/>
        <v>145.4</v>
      </c>
      <c r="K327" s="8">
        <f t="shared" si="96"/>
        <v>40</v>
      </c>
      <c r="L327" s="13">
        <f t="shared" si="96"/>
        <v>1539879</v>
      </c>
      <c r="M327" s="13">
        <f t="shared" si="96"/>
        <v>0</v>
      </c>
      <c r="N327" s="13">
        <f t="shared" si="96"/>
        <v>0</v>
      </c>
      <c r="O327" s="13">
        <f t="shared" si="96"/>
        <v>0</v>
      </c>
      <c r="P327" s="13">
        <f t="shared" si="96"/>
        <v>1539879</v>
      </c>
      <c r="Q327" s="11">
        <f>L327/H327</f>
        <v>1919.3306743113549</v>
      </c>
      <c r="R327" s="33" t="s">
        <v>41</v>
      </c>
      <c r="S327" s="26" t="s">
        <v>41</v>
      </c>
      <c r="T327" s="26" t="s">
        <v>41</v>
      </c>
    </row>
    <row r="328" spans="1:22" s="90" customFormat="1" ht="15.75" customHeight="1" x14ac:dyDescent="0.35">
      <c r="A328" s="188" t="s">
        <v>175</v>
      </c>
      <c r="B328" s="189"/>
      <c r="C328" s="189"/>
      <c r="D328" s="189"/>
      <c r="E328" s="190"/>
      <c r="F328" s="178"/>
      <c r="G328" s="178"/>
      <c r="H328" s="178"/>
      <c r="I328" s="178"/>
      <c r="J328" s="178"/>
      <c r="K328" s="178"/>
      <c r="L328" s="178"/>
      <c r="M328" s="178"/>
      <c r="N328" s="178"/>
      <c r="O328" s="178"/>
      <c r="P328" s="178"/>
      <c r="Q328" s="178"/>
      <c r="R328" s="178"/>
      <c r="S328" s="178"/>
      <c r="T328" s="178"/>
    </row>
    <row r="329" spans="1:22" s="90" customFormat="1" x14ac:dyDescent="0.35">
      <c r="A329" s="34">
        <f>A326+1</f>
        <v>198</v>
      </c>
      <c r="B329" s="24" t="s">
        <v>333</v>
      </c>
      <c r="C329" s="14">
        <v>1965</v>
      </c>
      <c r="D329" s="14"/>
      <c r="E329" s="28" t="s">
        <v>40</v>
      </c>
      <c r="F329" s="14">
        <v>2</v>
      </c>
      <c r="G329" s="14">
        <v>2</v>
      </c>
      <c r="H329" s="14">
        <v>626.29999999999995</v>
      </c>
      <c r="I329" s="14">
        <v>626.29999999999995</v>
      </c>
      <c r="J329" s="14">
        <v>188.4</v>
      </c>
      <c r="K329" s="14">
        <v>39</v>
      </c>
      <c r="L329" s="11">
        <f>'вмды работ'!C324</f>
        <v>2206885</v>
      </c>
      <c r="M329" s="11">
        <v>0</v>
      </c>
      <c r="N329" s="11">
        <v>0</v>
      </c>
      <c r="O329" s="11">
        <v>0</v>
      </c>
      <c r="P329" s="11">
        <f>L329</f>
        <v>2206885</v>
      </c>
      <c r="Q329" s="11">
        <f t="shared" ref="Q329:Q335" si="97">L329/H329</f>
        <v>3523.6867315982759</v>
      </c>
      <c r="R329" s="13">
        <v>13912</v>
      </c>
      <c r="S329" s="26" t="s">
        <v>385</v>
      </c>
      <c r="T329" s="22" t="s">
        <v>387</v>
      </c>
    </row>
    <row r="330" spans="1:22" s="90" customFormat="1" x14ac:dyDescent="0.35">
      <c r="A330" s="34">
        <f>A329+1</f>
        <v>199</v>
      </c>
      <c r="B330" s="24" t="s">
        <v>334</v>
      </c>
      <c r="C330" s="14">
        <v>1965</v>
      </c>
      <c r="D330" s="14"/>
      <c r="E330" s="28" t="s">
        <v>40</v>
      </c>
      <c r="F330" s="14">
        <v>2</v>
      </c>
      <c r="G330" s="14">
        <v>2</v>
      </c>
      <c r="H330" s="14">
        <v>619.9</v>
      </c>
      <c r="I330" s="14">
        <v>619.9</v>
      </c>
      <c r="J330" s="14">
        <v>164.2</v>
      </c>
      <c r="K330" s="14">
        <v>47</v>
      </c>
      <c r="L330" s="11">
        <f>'вмды работ'!C325</f>
        <v>2206126</v>
      </c>
      <c r="M330" s="11">
        <v>0</v>
      </c>
      <c r="N330" s="11">
        <v>0</v>
      </c>
      <c r="O330" s="11">
        <v>0</v>
      </c>
      <c r="P330" s="11">
        <f>L330</f>
        <v>2206126</v>
      </c>
      <c r="Q330" s="11">
        <f t="shared" si="97"/>
        <v>3558.8417486691401</v>
      </c>
      <c r="R330" s="13">
        <v>13912</v>
      </c>
      <c r="S330" s="26" t="s">
        <v>385</v>
      </c>
      <c r="T330" s="22" t="s">
        <v>387</v>
      </c>
    </row>
    <row r="331" spans="1:22" s="90" customFormat="1" x14ac:dyDescent="0.35">
      <c r="A331" s="34">
        <f>A330+1</f>
        <v>200</v>
      </c>
      <c r="B331" s="24" t="s">
        <v>335</v>
      </c>
      <c r="C331" s="14">
        <v>1965</v>
      </c>
      <c r="D331" s="14"/>
      <c r="E331" s="28" t="s">
        <v>40</v>
      </c>
      <c r="F331" s="14">
        <v>2</v>
      </c>
      <c r="G331" s="14">
        <v>2</v>
      </c>
      <c r="H331" s="14">
        <v>624.70000000000005</v>
      </c>
      <c r="I331" s="14">
        <v>624.70000000000005</v>
      </c>
      <c r="J331" s="14">
        <v>169.9</v>
      </c>
      <c r="K331" s="14">
        <v>32</v>
      </c>
      <c r="L331" s="11">
        <f>'вмды работ'!C326</f>
        <v>2206685</v>
      </c>
      <c r="M331" s="11">
        <v>0</v>
      </c>
      <c r="N331" s="11">
        <v>0</v>
      </c>
      <c r="O331" s="11">
        <v>0</v>
      </c>
      <c r="P331" s="11">
        <f>L331</f>
        <v>2206685</v>
      </c>
      <c r="Q331" s="11">
        <f t="shared" si="97"/>
        <v>3532.3915479430125</v>
      </c>
      <c r="R331" s="13">
        <v>13912</v>
      </c>
      <c r="S331" s="26" t="s">
        <v>385</v>
      </c>
      <c r="T331" s="22" t="s">
        <v>387</v>
      </c>
    </row>
    <row r="332" spans="1:22" s="92" customFormat="1" x14ac:dyDescent="0.35">
      <c r="A332" s="34">
        <f>A331+1</f>
        <v>201</v>
      </c>
      <c r="B332" s="24" t="s">
        <v>336</v>
      </c>
      <c r="C332" s="14">
        <v>1970</v>
      </c>
      <c r="D332" s="14"/>
      <c r="E332" s="28" t="s">
        <v>42</v>
      </c>
      <c r="F332" s="14">
        <v>5</v>
      </c>
      <c r="G332" s="14">
        <v>3</v>
      </c>
      <c r="H332" s="14">
        <v>2675.2</v>
      </c>
      <c r="I332" s="14">
        <v>2618.5</v>
      </c>
      <c r="J332" s="14">
        <v>1696.7</v>
      </c>
      <c r="K332" s="14">
        <v>145</v>
      </c>
      <c r="L332" s="13">
        <f>'вмды работ'!C327</f>
        <v>334095</v>
      </c>
      <c r="M332" s="11">
        <v>0</v>
      </c>
      <c r="N332" s="11">
        <v>0</v>
      </c>
      <c r="O332" s="11">
        <v>0</v>
      </c>
      <c r="P332" s="11">
        <f>L332</f>
        <v>334095</v>
      </c>
      <c r="Q332" s="11">
        <f>L332/H332</f>
        <v>124.8859898325359</v>
      </c>
      <c r="R332" s="13">
        <v>13912</v>
      </c>
      <c r="S332" s="26" t="s">
        <v>385</v>
      </c>
      <c r="T332" s="22" t="s">
        <v>387</v>
      </c>
      <c r="U332" s="91"/>
      <c r="V332" s="91"/>
    </row>
    <row r="333" spans="1:22" s="90" customFormat="1" x14ac:dyDescent="0.35">
      <c r="A333" s="34">
        <f>A332+1</f>
        <v>202</v>
      </c>
      <c r="B333" s="24" t="s">
        <v>337</v>
      </c>
      <c r="C333" s="14">
        <v>1977</v>
      </c>
      <c r="D333" s="14"/>
      <c r="E333" s="28" t="s">
        <v>42</v>
      </c>
      <c r="F333" s="14">
        <v>5</v>
      </c>
      <c r="G333" s="14">
        <v>4</v>
      </c>
      <c r="H333" s="14">
        <v>3858.4</v>
      </c>
      <c r="I333" s="14">
        <v>3152.5</v>
      </c>
      <c r="J333" s="14">
        <v>2331.5</v>
      </c>
      <c r="K333" s="14">
        <v>138</v>
      </c>
      <c r="L333" s="11">
        <f>'вмды работ'!C328</f>
        <v>1068488</v>
      </c>
      <c r="M333" s="11">
        <v>0</v>
      </c>
      <c r="N333" s="11">
        <v>0</v>
      </c>
      <c r="O333" s="11">
        <v>0</v>
      </c>
      <c r="P333" s="11">
        <f>L333</f>
        <v>1068488</v>
      </c>
      <c r="Q333" s="11">
        <f t="shared" si="97"/>
        <v>276.92515032137675</v>
      </c>
      <c r="R333" s="13">
        <v>13912</v>
      </c>
      <c r="S333" s="26" t="s">
        <v>385</v>
      </c>
      <c r="T333" s="22" t="s">
        <v>387</v>
      </c>
      <c r="U333" s="93"/>
      <c r="V333" s="93"/>
    </row>
    <row r="334" spans="1:22" s="92" customFormat="1" x14ac:dyDescent="0.35">
      <c r="A334" s="180" t="s">
        <v>44</v>
      </c>
      <c r="B334" s="181"/>
      <c r="C334" s="10" t="s">
        <v>41</v>
      </c>
      <c r="D334" s="10" t="s">
        <v>41</v>
      </c>
      <c r="E334" s="10" t="s">
        <v>41</v>
      </c>
      <c r="F334" s="10" t="s">
        <v>41</v>
      </c>
      <c r="G334" s="10" t="s">
        <v>41</v>
      </c>
      <c r="H334" s="14">
        <f t="shared" ref="H334:P334" si="98">SUM(H329:H333)</f>
        <v>8404.5</v>
      </c>
      <c r="I334" s="14">
        <f t="shared" si="98"/>
        <v>7641.9</v>
      </c>
      <c r="J334" s="14">
        <f t="shared" si="98"/>
        <v>4550.7</v>
      </c>
      <c r="K334" s="14">
        <f>SUM(K329:K333)</f>
        <v>401</v>
      </c>
      <c r="L334" s="11">
        <f t="shared" si="98"/>
        <v>8022279</v>
      </c>
      <c r="M334" s="11">
        <f t="shared" si="98"/>
        <v>0</v>
      </c>
      <c r="N334" s="11">
        <f t="shared" si="98"/>
        <v>0</v>
      </c>
      <c r="O334" s="11">
        <f t="shared" si="98"/>
        <v>0</v>
      </c>
      <c r="P334" s="11">
        <f t="shared" si="98"/>
        <v>8022279</v>
      </c>
      <c r="Q334" s="11">
        <f t="shared" si="97"/>
        <v>954.52186328752452</v>
      </c>
      <c r="R334" s="33" t="s">
        <v>41</v>
      </c>
      <c r="S334" s="26" t="s">
        <v>41</v>
      </c>
      <c r="T334" s="26" t="s">
        <v>41</v>
      </c>
      <c r="U334" s="91"/>
      <c r="V334" s="91"/>
    </row>
    <row r="335" spans="1:22" s="43" customFormat="1" x14ac:dyDescent="0.35">
      <c r="A335" s="182" t="s">
        <v>177</v>
      </c>
      <c r="B335" s="183"/>
      <c r="C335" s="184"/>
      <c r="D335" s="85" t="s">
        <v>41</v>
      </c>
      <c r="E335" s="85" t="s">
        <v>41</v>
      </c>
      <c r="F335" s="85" t="s">
        <v>41</v>
      </c>
      <c r="G335" s="85" t="s">
        <v>41</v>
      </c>
      <c r="H335" s="94">
        <f t="shared" ref="H335:P335" si="99">H324+H319+H327+H310+H334</f>
        <v>42626.03</v>
      </c>
      <c r="I335" s="94">
        <f t="shared" si="99"/>
        <v>33752</v>
      </c>
      <c r="J335" s="94">
        <f t="shared" si="99"/>
        <v>25341.599999999999</v>
      </c>
      <c r="K335" s="94">
        <f>K324+K319+K327+K310+K334</f>
        <v>1786</v>
      </c>
      <c r="L335" s="38">
        <f t="shared" si="99"/>
        <v>29030800</v>
      </c>
      <c r="M335" s="38">
        <f t="shared" si="99"/>
        <v>0</v>
      </c>
      <c r="N335" s="38">
        <f t="shared" si="99"/>
        <v>0</v>
      </c>
      <c r="O335" s="38">
        <f t="shared" si="99"/>
        <v>0</v>
      </c>
      <c r="P335" s="38">
        <f t="shared" si="99"/>
        <v>29030800</v>
      </c>
      <c r="Q335" s="37">
        <f t="shared" si="97"/>
        <v>681.05802956550258</v>
      </c>
      <c r="R335" s="40" t="s">
        <v>41</v>
      </c>
      <c r="S335" s="41" t="s">
        <v>41</v>
      </c>
      <c r="T335" s="41" t="s">
        <v>41</v>
      </c>
      <c r="U335" s="66"/>
      <c r="V335" s="66"/>
    </row>
    <row r="336" spans="1:22" s="18" customFormat="1" ht="15" customHeight="1" x14ac:dyDescent="0.35">
      <c r="A336" s="171" t="s">
        <v>148</v>
      </c>
      <c r="B336" s="171"/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  <c r="T336" s="171"/>
      <c r="U336" s="69"/>
      <c r="V336" s="69"/>
    </row>
    <row r="337" spans="1:22" s="18" customFormat="1" ht="15.75" customHeight="1" x14ac:dyDescent="0.35">
      <c r="A337" s="197" t="s">
        <v>149</v>
      </c>
      <c r="B337" s="198"/>
      <c r="C337" s="198"/>
      <c r="D337" s="198"/>
      <c r="E337" s="199"/>
      <c r="F337" s="179"/>
      <c r="G337" s="179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179"/>
      <c r="U337" s="68"/>
      <c r="V337" s="68"/>
    </row>
    <row r="338" spans="1:22" s="18" customFormat="1" ht="18.75" customHeight="1" x14ac:dyDescent="0.35">
      <c r="A338" s="34">
        <f>A333+1</f>
        <v>203</v>
      </c>
      <c r="B338" s="24" t="s">
        <v>427</v>
      </c>
      <c r="C338" s="14">
        <v>1988</v>
      </c>
      <c r="D338" s="14"/>
      <c r="E338" s="28" t="s">
        <v>42</v>
      </c>
      <c r="F338" s="8">
        <v>5</v>
      </c>
      <c r="G338" s="8">
        <v>9</v>
      </c>
      <c r="H338" s="13">
        <v>8534</v>
      </c>
      <c r="I338" s="13">
        <v>6451</v>
      </c>
      <c r="J338" s="13">
        <v>5196.1000000000004</v>
      </c>
      <c r="K338" s="36">
        <v>286</v>
      </c>
      <c r="L338" s="13">
        <f>'вмды работ'!C333</f>
        <v>1453150</v>
      </c>
      <c r="M338" s="11">
        <v>0</v>
      </c>
      <c r="N338" s="11">
        <v>0</v>
      </c>
      <c r="O338" s="11">
        <v>0</v>
      </c>
      <c r="P338" s="11">
        <f>L338</f>
        <v>1453150</v>
      </c>
      <c r="Q338" s="11">
        <f>L338/H338</f>
        <v>170.27771267869699</v>
      </c>
      <c r="R338" s="13">
        <v>13912</v>
      </c>
      <c r="S338" s="26" t="s">
        <v>385</v>
      </c>
      <c r="T338" s="22" t="s">
        <v>387</v>
      </c>
      <c r="U338" s="68"/>
      <c r="V338" s="68"/>
    </row>
    <row r="339" spans="1:22" s="18" customFormat="1" x14ac:dyDescent="0.35">
      <c r="A339" s="180" t="s">
        <v>44</v>
      </c>
      <c r="B339" s="181"/>
      <c r="C339" s="10" t="s">
        <v>41</v>
      </c>
      <c r="D339" s="10" t="s">
        <v>41</v>
      </c>
      <c r="E339" s="10" t="s">
        <v>41</v>
      </c>
      <c r="F339" s="10" t="s">
        <v>41</v>
      </c>
      <c r="G339" s="10" t="s">
        <v>41</v>
      </c>
      <c r="H339" s="13">
        <f t="shared" ref="H339:P339" si="100">SUM(H338:H338)</f>
        <v>8534</v>
      </c>
      <c r="I339" s="13">
        <f t="shared" si="100"/>
        <v>6451</v>
      </c>
      <c r="J339" s="13">
        <f t="shared" si="100"/>
        <v>5196.1000000000004</v>
      </c>
      <c r="K339" s="32">
        <f t="shared" si="100"/>
        <v>286</v>
      </c>
      <c r="L339" s="13">
        <f t="shared" si="100"/>
        <v>1453150</v>
      </c>
      <c r="M339" s="13">
        <f t="shared" si="100"/>
        <v>0</v>
      </c>
      <c r="N339" s="13">
        <f t="shared" si="100"/>
        <v>0</v>
      </c>
      <c r="O339" s="13">
        <f t="shared" si="100"/>
        <v>0</v>
      </c>
      <c r="P339" s="13">
        <f t="shared" si="100"/>
        <v>1453150</v>
      </c>
      <c r="Q339" s="11">
        <f t="shared" ref="Q339:Q344" si="101">L339/H339</f>
        <v>170.27771267869699</v>
      </c>
      <c r="R339" s="33" t="s">
        <v>41</v>
      </c>
      <c r="S339" s="26" t="s">
        <v>41</v>
      </c>
      <c r="T339" s="26" t="s">
        <v>41</v>
      </c>
      <c r="U339" s="68"/>
      <c r="V339" s="68"/>
    </row>
    <row r="340" spans="1:22" s="18" customFormat="1" ht="15.75" customHeight="1" x14ac:dyDescent="0.35">
      <c r="A340" s="188" t="s">
        <v>180</v>
      </c>
      <c r="B340" s="189"/>
      <c r="C340" s="189"/>
      <c r="D340" s="189"/>
      <c r="E340" s="190"/>
      <c r="F340" s="185"/>
      <c r="G340" s="185"/>
      <c r="H340" s="185"/>
      <c r="I340" s="185"/>
      <c r="J340" s="185"/>
      <c r="K340" s="185"/>
      <c r="L340" s="185"/>
      <c r="M340" s="185"/>
      <c r="N340" s="185"/>
      <c r="O340" s="185"/>
      <c r="P340" s="185"/>
      <c r="Q340" s="185"/>
      <c r="R340" s="185"/>
      <c r="S340" s="185"/>
      <c r="T340" s="185"/>
      <c r="U340" s="68"/>
      <c r="V340" s="68"/>
    </row>
    <row r="341" spans="1:22" s="18" customFormat="1" ht="15.75" customHeight="1" x14ac:dyDescent="0.35">
      <c r="A341" s="35">
        <f>A338+1</f>
        <v>204</v>
      </c>
      <c r="B341" s="24" t="s">
        <v>428</v>
      </c>
      <c r="C341" s="81">
        <v>1986</v>
      </c>
      <c r="D341" s="81"/>
      <c r="E341" s="28" t="s">
        <v>40</v>
      </c>
      <c r="F341" s="81">
        <v>5</v>
      </c>
      <c r="G341" s="81">
        <v>2</v>
      </c>
      <c r="H341" s="81">
        <v>1885.3</v>
      </c>
      <c r="I341" s="81">
        <v>1393.4</v>
      </c>
      <c r="J341" s="81">
        <v>1049.9000000000001</v>
      </c>
      <c r="K341" s="81">
        <v>85</v>
      </c>
      <c r="L341" s="13">
        <f>'вмды работ'!C336</f>
        <v>904122</v>
      </c>
      <c r="M341" s="11">
        <v>0</v>
      </c>
      <c r="N341" s="11">
        <v>0</v>
      </c>
      <c r="O341" s="11">
        <v>0</v>
      </c>
      <c r="P341" s="11">
        <f>L341</f>
        <v>904122</v>
      </c>
      <c r="Q341" s="11">
        <f>L341/H341</f>
        <v>479.56399512014002</v>
      </c>
      <c r="R341" s="13">
        <v>13912</v>
      </c>
      <c r="S341" s="26" t="s">
        <v>385</v>
      </c>
      <c r="T341" s="22" t="s">
        <v>387</v>
      </c>
      <c r="U341" s="68"/>
      <c r="V341" s="68"/>
    </row>
    <row r="342" spans="1:22" s="18" customFormat="1" x14ac:dyDescent="0.35">
      <c r="A342" s="35">
        <f>A341+1</f>
        <v>205</v>
      </c>
      <c r="B342" s="24" t="s">
        <v>429</v>
      </c>
      <c r="C342" s="95">
        <v>1968</v>
      </c>
      <c r="D342" s="95"/>
      <c r="E342" s="28" t="s">
        <v>40</v>
      </c>
      <c r="F342" s="29">
        <v>5</v>
      </c>
      <c r="G342" s="29">
        <v>6</v>
      </c>
      <c r="H342" s="12">
        <v>6046</v>
      </c>
      <c r="I342" s="12">
        <v>4357.7</v>
      </c>
      <c r="J342" s="12">
        <v>3875.7</v>
      </c>
      <c r="K342" s="96">
        <v>191</v>
      </c>
      <c r="L342" s="13">
        <f>'вмды работ'!C337</f>
        <v>4262098</v>
      </c>
      <c r="M342" s="11">
        <v>0</v>
      </c>
      <c r="N342" s="11">
        <v>0</v>
      </c>
      <c r="O342" s="11">
        <v>0</v>
      </c>
      <c r="P342" s="11">
        <f>L342</f>
        <v>4262098</v>
      </c>
      <c r="Q342" s="11">
        <f>L342/H342</f>
        <v>704.94508766126364</v>
      </c>
      <c r="R342" s="13">
        <v>13912</v>
      </c>
      <c r="S342" s="26" t="s">
        <v>385</v>
      </c>
      <c r="T342" s="22" t="s">
        <v>387</v>
      </c>
      <c r="U342" s="68"/>
      <c r="V342" s="68"/>
    </row>
    <row r="343" spans="1:22" s="18" customFormat="1" x14ac:dyDescent="0.35">
      <c r="A343" s="180" t="s">
        <v>44</v>
      </c>
      <c r="B343" s="181"/>
      <c r="C343" s="10" t="s">
        <v>41</v>
      </c>
      <c r="D343" s="10" t="s">
        <v>41</v>
      </c>
      <c r="E343" s="10" t="s">
        <v>41</v>
      </c>
      <c r="F343" s="10" t="s">
        <v>41</v>
      </c>
      <c r="G343" s="10" t="s">
        <v>41</v>
      </c>
      <c r="H343" s="13">
        <f>SUM(H341:H342)</f>
        <v>7931.3</v>
      </c>
      <c r="I343" s="13">
        <f t="shared" ref="I343:P343" si="102">SUM(I341:I342)</f>
        <v>5751.1</v>
      </c>
      <c r="J343" s="13">
        <f t="shared" si="102"/>
        <v>4925.6000000000004</v>
      </c>
      <c r="K343" s="32">
        <f>SUM(K341:K342)</f>
        <v>276</v>
      </c>
      <c r="L343" s="13">
        <f>SUM(L341:L342)</f>
        <v>5166220</v>
      </c>
      <c r="M343" s="13">
        <f t="shared" si="102"/>
        <v>0</v>
      </c>
      <c r="N343" s="13">
        <f t="shared" si="102"/>
        <v>0</v>
      </c>
      <c r="O343" s="13">
        <f t="shared" si="102"/>
        <v>0</v>
      </c>
      <c r="P343" s="13">
        <f t="shared" si="102"/>
        <v>5166220</v>
      </c>
      <c r="Q343" s="11">
        <f>L343/H343</f>
        <v>651.37114974846497</v>
      </c>
      <c r="R343" s="33" t="s">
        <v>41</v>
      </c>
      <c r="S343" s="26" t="s">
        <v>41</v>
      </c>
      <c r="T343" s="26" t="s">
        <v>41</v>
      </c>
      <c r="U343" s="68"/>
      <c r="V343" s="68"/>
    </row>
    <row r="344" spans="1:22" s="43" customFormat="1" x14ac:dyDescent="0.35">
      <c r="A344" s="182" t="s">
        <v>150</v>
      </c>
      <c r="B344" s="183"/>
      <c r="C344" s="184"/>
      <c r="D344" s="85" t="s">
        <v>41</v>
      </c>
      <c r="E344" s="85" t="s">
        <v>41</v>
      </c>
      <c r="F344" s="85" t="s">
        <v>41</v>
      </c>
      <c r="G344" s="85" t="s">
        <v>41</v>
      </c>
      <c r="H344" s="38">
        <f>H339+H343</f>
        <v>16465.3</v>
      </c>
      <c r="I344" s="38">
        <f t="shared" ref="I344:P344" si="103">I339+I343</f>
        <v>12202.1</v>
      </c>
      <c r="J344" s="38">
        <f t="shared" si="103"/>
        <v>10121.700000000001</v>
      </c>
      <c r="K344" s="39">
        <f>K339+K343</f>
        <v>562</v>
      </c>
      <c r="L344" s="38">
        <f>L339+L343</f>
        <v>6619370</v>
      </c>
      <c r="M344" s="38">
        <f t="shared" si="103"/>
        <v>0</v>
      </c>
      <c r="N344" s="38">
        <f t="shared" si="103"/>
        <v>0</v>
      </c>
      <c r="O344" s="38">
        <f t="shared" si="103"/>
        <v>0</v>
      </c>
      <c r="P344" s="38">
        <f t="shared" si="103"/>
        <v>6619370</v>
      </c>
      <c r="Q344" s="37">
        <f t="shared" si="101"/>
        <v>402.01939837111991</v>
      </c>
      <c r="R344" s="40" t="s">
        <v>41</v>
      </c>
      <c r="S344" s="41" t="s">
        <v>41</v>
      </c>
      <c r="T344" s="41" t="s">
        <v>41</v>
      </c>
      <c r="U344" s="66"/>
      <c r="V344" s="66"/>
    </row>
    <row r="345" spans="1:22" s="97" customFormat="1" ht="17.25" customHeight="1" x14ac:dyDescent="0.3">
      <c r="A345" s="186" t="s">
        <v>67</v>
      </c>
      <c r="B345" s="186"/>
      <c r="C345" s="186"/>
      <c r="D345" s="186"/>
      <c r="E345" s="186"/>
      <c r="F345" s="186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</row>
    <row r="346" spans="1:22" s="97" customFormat="1" ht="17.25" customHeight="1" x14ac:dyDescent="0.3">
      <c r="A346" s="188" t="s">
        <v>68</v>
      </c>
      <c r="B346" s="189"/>
      <c r="C346" s="189"/>
      <c r="D346" s="189"/>
      <c r="E346" s="190"/>
      <c r="F346" s="187"/>
      <c r="G346" s="187"/>
      <c r="H346" s="187"/>
      <c r="I346" s="187"/>
      <c r="J346" s="187"/>
      <c r="K346" s="187"/>
      <c r="L346" s="187"/>
      <c r="M346" s="187"/>
      <c r="N346" s="187"/>
      <c r="O346" s="187"/>
      <c r="P346" s="187"/>
      <c r="Q346" s="187"/>
      <c r="R346" s="187"/>
      <c r="S346" s="187"/>
      <c r="T346" s="187"/>
    </row>
    <row r="347" spans="1:22" s="97" customFormat="1" ht="17.25" customHeight="1" x14ac:dyDescent="0.3">
      <c r="A347" s="35">
        <f>A342+1</f>
        <v>206</v>
      </c>
      <c r="B347" s="27" t="s">
        <v>69</v>
      </c>
      <c r="C347" s="14">
        <v>1971</v>
      </c>
      <c r="D347" s="14"/>
      <c r="E347" s="28" t="s">
        <v>40</v>
      </c>
      <c r="F347" s="14">
        <v>2</v>
      </c>
      <c r="G347" s="14">
        <v>2</v>
      </c>
      <c r="H347" s="11">
        <v>882</v>
      </c>
      <c r="I347" s="11">
        <v>756</v>
      </c>
      <c r="J347" s="11">
        <v>695</v>
      </c>
      <c r="K347" s="36">
        <v>44</v>
      </c>
      <c r="L347" s="11">
        <f>'вмды работ'!C342</f>
        <v>837965</v>
      </c>
      <c r="M347" s="11">
        <v>0</v>
      </c>
      <c r="N347" s="11">
        <v>0</v>
      </c>
      <c r="O347" s="11">
        <v>0</v>
      </c>
      <c r="P347" s="11">
        <f>L347</f>
        <v>837965</v>
      </c>
      <c r="Q347" s="11">
        <f>L347/H347</f>
        <v>950.0736961451247</v>
      </c>
      <c r="R347" s="13">
        <v>13912</v>
      </c>
      <c r="S347" s="26" t="s">
        <v>385</v>
      </c>
      <c r="T347" s="22" t="s">
        <v>387</v>
      </c>
    </row>
    <row r="348" spans="1:22" s="97" customFormat="1" ht="17.25" customHeight="1" x14ac:dyDescent="0.3">
      <c r="A348" s="35">
        <f t="shared" ref="A348:A353" si="104">A347+1</f>
        <v>207</v>
      </c>
      <c r="B348" s="27" t="s">
        <v>70</v>
      </c>
      <c r="C348" s="14">
        <v>1970</v>
      </c>
      <c r="D348" s="14"/>
      <c r="E348" s="28" t="s">
        <v>40</v>
      </c>
      <c r="F348" s="14">
        <v>2</v>
      </c>
      <c r="G348" s="14">
        <v>2</v>
      </c>
      <c r="H348" s="11">
        <v>862</v>
      </c>
      <c r="I348" s="11">
        <v>772</v>
      </c>
      <c r="J348" s="11">
        <v>695.9</v>
      </c>
      <c r="K348" s="36">
        <v>30</v>
      </c>
      <c r="L348" s="11">
        <f>'вмды работ'!C343</f>
        <v>472353</v>
      </c>
      <c r="M348" s="11">
        <v>0</v>
      </c>
      <c r="N348" s="11">
        <v>0</v>
      </c>
      <c r="O348" s="11">
        <v>0</v>
      </c>
      <c r="P348" s="11">
        <f t="shared" ref="P348:P353" si="105">L348</f>
        <v>472353</v>
      </c>
      <c r="Q348" s="11">
        <f>L348/H348</f>
        <v>547.97331786542918</v>
      </c>
      <c r="R348" s="13">
        <v>13912</v>
      </c>
      <c r="S348" s="26" t="s">
        <v>385</v>
      </c>
      <c r="T348" s="22" t="s">
        <v>387</v>
      </c>
    </row>
    <row r="349" spans="1:22" s="97" customFormat="1" ht="18.75" customHeight="1" x14ac:dyDescent="0.3">
      <c r="A349" s="35">
        <f t="shared" si="104"/>
        <v>208</v>
      </c>
      <c r="B349" s="27" t="s">
        <v>72</v>
      </c>
      <c r="C349" s="14">
        <v>1971</v>
      </c>
      <c r="D349" s="14"/>
      <c r="E349" s="28" t="s">
        <v>40</v>
      </c>
      <c r="F349" s="14">
        <v>2</v>
      </c>
      <c r="G349" s="14">
        <v>2</v>
      </c>
      <c r="H349" s="11">
        <v>734</v>
      </c>
      <c r="I349" s="11">
        <v>675</v>
      </c>
      <c r="J349" s="11">
        <v>665</v>
      </c>
      <c r="K349" s="36">
        <v>34</v>
      </c>
      <c r="L349" s="11">
        <f>'вмды работ'!C344</f>
        <v>838553</v>
      </c>
      <c r="M349" s="11">
        <v>0</v>
      </c>
      <c r="N349" s="11">
        <v>0</v>
      </c>
      <c r="O349" s="11">
        <v>0</v>
      </c>
      <c r="P349" s="11">
        <f t="shared" si="105"/>
        <v>838553</v>
      </c>
      <c r="Q349" s="11">
        <f>L349/H349</f>
        <v>1142.4427792915531</v>
      </c>
      <c r="R349" s="13">
        <v>13912</v>
      </c>
      <c r="S349" s="26" t="s">
        <v>385</v>
      </c>
      <c r="T349" s="22" t="s">
        <v>387</v>
      </c>
    </row>
    <row r="350" spans="1:22" s="97" customFormat="1" ht="18.75" customHeight="1" x14ac:dyDescent="0.3">
      <c r="A350" s="35">
        <f t="shared" si="104"/>
        <v>209</v>
      </c>
      <c r="B350" s="27" t="s">
        <v>73</v>
      </c>
      <c r="C350" s="14">
        <v>1970</v>
      </c>
      <c r="D350" s="14"/>
      <c r="E350" s="28" t="s">
        <v>40</v>
      </c>
      <c r="F350" s="14">
        <v>2</v>
      </c>
      <c r="G350" s="14">
        <v>2</v>
      </c>
      <c r="H350" s="11">
        <v>736</v>
      </c>
      <c r="I350" s="11">
        <v>680</v>
      </c>
      <c r="J350" s="11">
        <v>671</v>
      </c>
      <c r="K350" s="36">
        <v>28</v>
      </c>
      <c r="L350" s="11">
        <f>'вмды работ'!C345</f>
        <v>834492</v>
      </c>
      <c r="M350" s="11">
        <v>0</v>
      </c>
      <c r="N350" s="11">
        <v>0</v>
      </c>
      <c r="O350" s="11">
        <v>0</v>
      </c>
      <c r="P350" s="11">
        <f t="shared" si="105"/>
        <v>834492</v>
      </c>
      <c r="Q350" s="11">
        <f>QUOTIENT(L350,H350)</f>
        <v>1133</v>
      </c>
      <c r="R350" s="13">
        <v>13912</v>
      </c>
      <c r="S350" s="26" t="s">
        <v>385</v>
      </c>
      <c r="T350" s="22" t="s">
        <v>387</v>
      </c>
    </row>
    <row r="351" spans="1:22" s="97" customFormat="1" ht="20.25" customHeight="1" x14ac:dyDescent="0.3">
      <c r="A351" s="35">
        <f t="shared" si="104"/>
        <v>210</v>
      </c>
      <c r="B351" s="27" t="s">
        <v>74</v>
      </c>
      <c r="C351" s="14">
        <v>1970</v>
      </c>
      <c r="D351" s="14"/>
      <c r="E351" s="28" t="s">
        <v>40</v>
      </c>
      <c r="F351" s="14">
        <v>2</v>
      </c>
      <c r="G351" s="14">
        <v>2</v>
      </c>
      <c r="H351" s="11">
        <v>739</v>
      </c>
      <c r="I351" s="11">
        <v>672</v>
      </c>
      <c r="J351" s="11">
        <v>665</v>
      </c>
      <c r="K351" s="36">
        <v>31</v>
      </c>
      <c r="L351" s="11">
        <f>'вмды работ'!C346</f>
        <v>841925</v>
      </c>
      <c r="M351" s="11">
        <v>0</v>
      </c>
      <c r="N351" s="11">
        <v>0</v>
      </c>
      <c r="O351" s="11">
        <v>0</v>
      </c>
      <c r="P351" s="11">
        <f t="shared" si="105"/>
        <v>841925</v>
      </c>
      <c r="Q351" s="11">
        <f>QUOTIENT(L351,H351)</f>
        <v>1139</v>
      </c>
      <c r="R351" s="13">
        <v>13912</v>
      </c>
      <c r="S351" s="26" t="s">
        <v>385</v>
      </c>
      <c r="T351" s="22" t="s">
        <v>387</v>
      </c>
    </row>
    <row r="352" spans="1:22" s="97" customFormat="1" ht="22.5" customHeight="1" x14ac:dyDescent="0.3">
      <c r="A352" s="35">
        <f t="shared" si="104"/>
        <v>211</v>
      </c>
      <c r="B352" s="27" t="s">
        <v>75</v>
      </c>
      <c r="C352" s="14">
        <v>1964</v>
      </c>
      <c r="D352" s="14"/>
      <c r="E352" s="28" t="s">
        <v>40</v>
      </c>
      <c r="F352" s="14">
        <v>2</v>
      </c>
      <c r="G352" s="14">
        <v>2</v>
      </c>
      <c r="H352" s="11">
        <v>589.5</v>
      </c>
      <c r="I352" s="11">
        <v>512</v>
      </c>
      <c r="J352" s="11">
        <v>423</v>
      </c>
      <c r="K352" s="36">
        <v>23</v>
      </c>
      <c r="L352" s="11">
        <f>'вмды работ'!C347</f>
        <v>3714458</v>
      </c>
      <c r="M352" s="11">
        <v>0</v>
      </c>
      <c r="N352" s="11">
        <v>0</v>
      </c>
      <c r="O352" s="11">
        <v>0</v>
      </c>
      <c r="P352" s="11">
        <f t="shared" si="105"/>
        <v>3714458</v>
      </c>
      <c r="Q352" s="11">
        <f>L352/H352</f>
        <v>6301.0313825275662</v>
      </c>
      <c r="R352" s="13">
        <v>13912</v>
      </c>
      <c r="S352" s="26" t="s">
        <v>385</v>
      </c>
      <c r="T352" s="22" t="s">
        <v>387</v>
      </c>
    </row>
    <row r="353" spans="1:20" s="97" customFormat="1" ht="17.25" customHeight="1" x14ac:dyDescent="0.3">
      <c r="A353" s="35">
        <f t="shared" si="104"/>
        <v>212</v>
      </c>
      <c r="B353" s="27" t="s">
        <v>76</v>
      </c>
      <c r="C353" s="14">
        <v>1940</v>
      </c>
      <c r="D353" s="14"/>
      <c r="E353" s="28" t="s">
        <v>71</v>
      </c>
      <c r="F353" s="14">
        <v>2</v>
      </c>
      <c r="G353" s="14">
        <v>5</v>
      </c>
      <c r="H353" s="11">
        <v>324</v>
      </c>
      <c r="I353" s="11">
        <v>298</v>
      </c>
      <c r="J353" s="11">
        <v>290</v>
      </c>
      <c r="K353" s="36">
        <v>14</v>
      </c>
      <c r="L353" s="11">
        <f>'вмды работ'!C348</f>
        <v>2579097</v>
      </c>
      <c r="M353" s="11">
        <v>0</v>
      </c>
      <c r="N353" s="11">
        <v>0</v>
      </c>
      <c r="O353" s="11">
        <v>0</v>
      </c>
      <c r="P353" s="11">
        <f t="shared" si="105"/>
        <v>2579097</v>
      </c>
      <c r="Q353" s="11">
        <f>L353/H353</f>
        <v>7960.1759259259261</v>
      </c>
      <c r="R353" s="13">
        <v>13912</v>
      </c>
      <c r="S353" s="26" t="s">
        <v>385</v>
      </c>
      <c r="T353" s="22" t="s">
        <v>387</v>
      </c>
    </row>
    <row r="354" spans="1:20" s="97" customFormat="1" ht="14" x14ac:dyDescent="0.3">
      <c r="A354" s="180" t="s">
        <v>44</v>
      </c>
      <c r="B354" s="181"/>
      <c r="C354" s="10" t="s">
        <v>41</v>
      </c>
      <c r="D354" s="10" t="s">
        <v>41</v>
      </c>
      <c r="E354" s="10" t="s">
        <v>41</v>
      </c>
      <c r="F354" s="10" t="s">
        <v>41</v>
      </c>
      <c r="G354" s="10" t="s">
        <v>41</v>
      </c>
      <c r="H354" s="11">
        <f t="shared" ref="H354:P354" si="106">SUM(H347:H353)</f>
        <v>4866.5</v>
      </c>
      <c r="I354" s="11">
        <f t="shared" si="106"/>
        <v>4365</v>
      </c>
      <c r="J354" s="11">
        <f t="shared" si="106"/>
        <v>4104.8999999999996</v>
      </c>
      <c r="K354" s="36">
        <f>SUM(K347:K353)</f>
        <v>204</v>
      </c>
      <c r="L354" s="11">
        <f t="shared" si="106"/>
        <v>10118843</v>
      </c>
      <c r="M354" s="11">
        <f t="shared" si="106"/>
        <v>0</v>
      </c>
      <c r="N354" s="11">
        <f t="shared" si="106"/>
        <v>0</v>
      </c>
      <c r="O354" s="11">
        <f t="shared" si="106"/>
        <v>0</v>
      </c>
      <c r="P354" s="11">
        <f t="shared" si="106"/>
        <v>10118843</v>
      </c>
      <c r="Q354" s="11">
        <f>L354/H354</f>
        <v>2079.2855234768313</v>
      </c>
      <c r="R354" s="33" t="s">
        <v>41</v>
      </c>
      <c r="S354" s="26" t="s">
        <v>41</v>
      </c>
      <c r="T354" s="26" t="s">
        <v>41</v>
      </c>
    </row>
    <row r="355" spans="1:20" s="97" customFormat="1" ht="17.25" customHeight="1" x14ac:dyDescent="0.3">
      <c r="A355" s="188" t="s">
        <v>77</v>
      </c>
      <c r="B355" s="189"/>
      <c r="C355" s="189"/>
      <c r="D355" s="189"/>
      <c r="E355" s="190"/>
      <c r="F355" s="187"/>
      <c r="G355" s="187"/>
      <c r="H355" s="187"/>
      <c r="I355" s="187"/>
      <c r="J355" s="187"/>
      <c r="K355" s="187"/>
      <c r="L355" s="187"/>
      <c r="M355" s="187"/>
      <c r="N355" s="187"/>
      <c r="O355" s="187"/>
      <c r="P355" s="187"/>
      <c r="Q355" s="187"/>
      <c r="R355" s="187"/>
      <c r="S355" s="187"/>
      <c r="T355" s="187"/>
    </row>
    <row r="356" spans="1:20" s="97" customFormat="1" ht="17.25" customHeight="1" x14ac:dyDescent="0.3">
      <c r="A356" s="35">
        <f>A353+1</f>
        <v>213</v>
      </c>
      <c r="B356" s="24" t="s">
        <v>78</v>
      </c>
      <c r="C356" s="14">
        <v>1950</v>
      </c>
      <c r="D356" s="14"/>
      <c r="E356" s="28" t="s">
        <v>40</v>
      </c>
      <c r="F356" s="14">
        <v>2</v>
      </c>
      <c r="G356" s="14">
        <v>1</v>
      </c>
      <c r="H356" s="11">
        <v>238</v>
      </c>
      <c r="I356" s="11">
        <v>231.48</v>
      </c>
      <c r="J356" s="11">
        <v>164.76</v>
      </c>
      <c r="K356" s="36">
        <v>14</v>
      </c>
      <c r="L356" s="11">
        <f>'вмды работ'!C351</f>
        <v>1811329</v>
      </c>
      <c r="M356" s="11">
        <v>0</v>
      </c>
      <c r="N356" s="11">
        <v>0</v>
      </c>
      <c r="O356" s="11">
        <v>0</v>
      </c>
      <c r="P356" s="11">
        <f>L356</f>
        <v>1811329</v>
      </c>
      <c r="Q356" s="11">
        <f>L356/H356</f>
        <v>7610.6260504201682</v>
      </c>
      <c r="R356" s="13">
        <v>13912</v>
      </c>
      <c r="S356" s="26" t="s">
        <v>385</v>
      </c>
      <c r="T356" s="22" t="s">
        <v>387</v>
      </c>
    </row>
    <row r="357" spans="1:20" s="97" customFormat="1" ht="13.5" customHeight="1" x14ac:dyDescent="0.3">
      <c r="A357" s="35">
        <f>A356+1</f>
        <v>214</v>
      </c>
      <c r="B357" s="24" t="s">
        <v>430</v>
      </c>
      <c r="C357" s="98">
        <v>1986</v>
      </c>
      <c r="D357" s="98"/>
      <c r="E357" s="28" t="s">
        <v>40</v>
      </c>
      <c r="F357" s="98">
        <v>7</v>
      </c>
      <c r="G357" s="98">
        <v>1</v>
      </c>
      <c r="H357" s="99">
        <v>1263</v>
      </c>
      <c r="I357" s="99">
        <v>1093.4000000000001</v>
      </c>
      <c r="J357" s="99">
        <v>952.5</v>
      </c>
      <c r="K357" s="100">
        <v>59</v>
      </c>
      <c r="L357" s="10">
        <f>'вмды работ'!C352</f>
        <v>1900000</v>
      </c>
      <c r="M357" s="11">
        <v>0</v>
      </c>
      <c r="N357" s="11">
        <v>0</v>
      </c>
      <c r="O357" s="11">
        <v>0</v>
      </c>
      <c r="P357" s="11">
        <f>L357</f>
        <v>1900000</v>
      </c>
      <c r="Q357" s="11">
        <f>L357/H357</f>
        <v>1504.3547110055424</v>
      </c>
      <c r="R357" s="13">
        <v>13912</v>
      </c>
      <c r="S357" s="26" t="s">
        <v>385</v>
      </c>
      <c r="T357" s="22" t="s">
        <v>387</v>
      </c>
    </row>
    <row r="358" spans="1:20" s="97" customFormat="1" ht="17.25" customHeight="1" x14ac:dyDescent="0.3">
      <c r="A358" s="180" t="s">
        <v>44</v>
      </c>
      <c r="B358" s="181"/>
      <c r="C358" s="10" t="s">
        <v>41</v>
      </c>
      <c r="D358" s="10" t="s">
        <v>41</v>
      </c>
      <c r="E358" s="10" t="s">
        <v>41</v>
      </c>
      <c r="F358" s="10" t="s">
        <v>41</v>
      </c>
      <c r="G358" s="10" t="s">
        <v>41</v>
      </c>
      <c r="H358" s="11">
        <f>SUM(H356:H357)</f>
        <v>1501</v>
      </c>
      <c r="I358" s="11">
        <f t="shared" ref="I358:P358" si="107">SUM(I356:I357)</f>
        <v>1324.88</v>
      </c>
      <c r="J358" s="11">
        <f t="shared" si="107"/>
        <v>1117.26</v>
      </c>
      <c r="K358" s="36">
        <f>SUM(K356:K357)</f>
        <v>73</v>
      </c>
      <c r="L358" s="11">
        <f>SUM(L356:L357)</f>
        <v>3711329</v>
      </c>
      <c r="M358" s="11">
        <f t="shared" si="107"/>
        <v>0</v>
      </c>
      <c r="N358" s="11">
        <f t="shared" si="107"/>
        <v>0</v>
      </c>
      <c r="O358" s="11">
        <f t="shared" si="107"/>
        <v>0</v>
      </c>
      <c r="P358" s="11">
        <f t="shared" si="107"/>
        <v>3711329</v>
      </c>
      <c r="Q358" s="11">
        <f>L358/H358</f>
        <v>2472.5709526982014</v>
      </c>
      <c r="R358" s="33" t="s">
        <v>41</v>
      </c>
      <c r="S358" s="26" t="s">
        <v>41</v>
      </c>
      <c r="T358" s="26" t="s">
        <v>41</v>
      </c>
    </row>
    <row r="359" spans="1:20" s="97" customFormat="1" ht="17.25" customHeight="1" x14ac:dyDescent="0.3">
      <c r="A359" s="188" t="s">
        <v>79</v>
      </c>
      <c r="B359" s="189"/>
      <c r="C359" s="189"/>
      <c r="D359" s="189"/>
      <c r="E359" s="190"/>
      <c r="F359" s="187"/>
      <c r="G359" s="187"/>
      <c r="H359" s="187"/>
      <c r="I359" s="187"/>
      <c r="J359" s="187"/>
      <c r="K359" s="187"/>
      <c r="L359" s="187"/>
      <c r="M359" s="187"/>
      <c r="N359" s="187"/>
      <c r="O359" s="187"/>
      <c r="P359" s="187"/>
      <c r="Q359" s="187"/>
      <c r="R359" s="187"/>
      <c r="S359" s="187"/>
      <c r="T359" s="187"/>
    </row>
    <row r="360" spans="1:20" s="97" customFormat="1" ht="17.25" customHeight="1" x14ac:dyDescent="0.3">
      <c r="A360" s="35">
        <f>A357+1</f>
        <v>215</v>
      </c>
      <c r="B360" s="24" t="s">
        <v>80</v>
      </c>
      <c r="C360" s="14">
        <v>1967</v>
      </c>
      <c r="D360" s="14"/>
      <c r="E360" s="28" t="s">
        <v>40</v>
      </c>
      <c r="F360" s="14">
        <v>2</v>
      </c>
      <c r="G360" s="14">
        <v>2</v>
      </c>
      <c r="H360" s="11">
        <v>622.20000000000005</v>
      </c>
      <c r="I360" s="11">
        <v>406.8</v>
      </c>
      <c r="J360" s="11">
        <v>323.39999999999998</v>
      </c>
      <c r="K360" s="36">
        <v>35</v>
      </c>
      <c r="L360" s="11">
        <f>'вмды работ'!C355</f>
        <v>2201198</v>
      </c>
      <c r="M360" s="11">
        <v>0</v>
      </c>
      <c r="N360" s="11">
        <v>0</v>
      </c>
      <c r="O360" s="11">
        <v>0</v>
      </c>
      <c r="P360" s="11">
        <f>L360</f>
        <v>2201198</v>
      </c>
      <c r="Q360" s="11">
        <f>L360/H360</f>
        <v>3537.7659916425582</v>
      </c>
      <c r="R360" s="13">
        <v>13912</v>
      </c>
      <c r="S360" s="26" t="s">
        <v>385</v>
      </c>
      <c r="T360" s="22" t="s">
        <v>387</v>
      </c>
    </row>
    <row r="361" spans="1:20" s="97" customFormat="1" ht="17.25" customHeight="1" x14ac:dyDescent="0.3">
      <c r="A361" s="180" t="s">
        <v>44</v>
      </c>
      <c r="B361" s="181"/>
      <c r="C361" s="10" t="s">
        <v>41</v>
      </c>
      <c r="D361" s="10" t="s">
        <v>41</v>
      </c>
      <c r="E361" s="10" t="s">
        <v>41</v>
      </c>
      <c r="F361" s="10" t="s">
        <v>41</v>
      </c>
      <c r="G361" s="10" t="s">
        <v>41</v>
      </c>
      <c r="H361" s="11">
        <f>SUM(H360)</f>
        <v>622.20000000000005</v>
      </c>
      <c r="I361" s="11">
        <f t="shared" ref="I361:P361" si="108">SUM(I360)</f>
        <v>406.8</v>
      </c>
      <c r="J361" s="11">
        <f t="shared" si="108"/>
        <v>323.39999999999998</v>
      </c>
      <c r="K361" s="36">
        <f t="shared" si="108"/>
        <v>35</v>
      </c>
      <c r="L361" s="11">
        <f t="shared" si="108"/>
        <v>2201198</v>
      </c>
      <c r="M361" s="11">
        <f t="shared" si="108"/>
        <v>0</v>
      </c>
      <c r="N361" s="11">
        <f t="shared" si="108"/>
        <v>0</v>
      </c>
      <c r="O361" s="11">
        <f t="shared" si="108"/>
        <v>0</v>
      </c>
      <c r="P361" s="11">
        <f t="shared" si="108"/>
        <v>2201198</v>
      </c>
      <c r="Q361" s="11">
        <f>L361/H361</f>
        <v>3537.7659916425582</v>
      </c>
      <c r="R361" s="33" t="s">
        <v>41</v>
      </c>
      <c r="S361" s="26" t="s">
        <v>41</v>
      </c>
      <c r="T361" s="26" t="s">
        <v>41</v>
      </c>
    </row>
    <row r="362" spans="1:20" s="97" customFormat="1" ht="17.25" customHeight="1" x14ac:dyDescent="0.3">
      <c r="A362" s="188" t="s">
        <v>81</v>
      </c>
      <c r="B362" s="189"/>
      <c r="C362" s="189"/>
      <c r="D362" s="189"/>
      <c r="E362" s="190"/>
      <c r="F362" s="187"/>
      <c r="G362" s="187"/>
      <c r="H362" s="187"/>
      <c r="I362" s="187"/>
      <c r="J362" s="187"/>
      <c r="K362" s="187"/>
      <c r="L362" s="187"/>
      <c r="M362" s="187"/>
      <c r="N362" s="187"/>
      <c r="O362" s="187"/>
      <c r="P362" s="187"/>
      <c r="Q362" s="187"/>
      <c r="R362" s="187"/>
      <c r="S362" s="187"/>
      <c r="T362" s="187"/>
    </row>
    <row r="363" spans="1:20" s="97" customFormat="1" ht="17.25" customHeight="1" x14ac:dyDescent="0.3">
      <c r="A363" s="35">
        <f>A360+1</f>
        <v>216</v>
      </c>
      <c r="B363" s="27" t="s">
        <v>82</v>
      </c>
      <c r="C363" s="14">
        <v>1955</v>
      </c>
      <c r="D363" s="14"/>
      <c r="E363" s="28" t="s">
        <v>40</v>
      </c>
      <c r="F363" s="14">
        <v>2</v>
      </c>
      <c r="G363" s="14">
        <v>2</v>
      </c>
      <c r="H363" s="11">
        <v>855.6</v>
      </c>
      <c r="I363" s="11">
        <v>823.4</v>
      </c>
      <c r="J363" s="11">
        <v>394.38</v>
      </c>
      <c r="K363" s="36">
        <v>26</v>
      </c>
      <c r="L363" s="11">
        <f>'вмды работ'!C358</f>
        <v>2357021</v>
      </c>
      <c r="M363" s="11">
        <v>0</v>
      </c>
      <c r="N363" s="11">
        <v>0</v>
      </c>
      <c r="O363" s="11">
        <v>0</v>
      </c>
      <c r="P363" s="11">
        <f>L363</f>
        <v>2357021</v>
      </c>
      <c r="Q363" s="11">
        <f>L363/H363</f>
        <v>2754.8165030388031</v>
      </c>
      <c r="R363" s="13">
        <v>13912</v>
      </c>
      <c r="S363" s="26" t="s">
        <v>385</v>
      </c>
      <c r="T363" s="22" t="s">
        <v>387</v>
      </c>
    </row>
    <row r="364" spans="1:20" s="97" customFormat="1" ht="17.25" customHeight="1" x14ac:dyDescent="0.3">
      <c r="A364" s="35">
        <f>A363+1</f>
        <v>217</v>
      </c>
      <c r="B364" s="27" t="s">
        <v>83</v>
      </c>
      <c r="C364" s="14">
        <v>1955</v>
      </c>
      <c r="D364" s="14"/>
      <c r="E364" s="28" t="s">
        <v>40</v>
      </c>
      <c r="F364" s="14">
        <v>2</v>
      </c>
      <c r="G364" s="14">
        <v>2</v>
      </c>
      <c r="H364" s="11">
        <v>804</v>
      </c>
      <c r="I364" s="11">
        <v>792.9</v>
      </c>
      <c r="J364" s="11">
        <v>386.4</v>
      </c>
      <c r="K364" s="36">
        <v>33</v>
      </c>
      <c r="L364" s="11">
        <f>'вмды работ'!C359</f>
        <v>2344379</v>
      </c>
      <c r="M364" s="11">
        <v>0</v>
      </c>
      <c r="N364" s="11">
        <v>0</v>
      </c>
      <c r="O364" s="11">
        <v>0</v>
      </c>
      <c r="P364" s="11">
        <f>L364</f>
        <v>2344379</v>
      </c>
      <c r="Q364" s="11">
        <f>L364/H364</f>
        <v>2915.8942786069651</v>
      </c>
      <c r="R364" s="13">
        <v>13912</v>
      </c>
      <c r="S364" s="26" t="s">
        <v>385</v>
      </c>
      <c r="T364" s="22" t="s">
        <v>387</v>
      </c>
    </row>
    <row r="365" spans="1:20" s="97" customFormat="1" ht="17.25" customHeight="1" x14ac:dyDescent="0.3">
      <c r="A365" s="35">
        <f>A364+1</f>
        <v>218</v>
      </c>
      <c r="B365" s="27" t="s">
        <v>84</v>
      </c>
      <c r="C365" s="14">
        <v>1955</v>
      </c>
      <c r="D365" s="14"/>
      <c r="E365" s="28" t="s">
        <v>40</v>
      </c>
      <c r="F365" s="14">
        <v>2</v>
      </c>
      <c r="G365" s="14">
        <v>2</v>
      </c>
      <c r="H365" s="11">
        <v>796.8</v>
      </c>
      <c r="I365" s="11">
        <v>766.6</v>
      </c>
      <c r="J365" s="11">
        <v>666.5</v>
      </c>
      <c r="K365" s="36">
        <v>33</v>
      </c>
      <c r="L365" s="11">
        <f>'вмды работ'!C360</f>
        <v>3478500</v>
      </c>
      <c r="M365" s="11">
        <v>0</v>
      </c>
      <c r="N365" s="11">
        <v>0</v>
      </c>
      <c r="O365" s="11">
        <v>0</v>
      </c>
      <c r="P365" s="11">
        <f>L365</f>
        <v>3478500</v>
      </c>
      <c r="Q365" s="11">
        <f>L365/H365</f>
        <v>4365.5873493975905</v>
      </c>
      <c r="R365" s="13">
        <v>13912</v>
      </c>
      <c r="S365" s="26" t="s">
        <v>385</v>
      </c>
      <c r="T365" s="22" t="s">
        <v>387</v>
      </c>
    </row>
    <row r="366" spans="1:20" s="97" customFormat="1" ht="17.25" customHeight="1" x14ac:dyDescent="0.3">
      <c r="A366" s="180" t="s">
        <v>44</v>
      </c>
      <c r="B366" s="181"/>
      <c r="C366" s="10" t="s">
        <v>41</v>
      </c>
      <c r="D366" s="10" t="s">
        <v>41</v>
      </c>
      <c r="E366" s="10" t="s">
        <v>41</v>
      </c>
      <c r="F366" s="10" t="s">
        <v>41</v>
      </c>
      <c r="G366" s="10" t="s">
        <v>41</v>
      </c>
      <c r="H366" s="11">
        <f>SUM(H363:H365)</f>
        <v>2456.3999999999996</v>
      </c>
      <c r="I366" s="11">
        <f t="shared" ref="I366:P366" si="109">SUM(I363:I365)</f>
        <v>2382.9</v>
      </c>
      <c r="J366" s="11">
        <f t="shared" si="109"/>
        <v>1447.28</v>
      </c>
      <c r="K366" s="36">
        <f>SUM(K363:K365)</f>
        <v>92</v>
      </c>
      <c r="L366" s="11">
        <f t="shared" si="109"/>
        <v>8179900</v>
      </c>
      <c r="M366" s="11">
        <f t="shared" si="109"/>
        <v>0</v>
      </c>
      <c r="N366" s="11">
        <f t="shared" si="109"/>
        <v>0</v>
      </c>
      <c r="O366" s="11">
        <f t="shared" si="109"/>
        <v>0</v>
      </c>
      <c r="P366" s="11">
        <f t="shared" si="109"/>
        <v>8179900</v>
      </c>
      <c r="Q366" s="11">
        <f>L366/H366</f>
        <v>3330.0358247842378</v>
      </c>
      <c r="R366" s="33" t="s">
        <v>41</v>
      </c>
      <c r="S366" s="26" t="s">
        <v>41</v>
      </c>
      <c r="T366" s="26" t="s">
        <v>41</v>
      </c>
    </row>
    <row r="367" spans="1:20" s="97" customFormat="1" ht="17.25" customHeight="1" x14ac:dyDescent="0.3">
      <c r="A367" s="188" t="s">
        <v>85</v>
      </c>
      <c r="B367" s="189"/>
      <c r="C367" s="189"/>
      <c r="D367" s="189"/>
      <c r="E367" s="190"/>
      <c r="F367" s="187"/>
      <c r="G367" s="187"/>
      <c r="H367" s="187"/>
      <c r="I367" s="187"/>
      <c r="J367" s="187"/>
      <c r="K367" s="187"/>
      <c r="L367" s="187"/>
      <c r="M367" s="187"/>
      <c r="N367" s="187"/>
      <c r="O367" s="187"/>
      <c r="P367" s="187"/>
      <c r="Q367" s="187"/>
      <c r="R367" s="187"/>
      <c r="S367" s="187"/>
      <c r="T367" s="187"/>
    </row>
    <row r="368" spans="1:20" s="97" customFormat="1" ht="17.25" customHeight="1" x14ac:dyDescent="0.3">
      <c r="A368" s="35">
        <f>A365+1</f>
        <v>219</v>
      </c>
      <c r="B368" s="101" t="s">
        <v>86</v>
      </c>
      <c r="C368" s="14">
        <v>1966</v>
      </c>
      <c r="D368" s="14"/>
      <c r="E368" s="28" t="s">
        <v>40</v>
      </c>
      <c r="F368" s="14">
        <v>2</v>
      </c>
      <c r="G368" s="14">
        <v>2</v>
      </c>
      <c r="H368" s="11">
        <v>720.41</v>
      </c>
      <c r="I368" s="11">
        <v>697.8</v>
      </c>
      <c r="J368" s="11">
        <v>523.71</v>
      </c>
      <c r="K368" s="36">
        <v>33</v>
      </c>
      <c r="L368" s="11">
        <f>'вмды работ'!C363</f>
        <v>1188301</v>
      </c>
      <c r="M368" s="11">
        <v>0</v>
      </c>
      <c r="N368" s="11">
        <v>0</v>
      </c>
      <c r="O368" s="11">
        <v>0</v>
      </c>
      <c r="P368" s="11">
        <f>L368</f>
        <v>1188301</v>
      </c>
      <c r="Q368" s="11">
        <f>L368/H368</f>
        <v>1649.4787690343001</v>
      </c>
      <c r="R368" s="13">
        <v>13912</v>
      </c>
      <c r="S368" s="26" t="s">
        <v>385</v>
      </c>
      <c r="T368" s="22" t="s">
        <v>387</v>
      </c>
    </row>
    <row r="369" spans="1:20" s="102" customFormat="1" ht="17.25" customHeight="1" x14ac:dyDescent="0.3">
      <c r="A369" s="180" t="s">
        <v>44</v>
      </c>
      <c r="B369" s="181"/>
      <c r="C369" s="10" t="s">
        <v>41</v>
      </c>
      <c r="D369" s="10" t="s">
        <v>41</v>
      </c>
      <c r="E369" s="10" t="s">
        <v>41</v>
      </c>
      <c r="F369" s="10" t="s">
        <v>41</v>
      </c>
      <c r="G369" s="10" t="s">
        <v>41</v>
      </c>
      <c r="H369" s="11">
        <f t="shared" ref="H369:P369" si="110">SUM(H368)</f>
        <v>720.41</v>
      </c>
      <c r="I369" s="11">
        <f t="shared" si="110"/>
        <v>697.8</v>
      </c>
      <c r="J369" s="11">
        <f t="shared" si="110"/>
        <v>523.71</v>
      </c>
      <c r="K369" s="36">
        <f t="shared" si="110"/>
        <v>33</v>
      </c>
      <c r="L369" s="11">
        <f t="shared" si="110"/>
        <v>1188301</v>
      </c>
      <c r="M369" s="11">
        <f t="shared" si="110"/>
        <v>0</v>
      </c>
      <c r="N369" s="11">
        <f t="shared" si="110"/>
        <v>0</v>
      </c>
      <c r="O369" s="11">
        <f t="shared" si="110"/>
        <v>0</v>
      </c>
      <c r="P369" s="11">
        <f t="shared" si="110"/>
        <v>1188301</v>
      </c>
      <c r="Q369" s="11">
        <f>L369/H369</f>
        <v>1649.4787690343001</v>
      </c>
      <c r="R369" s="33" t="s">
        <v>41</v>
      </c>
      <c r="S369" s="33" t="s">
        <v>41</v>
      </c>
      <c r="T369" s="33" t="s">
        <v>41</v>
      </c>
    </row>
    <row r="370" spans="1:20" s="43" customFormat="1" x14ac:dyDescent="0.35">
      <c r="A370" s="182" t="s">
        <v>87</v>
      </c>
      <c r="B370" s="183"/>
      <c r="C370" s="184"/>
      <c r="D370" s="85" t="s">
        <v>41</v>
      </c>
      <c r="E370" s="85" t="s">
        <v>41</v>
      </c>
      <c r="F370" s="85" t="s">
        <v>41</v>
      </c>
      <c r="G370" s="85" t="s">
        <v>41</v>
      </c>
      <c r="H370" s="37">
        <f>H354+H358+H361+H366+H369</f>
        <v>10166.509999999998</v>
      </c>
      <c r="I370" s="37">
        <f t="shared" ref="I370:P370" si="111">I354+I358+I361+I366+I369</f>
        <v>9177.3799999999992</v>
      </c>
      <c r="J370" s="37">
        <f t="shared" si="111"/>
        <v>7516.5499999999993</v>
      </c>
      <c r="K370" s="64">
        <f>K354+K358+K361+K366+K369</f>
        <v>437</v>
      </c>
      <c r="L370" s="37">
        <f t="shared" si="111"/>
        <v>25399571</v>
      </c>
      <c r="M370" s="37">
        <f t="shared" si="111"/>
        <v>0</v>
      </c>
      <c r="N370" s="37">
        <f t="shared" si="111"/>
        <v>0</v>
      </c>
      <c r="O370" s="37">
        <f t="shared" si="111"/>
        <v>0</v>
      </c>
      <c r="P370" s="37">
        <f t="shared" si="111"/>
        <v>25399571</v>
      </c>
      <c r="Q370" s="37">
        <f>L370/H370</f>
        <v>2498.3569582875543</v>
      </c>
      <c r="R370" s="40" t="s">
        <v>41</v>
      </c>
      <c r="S370" s="40" t="s">
        <v>41</v>
      </c>
      <c r="T370" s="41" t="s">
        <v>41</v>
      </c>
    </row>
    <row r="371" spans="1:20" s="18" customFormat="1" ht="15" customHeight="1" x14ac:dyDescent="0.35">
      <c r="A371" s="171" t="s">
        <v>151</v>
      </c>
      <c r="B371" s="171"/>
      <c r="C371" s="171"/>
      <c r="D371" s="171"/>
      <c r="E371" s="171"/>
      <c r="F371" s="171"/>
      <c r="G371" s="171"/>
      <c r="H371" s="171"/>
      <c r="I371" s="171"/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  <c r="T371" s="171"/>
    </row>
    <row r="372" spans="1:20" s="18" customFormat="1" ht="15.75" customHeight="1" x14ac:dyDescent="0.35">
      <c r="A372" s="172" t="s">
        <v>152</v>
      </c>
      <c r="B372" s="173"/>
      <c r="C372" s="173"/>
      <c r="D372" s="173"/>
      <c r="E372" s="174"/>
      <c r="F372" s="177"/>
      <c r="G372" s="177"/>
      <c r="H372" s="177"/>
      <c r="I372" s="177"/>
      <c r="J372" s="177"/>
      <c r="K372" s="177"/>
      <c r="L372" s="177"/>
      <c r="M372" s="177"/>
      <c r="N372" s="177"/>
      <c r="O372" s="177"/>
      <c r="P372" s="177"/>
      <c r="Q372" s="177"/>
      <c r="R372" s="177"/>
      <c r="S372" s="177"/>
      <c r="T372" s="177"/>
    </row>
    <row r="373" spans="1:20" s="18" customFormat="1" x14ac:dyDescent="0.35">
      <c r="A373" s="32">
        <f>A368+1</f>
        <v>220</v>
      </c>
      <c r="B373" s="24" t="s">
        <v>431</v>
      </c>
      <c r="C373" s="35">
        <v>1986</v>
      </c>
      <c r="D373" s="11"/>
      <c r="E373" s="28" t="s">
        <v>40</v>
      </c>
      <c r="F373" s="36">
        <v>5</v>
      </c>
      <c r="G373" s="36">
        <v>2</v>
      </c>
      <c r="H373" s="13">
        <v>3243.2</v>
      </c>
      <c r="I373" s="11">
        <v>1365.2</v>
      </c>
      <c r="J373" s="11">
        <v>465.6</v>
      </c>
      <c r="K373" s="36">
        <v>62</v>
      </c>
      <c r="L373" s="13">
        <f>'вмды работ'!C368</f>
        <v>913759</v>
      </c>
      <c r="M373" s="11">
        <v>0</v>
      </c>
      <c r="N373" s="11">
        <v>0</v>
      </c>
      <c r="O373" s="11">
        <v>0</v>
      </c>
      <c r="P373" s="11">
        <f>L373</f>
        <v>913759</v>
      </c>
      <c r="Q373" s="11">
        <f>L373/H373</f>
        <v>281.74611494819931</v>
      </c>
      <c r="R373" s="13">
        <v>13912</v>
      </c>
      <c r="S373" s="26" t="s">
        <v>385</v>
      </c>
      <c r="T373" s="22" t="s">
        <v>387</v>
      </c>
    </row>
    <row r="374" spans="1:20" s="18" customFormat="1" x14ac:dyDescent="0.35">
      <c r="A374" s="175" t="s">
        <v>44</v>
      </c>
      <c r="B374" s="176"/>
      <c r="C374" s="11" t="s">
        <v>41</v>
      </c>
      <c r="D374" s="11" t="s">
        <v>41</v>
      </c>
      <c r="E374" s="11" t="s">
        <v>41</v>
      </c>
      <c r="F374" s="11" t="s">
        <v>41</v>
      </c>
      <c r="G374" s="11" t="s">
        <v>41</v>
      </c>
      <c r="H374" s="13">
        <f>SUM(H373)</f>
        <v>3243.2</v>
      </c>
      <c r="I374" s="13">
        <f t="shared" ref="I374:P374" si="112">SUM(I373)</f>
        <v>1365.2</v>
      </c>
      <c r="J374" s="13">
        <f t="shared" si="112"/>
        <v>465.6</v>
      </c>
      <c r="K374" s="32">
        <f t="shared" si="112"/>
        <v>62</v>
      </c>
      <c r="L374" s="13">
        <f t="shared" si="112"/>
        <v>913759</v>
      </c>
      <c r="M374" s="13">
        <f t="shared" si="112"/>
        <v>0</v>
      </c>
      <c r="N374" s="13">
        <f t="shared" si="112"/>
        <v>0</v>
      </c>
      <c r="O374" s="13">
        <f t="shared" si="112"/>
        <v>0</v>
      </c>
      <c r="P374" s="13">
        <f t="shared" si="112"/>
        <v>913759</v>
      </c>
      <c r="Q374" s="11">
        <f>L374/H374</f>
        <v>281.74611494819931</v>
      </c>
      <c r="R374" s="33" t="s">
        <v>41</v>
      </c>
      <c r="S374" s="33" t="s">
        <v>41</v>
      </c>
      <c r="T374" s="33" t="s">
        <v>41</v>
      </c>
    </row>
    <row r="375" spans="1:20" s="18" customFormat="1" ht="15.75" customHeight="1" x14ac:dyDescent="0.35">
      <c r="A375" s="172" t="s">
        <v>153</v>
      </c>
      <c r="B375" s="173"/>
      <c r="C375" s="173"/>
      <c r="D375" s="173"/>
      <c r="E375" s="174"/>
      <c r="F375" s="177"/>
      <c r="G375" s="177"/>
      <c r="H375" s="177"/>
      <c r="I375" s="177"/>
      <c r="J375" s="177"/>
      <c r="K375" s="177"/>
      <c r="L375" s="177"/>
      <c r="M375" s="177"/>
      <c r="N375" s="177"/>
      <c r="O375" s="177"/>
      <c r="P375" s="177"/>
      <c r="Q375" s="177"/>
      <c r="R375" s="177"/>
      <c r="S375" s="177"/>
      <c r="T375" s="177"/>
    </row>
    <row r="376" spans="1:20" s="18" customFormat="1" x14ac:dyDescent="0.35">
      <c r="A376" s="32">
        <f>A373+1</f>
        <v>221</v>
      </c>
      <c r="B376" s="24" t="s">
        <v>338</v>
      </c>
      <c r="C376" s="34">
        <v>1954</v>
      </c>
      <c r="D376" s="32"/>
      <c r="E376" s="28" t="s">
        <v>40</v>
      </c>
      <c r="F376" s="32">
        <v>2</v>
      </c>
      <c r="G376" s="32">
        <v>2</v>
      </c>
      <c r="H376" s="13">
        <v>1065.8</v>
      </c>
      <c r="I376" s="13">
        <v>745</v>
      </c>
      <c r="J376" s="13">
        <v>677</v>
      </c>
      <c r="K376" s="32">
        <v>38</v>
      </c>
      <c r="L376" s="13">
        <f>'вмды работ'!C371</f>
        <v>1494742</v>
      </c>
      <c r="M376" s="11">
        <v>0</v>
      </c>
      <c r="N376" s="11">
        <v>0</v>
      </c>
      <c r="O376" s="11">
        <v>0</v>
      </c>
      <c r="P376" s="11">
        <f>L376</f>
        <v>1494742</v>
      </c>
      <c r="Q376" s="11">
        <f>L376/H376</f>
        <v>1402.4601238506286</v>
      </c>
      <c r="R376" s="13">
        <v>13912</v>
      </c>
      <c r="S376" s="26" t="s">
        <v>385</v>
      </c>
      <c r="T376" s="22" t="s">
        <v>387</v>
      </c>
    </row>
    <row r="377" spans="1:20" s="18" customFormat="1" x14ac:dyDescent="0.35">
      <c r="A377" s="32">
        <f>A376+1</f>
        <v>222</v>
      </c>
      <c r="B377" s="24" t="s">
        <v>339</v>
      </c>
      <c r="C377" s="34">
        <v>1954</v>
      </c>
      <c r="D377" s="32"/>
      <c r="E377" s="28" t="s">
        <v>40</v>
      </c>
      <c r="F377" s="32">
        <v>2</v>
      </c>
      <c r="G377" s="32">
        <v>2</v>
      </c>
      <c r="H377" s="13">
        <v>1077.5999999999999</v>
      </c>
      <c r="I377" s="13">
        <v>755.67</v>
      </c>
      <c r="J377" s="13">
        <v>755.67</v>
      </c>
      <c r="K377" s="32">
        <v>29</v>
      </c>
      <c r="L377" s="13">
        <f>'вмды работ'!C372</f>
        <v>1583237</v>
      </c>
      <c r="M377" s="11">
        <v>0</v>
      </c>
      <c r="N377" s="11">
        <v>0</v>
      </c>
      <c r="O377" s="11">
        <v>0</v>
      </c>
      <c r="P377" s="11">
        <f>L377</f>
        <v>1583237</v>
      </c>
      <c r="Q377" s="11">
        <f>L377/H377</f>
        <v>1469.2251299183372</v>
      </c>
      <c r="R377" s="13">
        <v>13912</v>
      </c>
      <c r="S377" s="26" t="s">
        <v>385</v>
      </c>
      <c r="T377" s="22" t="s">
        <v>387</v>
      </c>
    </row>
    <row r="378" spans="1:20" s="18" customFormat="1" x14ac:dyDescent="0.35">
      <c r="A378" s="32">
        <f>A377+1</f>
        <v>223</v>
      </c>
      <c r="B378" s="24" t="s">
        <v>340</v>
      </c>
      <c r="C378" s="34">
        <v>1967</v>
      </c>
      <c r="D378" s="32"/>
      <c r="E378" s="28" t="s">
        <v>40</v>
      </c>
      <c r="F378" s="32">
        <v>2</v>
      </c>
      <c r="G378" s="32">
        <v>2</v>
      </c>
      <c r="H378" s="13">
        <v>837.6</v>
      </c>
      <c r="I378" s="13">
        <v>618.20000000000005</v>
      </c>
      <c r="J378" s="13">
        <v>565.96</v>
      </c>
      <c r="K378" s="32">
        <v>24</v>
      </c>
      <c r="L378" s="13">
        <f>'вмды работ'!C373</f>
        <v>477560</v>
      </c>
      <c r="M378" s="11">
        <v>0</v>
      </c>
      <c r="N378" s="11">
        <v>0</v>
      </c>
      <c r="O378" s="11">
        <v>0</v>
      </c>
      <c r="P378" s="11">
        <f>L378</f>
        <v>477560</v>
      </c>
      <c r="Q378" s="11">
        <f>L378/H378</f>
        <v>570.15281757402101</v>
      </c>
      <c r="R378" s="13">
        <v>13912</v>
      </c>
      <c r="S378" s="26" t="s">
        <v>385</v>
      </c>
      <c r="T378" s="22" t="s">
        <v>387</v>
      </c>
    </row>
    <row r="379" spans="1:20" s="18" customFormat="1" x14ac:dyDescent="0.35">
      <c r="A379" s="32">
        <f>A378+1</f>
        <v>224</v>
      </c>
      <c r="B379" s="24" t="s">
        <v>341</v>
      </c>
      <c r="C379" s="34">
        <v>1969</v>
      </c>
      <c r="D379" s="32"/>
      <c r="E379" s="28" t="s">
        <v>40</v>
      </c>
      <c r="F379" s="32">
        <v>2</v>
      </c>
      <c r="G379" s="32">
        <v>2</v>
      </c>
      <c r="H379" s="13">
        <v>1540.26</v>
      </c>
      <c r="I379" s="13">
        <v>732.2</v>
      </c>
      <c r="J379" s="13">
        <v>687.8</v>
      </c>
      <c r="K379" s="32">
        <v>21</v>
      </c>
      <c r="L379" s="13">
        <f>'вмды работ'!C374</f>
        <v>212254</v>
      </c>
      <c r="M379" s="11">
        <v>0</v>
      </c>
      <c r="N379" s="11">
        <v>0</v>
      </c>
      <c r="O379" s="11">
        <v>0</v>
      </c>
      <c r="P379" s="11">
        <f>L379</f>
        <v>212254</v>
      </c>
      <c r="Q379" s="11">
        <f>L379/H379</f>
        <v>137.80400711568177</v>
      </c>
      <c r="R379" s="13">
        <v>13912</v>
      </c>
      <c r="S379" s="26" t="s">
        <v>385</v>
      </c>
      <c r="T379" s="22" t="s">
        <v>387</v>
      </c>
    </row>
    <row r="380" spans="1:20" s="18" customFormat="1" x14ac:dyDescent="0.35">
      <c r="A380" s="175" t="s">
        <v>44</v>
      </c>
      <c r="B380" s="176"/>
      <c r="C380" s="11" t="s">
        <v>41</v>
      </c>
      <c r="D380" s="11" t="s">
        <v>41</v>
      </c>
      <c r="E380" s="11" t="s">
        <v>41</v>
      </c>
      <c r="F380" s="11" t="s">
        <v>41</v>
      </c>
      <c r="G380" s="11" t="s">
        <v>41</v>
      </c>
      <c r="H380" s="13">
        <f>SUM(H376:H379)</f>
        <v>4521.2599999999993</v>
      </c>
      <c r="I380" s="13">
        <f t="shared" ref="I380:Q380" si="113">SUM(I376:I379)</f>
        <v>2851.0699999999997</v>
      </c>
      <c r="J380" s="13">
        <f t="shared" si="113"/>
        <v>2686.4300000000003</v>
      </c>
      <c r="K380" s="32">
        <f>SUM(K376:K379)</f>
        <v>112</v>
      </c>
      <c r="L380" s="13">
        <f>SUM(L376:L379)</f>
        <v>3767793</v>
      </c>
      <c r="M380" s="13">
        <f t="shared" si="113"/>
        <v>0</v>
      </c>
      <c r="N380" s="13">
        <f t="shared" si="113"/>
        <v>0</v>
      </c>
      <c r="O380" s="13">
        <f t="shared" si="113"/>
        <v>0</v>
      </c>
      <c r="P380" s="13">
        <f t="shared" si="113"/>
        <v>3767793</v>
      </c>
      <c r="Q380" s="13">
        <f t="shared" si="113"/>
        <v>3579.642078458668</v>
      </c>
      <c r="R380" s="33" t="s">
        <v>41</v>
      </c>
      <c r="S380" s="33" t="s">
        <v>41</v>
      </c>
      <c r="T380" s="33" t="s">
        <v>41</v>
      </c>
    </row>
    <row r="381" spans="1:20" s="18" customFormat="1" ht="15.75" customHeight="1" x14ac:dyDescent="0.35">
      <c r="A381" s="172" t="s">
        <v>154</v>
      </c>
      <c r="B381" s="173"/>
      <c r="C381" s="173"/>
      <c r="D381" s="173"/>
      <c r="E381" s="174"/>
      <c r="F381" s="177"/>
      <c r="G381" s="177"/>
      <c r="H381" s="177"/>
      <c r="I381" s="177"/>
      <c r="J381" s="177"/>
      <c r="K381" s="177"/>
      <c r="L381" s="177"/>
      <c r="M381" s="177"/>
      <c r="N381" s="177"/>
      <c r="O381" s="177"/>
      <c r="P381" s="177"/>
      <c r="Q381" s="177"/>
      <c r="R381" s="177"/>
      <c r="S381" s="177"/>
      <c r="T381" s="177"/>
    </row>
    <row r="382" spans="1:20" s="18" customFormat="1" x14ac:dyDescent="0.35">
      <c r="A382" s="32">
        <f>A379+1</f>
        <v>225</v>
      </c>
      <c r="B382" s="24" t="s">
        <v>342</v>
      </c>
      <c r="C382" s="35">
        <v>1965</v>
      </c>
      <c r="D382" s="32"/>
      <c r="E382" s="28" t="s">
        <v>40</v>
      </c>
      <c r="F382" s="32">
        <v>5</v>
      </c>
      <c r="G382" s="32">
        <v>4</v>
      </c>
      <c r="H382" s="13">
        <v>3689.52</v>
      </c>
      <c r="I382" s="13">
        <v>3381.52</v>
      </c>
      <c r="J382" s="13">
        <v>3307.62</v>
      </c>
      <c r="K382" s="36">
        <v>151</v>
      </c>
      <c r="L382" s="11">
        <f>'вмды работ'!C377</f>
        <v>1120128</v>
      </c>
      <c r="M382" s="11">
        <v>0</v>
      </c>
      <c r="N382" s="11">
        <v>0</v>
      </c>
      <c r="O382" s="11">
        <v>0</v>
      </c>
      <c r="P382" s="11">
        <f>L382</f>
        <v>1120128</v>
      </c>
      <c r="Q382" s="11">
        <f t="shared" ref="Q382:Q387" si="114">L382/H382</f>
        <v>303.59721589800301</v>
      </c>
      <c r="R382" s="13">
        <v>13912</v>
      </c>
      <c r="S382" s="26" t="s">
        <v>385</v>
      </c>
      <c r="T382" s="22" t="s">
        <v>387</v>
      </c>
    </row>
    <row r="383" spans="1:20" s="18" customFormat="1" x14ac:dyDescent="0.35">
      <c r="A383" s="32">
        <f>A382+1</f>
        <v>226</v>
      </c>
      <c r="B383" s="27" t="s">
        <v>343</v>
      </c>
      <c r="C383" s="35">
        <v>1951</v>
      </c>
      <c r="D383" s="32"/>
      <c r="E383" s="28" t="s">
        <v>40</v>
      </c>
      <c r="F383" s="32">
        <v>2</v>
      </c>
      <c r="G383" s="32">
        <v>3</v>
      </c>
      <c r="H383" s="13">
        <v>1019.3</v>
      </c>
      <c r="I383" s="13">
        <v>935.3</v>
      </c>
      <c r="J383" s="13">
        <v>918.8</v>
      </c>
      <c r="K383" s="36">
        <v>31</v>
      </c>
      <c r="L383" s="11">
        <f>'вмды работ'!C378</f>
        <v>4050464</v>
      </c>
      <c r="M383" s="11">
        <v>0</v>
      </c>
      <c r="N383" s="11">
        <v>0</v>
      </c>
      <c r="O383" s="11">
        <v>0</v>
      </c>
      <c r="P383" s="11">
        <f>L383</f>
        <v>4050464</v>
      </c>
      <c r="Q383" s="11">
        <f t="shared" si="114"/>
        <v>3973.7702344746394</v>
      </c>
      <c r="R383" s="13">
        <v>13912</v>
      </c>
      <c r="S383" s="26" t="s">
        <v>385</v>
      </c>
      <c r="T383" s="22" t="s">
        <v>387</v>
      </c>
    </row>
    <row r="384" spans="1:20" s="18" customFormat="1" x14ac:dyDescent="0.35">
      <c r="A384" s="32">
        <f>A383+1</f>
        <v>227</v>
      </c>
      <c r="B384" s="24" t="s">
        <v>344</v>
      </c>
      <c r="C384" s="35">
        <v>1957</v>
      </c>
      <c r="D384" s="32"/>
      <c r="E384" s="28" t="s">
        <v>40</v>
      </c>
      <c r="F384" s="32">
        <v>2</v>
      </c>
      <c r="G384" s="32">
        <v>3</v>
      </c>
      <c r="H384" s="13">
        <v>1069</v>
      </c>
      <c r="I384" s="13">
        <v>985.7</v>
      </c>
      <c r="J384" s="13">
        <v>942.1</v>
      </c>
      <c r="K384" s="36">
        <v>25</v>
      </c>
      <c r="L384" s="11">
        <f>'вмды работ'!C379</f>
        <v>3903420</v>
      </c>
      <c r="M384" s="11">
        <v>0</v>
      </c>
      <c r="N384" s="11">
        <v>0</v>
      </c>
      <c r="O384" s="11">
        <v>0</v>
      </c>
      <c r="P384" s="11">
        <f>L384</f>
        <v>3903420</v>
      </c>
      <c r="Q384" s="11">
        <f t="shared" si="114"/>
        <v>3651.4686623012162</v>
      </c>
      <c r="R384" s="13">
        <v>13912</v>
      </c>
      <c r="S384" s="26" t="s">
        <v>385</v>
      </c>
      <c r="T384" s="22" t="s">
        <v>387</v>
      </c>
    </row>
    <row r="385" spans="1:20" s="18" customFormat="1" x14ac:dyDescent="0.35">
      <c r="A385" s="32">
        <f>A384+1</f>
        <v>228</v>
      </c>
      <c r="B385" s="27" t="s">
        <v>345</v>
      </c>
      <c r="C385" s="35">
        <v>1952</v>
      </c>
      <c r="D385" s="32"/>
      <c r="E385" s="28" t="s">
        <v>40</v>
      </c>
      <c r="F385" s="32">
        <v>2</v>
      </c>
      <c r="G385" s="32">
        <v>1</v>
      </c>
      <c r="H385" s="13">
        <v>548.5</v>
      </c>
      <c r="I385" s="13">
        <v>503.5</v>
      </c>
      <c r="J385" s="13">
        <v>503.5</v>
      </c>
      <c r="K385" s="36">
        <v>14</v>
      </c>
      <c r="L385" s="11">
        <f>'вмды работ'!C380</f>
        <v>2289723</v>
      </c>
      <c r="M385" s="11">
        <v>0</v>
      </c>
      <c r="N385" s="11">
        <v>0</v>
      </c>
      <c r="O385" s="11">
        <v>0</v>
      </c>
      <c r="P385" s="11">
        <f>L385</f>
        <v>2289723</v>
      </c>
      <c r="Q385" s="11">
        <f t="shared" si="114"/>
        <v>4174.5177757520514</v>
      </c>
      <c r="R385" s="13">
        <v>13912</v>
      </c>
      <c r="S385" s="26" t="s">
        <v>385</v>
      </c>
      <c r="T385" s="22" t="s">
        <v>387</v>
      </c>
    </row>
    <row r="386" spans="1:20" s="18" customFormat="1" ht="15" customHeight="1" x14ac:dyDescent="0.35">
      <c r="A386" s="195" t="s">
        <v>44</v>
      </c>
      <c r="B386" s="196"/>
      <c r="C386" s="103" t="s">
        <v>41</v>
      </c>
      <c r="D386" s="103" t="s">
        <v>41</v>
      </c>
      <c r="E386" s="103" t="s">
        <v>41</v>
      </c>
      <c r="F386" s="103" t="s">
        <v>41</v>
      </c>
      <c r="G386" s="103" t="s">
        <v>41</v>
      </c>
      <c r="H386" s="103">
        <f t="shared" ref="H386:P386" si="115">SUM(H382:H385)</f>
        <v>6326.32</v>
      </c>
      <c r="I386" s="103">
        <f t="shared" si="115"/>
        <v>5806.0199999999995</v>
      </c>
      <c r="J386" s="103">
        <f t="shared" si="115"/>
        <v>5672.02</v>
      </c>
      <c r="K386" s="104">
        <f>SUM(K382:K385)</f>
        <v>221</v>
      </c>
      <c r="L386" s="103">
        <f t="shared" si="115"/>
        <v>11363735</v>
      </c>
      <c r="M386" s="103">
        <f t="shared" si="115"/>
        <v>0</v>
      </c>
      <c r="N386" s="103">
        <f t="shared" si="115"/>
        <v>0</v>
      </c>
      <c r="O386" s="103">
        <f t="shared" si="115"/>
        <v>0</v>
      </c>
      <c r="P386" s="103">
        <f t="shared" si="115"/>
        <v>11363735</v>
      </c>
      <c r="Q386" s="11">
        <f t="shared" si="114"/>
        <v>1796.2630723706675</v>
      </c>
      <c r="R386" s="33" t="s">
        <v>41</v>
      </c>
      <c r="S386" s="33" t="s">
        <v>41</v>
      </c>
      <c r="T386" s="33" t="s">
        <v>41</v>
      </c>
    </row>
    <row r="387" spans="1:20" s="43" customFormat="1" x14ac:dyDescent="0.35">
      <c r="A387" s="172" t="s">
        <v>178</v>
      </c>
      <c r="B387" s="173"/>
      <c r="C387" s="174"/>
      <c r="D387" s="37" t="s">
        <v>41</v>
      </c>
      <c r="E387" s="37" t="s">
        <v>41</v>
      </c>
      <c r="F387" s="37" t="s">
        <v>41</v>
      </c>
      <c r="G387" s="37" t="s">
        <v>41</v>
      </c>
      <c r="H387" s="38">
        <f>H374+H380+H386</f>
        <v>14090.779999999999</v>
      </c>
      <c r="I387" s="38">
        <f t="shared" ref="I387:P387" si="116">I374+I380+I386</f>
        <v>10022.289999999999</v>
      </c>
      <c r="J387" s="38">
        <f t="shared" si="116"/>
        <v>8824.0500000000011</v>
      </c>
      <c r="K387" s="39">
        <f>K374+K380+K386</f>
        <v>395</v>
      </c>
      <c r="L387" s="38">
        <f t="shared" si="116"/>
        <v>16045287</v>
      </c>
      <c r="M387" s="38">
        <f t="shared" si="116"/>
        <v>0</v>
      </c>
      <c r="N387" s="38">
        <f t="shared" si="116"/>
        <v>0</v>
      </c>
      <c r="O387" s="38">
        <f t="shared" si="116"/>
        <v>0</v>
      </c>
      <c r="P387" s="38">
        <f t="shared" si="116"/>
        <v>16045287</v>
      </c>
      <c r="Q387" s="37">
        <f t="shared" si="114"/>
        <v>1138.7082191333625</v>
      </c>
      <c r="R387" s="40" t="s">
        <v>41</v>
      </c>
      <c r="S387" s="40" t="s">
        <v>41</v>
      </c>
      <c r="T387" s="40" t="s">
        <v>41</v>
      </c>
    </row>
    <row r="388" spans="1:20" s="18" customFormat="1" ht="15" customHeight="1" x14ac:dyDescent="0.35">
      <c r="A388" s="171" t="s">
        <v>155</v>
      </c>
      <c r="B388" s="171"/>
      <c r="C388" s="171"/>
      <c r="D388" s="171"/>
      <c r="E388" s="171"/>
      <c r="F388" s="171"/>
      <c r="G388" s="171"/>
      <c r="H388" s="171"/>
      <c r="I388" s="171"/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</row>
    <row r="389" spans="1:20" s="18" customFormat="1" ht="18" customHeight="1" x14ac:dyDescent="0.35">
      <c r="A389" s="32">
        <f>A385+1</f>
        <v>229</v>
      </c>
      <c r="B389" s="24" t="s">
        <v>346</v>
      </c>
      <c r="C389" s="35">
        <v>1969</v>
      </c>
      <c r="D389" s="13"/>
      <c r="E389" s="28" t="s">
        <v>40</v>
      </c>
      <c r="F389" s="36">
        <v>9</v>
      </c>
      <c r="G389" s="36">
        <v>1</v>
      </c>
      <c r="H389" s="11">
        <v>1978.3</v>
      </c>
      <c r="I389" s="11">
        <v>1978.3</v>
      </c>
      <c r="J389" s="13">
        <v>1236.4000000000001</v>
      </c>
      <c r="K389" s="32">
        <v>85</v>
      </c>
      <c r="L389" s="13">
        <f>'вмды работ'!C384</f>
        <v>2993409</v>
      </c>
      <c r="M389" s="11">
        <v>0</v>
      </c>
      <c r="N389" s="11">
        <v>0</v>
      </c>
      <c r="O389" s="11">
        <v>0</v>
      </c>
      <c r="P389" s="11">
        <f t="shared" ref="P389:P399" si="117">L389</f>
        <v>2993409</v>
      </c>
      <c r="Q389" s="11">
        <f t="shared" ref="Q389:Q399" si="118">L389/H389</f>
        <v>1513.1218723146135</v>
      </c>
      <c r="R389" s="13">
        <v>13912</v>
      </c>
      <c r="S389" s="26" t="s">
        <v>385</v>
      </c>
      <c r="T389" s="22" t="s">
        <v>387</v>
      </c>
    </row>
    <row r="390" spans="1:20" s="105" customFormat="1" ht="18" customHeight="1" x14ac:dyDescent="0.35">
      <c r="A390" s="32">
        <f>A389+1</f>
        <v>230</v>
      </c>
      <c r="B390" s="24" t="s">
        <v>347</v>
      </c>
      <c r="C390" s="35">
        <v>1961</v>
      </c>
      <c r="D390" s="13"/>
      <c r="E390" s="25" t="s">
        <v>442</v>
      </c>
      <c r="F390" s="36">
        <v>3</v>
      </c>
      <c r="G390" s="36">
        <v>3</v>
      </c>
      <c r="H390" s="11">
        <v>1522.6</v>
      </c>
      <c r="I390" s="11">
        <v>1522.6</v>
      </c>
      <c r="J390" s="13">
        <v>1032</v>
      </c>
      <c r="K390" s="32">
        <v>84</v>
      </c>
      <c r="L390" s="13">
        <f>'вмды работ'!C385</f>
        <v>274461</v>
      </c>
      <c r="M390" s="11">
        <v>0</v>
      </c>
      <c r="N390" s="11">
        <v>0</v>
      </c>
      <c r="O390" s="11">
        <v>0</v>
      </c>
      <c r="P390" s="11">
        <f t="shared" si="117"/>
        <v>274461</v>
      </c>
      <c r="Q390" s="11">
        <f t="shared" si="118"/>
        <v>180.25811112570605</v>
      </c>
      <c r="R390" s="13">
        <v>13912</v>
      </c>
      <c r="S390" s="26" t="s">
        <v>385</v>
      </c>
      <c r="T390" s="22" t="s">
        <v>387</v>
      </c>
    </row>
    <row r="391" spans="1:20" s="105" customFormat="1" ht="18" customHeight="1" x14ac:dyDescent="0.35">
      <c r="A391" s="32">
        <f t="shared" ref="A391:A402" si="119">A390+1</f>
        <v>231</v>
      </c>
      <c r="B391" s="24" t="s">
        <v>348</v>
      </c>
      <c r="C391" s="106">
        <v>1963</v>
      </c>
      <c r="D391" s="107"/>
      <c r="E391" s="28" t="s">
        <v>40</v>
      </c>
      <c r="F391" s="108">
        <v>4</v>
      </c>
      <c r="G391" s="108">
        <v>3</v>
      </c>
      <c r="H391" s="107">
        <v>1518.8</v>
      </c>
      <c r="I391" s="107">
        <v>1518.8</v>
      </c>
      <c r="J391" s="107">
        <v>1006.2</v>
      </c>
      <c r="K391" s="108">
        <v>77</v>
      </c>
      <c r="L391" s="107">
        <f>'вмды работ'!C386</f>
        <v>3308989</v>
      </c>
      <c r="M391" s="11">
        <v>0</v>
      </c>
      <c r="N391" s="11">
        <v>0</v>
      </c>
      <c r="O391" s="11">
        <v>0</v>
      </c>
      <c r="P391" s="11">
        <f t="shared" si="117"/>
        <v>3308989</v>
      </c>
      <c r="Q391" s="11">
        <f t="shared" si="118"/>
        <v>2178.6864629971033</v>
      </c>
      <c r="R391" s="13">
        <v>13912</v>
      </c>
      <c r="S391" s="26" t="s">
        <v>385</v>
      </c>
      <c r="T391" s="22" t="s">
        <v>387</v>
      </c>
    </row>
    <row r="392" spans="1:20" s="105" customFormat="1" ht="18" customHeight="1" x14ac:dyDescent="0.35">
      <c r="A392" s="32">
        <f t="shared" si="119"/>
        <v>232</v>
      </c>
      <c r="B392" s="24" t="s">
        <v>349</v>
      </c>
      <c r="C392" s="106">
        <v>1980</v>
      </c>
      <c r="D392" s="107"/>
      <c r="E392" s="28" t="s">
        <v>40</v>
      </c>
      <c r="F392" s="108">
        <v>9</v>
      </c>
      <c r="G392" s="108">
        <v>1</v>
      </c>
      <c r="H392" s="107">
        <v>6080.6</v>
      </c>
      <c r="I392" s="107">
        <v>6080.6</v>
      </c>
      <c r="J392" s="107">
        <v>3128</v>
      </c>
      <c r="K392" s="108">
        <v>262</v>
      </c>
      <c r="L392" s="109">
        <f>'вмды работ'!C387</f>
        <v>249180</v>
      </c>
      <c r="M392" s="11">
        <v>0</v>
      </c>
      <c r="N392" s="11">
        <v>0</v>
      </c>
      <c r="O392" s="11">
        <v>0</v>
      </c>
      <c r="P392" s="11">
        <f t="shared" si="117"/>
        <v>249180</v>
      </c>
      <c r="Q392" s="11">
        <f t="shared" si="118"/>
        <v>40.979508601124884</v>
      </c>
      <c r="R392" s="13">
        <v>13912</v>
      </c>
      <c r="S392" s="26" t="s">
        <v>385</v>
      </c>
      <c r="T392" s="22" t="s">
        <v>387</v>
      </c>
    </row>
    <row r="393" spans="1:20" s="105" customFormat="1" ht="18" customHeight="1" x14ac:dyDescent="0.35">
      <c r="A393" s="32">
        <f t="shared" si="119"/>
        <v>233</v>
      </c>
      <c r="B393" s="24" t="s">
        <v>432</v>
      </c>
      <c r="C393" s="110">
        <v>1975</v>
      </c>
      <c r="D393" s="111"/>
      <c r="E393" s="28" t="s">
        <v>40</v>
      </c>
      <c r="F393" s="83">
        <v>9</v>
      </c>
      <c r="G393" s="83">
        <v>1</v>
      </c>
      <c r="H393" s="112">
        <v>6556.4</v>
      </c>
      <c r="I393" s="113">
        <v>4714.1000000000004</v>
      </c>
      <c r="J393" s="83">
        <v>3057.7</v>
      </c>
      <c r="K393" s="83">
        <v>286</v>
      </c>
      <c r="L393" s="109">
        <f>'вмды работ'!C388</f>
        <v>4956666</v>
      </c>
      <c r="M393" s="11">
        <v>0</v>
      </c>
      <c r="N393" s="11">
        <v>0</v>
      </c>
      <c r="O393" s="11">
        <v>0</v>
      </c>
      <c r="P393" s="11">
        <f>L393</f>
        <v>4956666</v>
      </c>
      <c r="Q393" s="11">
        <f>L393/H393</f>
        <v>756.00420962723445</v>
      </c>
      <c r="R393" s="13">
        <v>13912</v>
      </c>
      <c r="S393" s="26" t="s">
        <v>385</v>
      </c>
      <c r="T393" s="22" t="s">
        <v>387</v>
      </c>
    </row>
    <row r="394" spans="1:20" s="18" customFormat="1" ht="19.5" customHeight="1" x14ac:dyDescent="0.35">
      <c r="A394" s="32">
        <f t="shared" si="119"/>
        <v>234</v>
      </c>
      <c r="B394" s="24" t="s">
        <v>350</v>
      </c>
      <c r="C394" s="106">
        <v>1969</v>
      </c>
      <c r="D394" s="107"/>
      <c r="E394" s="28" t="s">
        <v>40</v>
      </c>
      <c r="F394" s="108">
        <v>9</v>
      </c>
      <c r="G394" s="108">
        <v>1</v>
      </c>
      <c r="H394" s="107">
        <v>1968.7</v>
      </c>
      <c r="I394" s="107">
        <v>1968.7</v>
      </c>
      <c r="J394" s="107">
        <v>1235</v>
      </c>
      <c r="K394" s="108">
        <v>76</v>
      </c>
      <c r="L394" s="107">
        <f>'вмды работ'!C389</f>
        <v>2487334</v>
      </c>
      <c r="M394" s="11">
        <v>0</v>
      </c>
      <c r="N394" s="11">
        <v>0</v>
      </c>
      <c r="O394" s="11">
        <v>0</v>
      </c>
      <c r="P394" s="11">
        <f t="shared" si="117"/>
        <v>2487334</v>
      </c>
      <c r="Q394" s="11">
        <f t="shared" si="118"/>
        <v>1263.439833392594</v>
      </c>
      <c r="R394" s="13">
        <v>13912</v>
      </c>
      <c r="S394" s="26" t="s">
        <v>385</v>
      </c>
      <c r="T394" s="22" t="s">
        <v>387</v>
      </c>
    </row>
    <row r="395" spans="1:20" s="105" customFormat="1" ht="19.5" customHeight="1" x14ac:dyDescent="0.35">
      <c r="A395" s="32">
        <f t="shared" si="119"/>
        <v>235</v>
      </c>
      <c r="B395" s="24" t="s">
        <v>351</v>
      </c>
      <c r="C395" s="106">
        <v>1969</v>
      </c>
      <c r="D395" s="107"/>
      <c r="E395" s="28" t="s">
        <v>40</v>
      </c>
      <c r="F395" s="108">
        <v>5</v>
      </c>
      <c r="G395" s="108">
        <v>3</v>
      </c>
      <c r="H395" s="107">
        <v>2019.2</v>
      </c>
      <c r="I395" s="107">
        <v>2019.2</v>
      </c>
      <c r="J395" s="107">
        <v>1300.4000000000001</v>
      </c>
      <c r="K395" s="108">
        <v>91</v>
      </c>
      <c r="L395" s="107">
        <f>'вмды работ'!C390</f>
        <v>1145859</v>
      </c>
      <c r="M395" s="11">
        <v>0</v>
      </c>
      <c r="N395" s="11">
        <v>0</v>
      </c>
      <c r="O395" s="11">
        <v>0</v>
      </c>
      <c r="P395" s="11">
        <f t="shared" si="117"/>
        <v>1145859</v>
      </c>
      <c r="Q395" s="11">
        <f t="shared" si="118"/>
        <v>567.48167591125195</v>
      </c>
      <c r="R395" s="13">
        <v>13912</v>
      </c>
      <c r="S395" s="26" t="s">
        <v>385</v>
      </c>
      <c r="T395" s="22" t="s">
        <v>387</v>
      </c>
    </row>
    <row r="396" spans="1:20" s="105" customFormat="1" ht="19.5" customHeight="1" x14ac:dyDescent="0.35">
      <c r="A396" s="32">
        <f t="shared" si="119"/>
        <v>236</v>
      </c>
      <c r="B396" s="24" t="s">
        <v>352</v>
      </c>
      <c r="C396" s="106">
        <v>1966</v>
      </c>
      <c r="D396" s="107"/>
      <c r="E396" s="28" t="s">
        <v>40</v>
      </c>
      <c r="F396" s="108">
        <v>5</v>
      </c>
      <c r="G396" s="108">
        <v>3</v>
      </c>
      <c r="H396" s="107">
        <v>2760</v>
      </c>
      <c r="I396" s="107">
        <v>2760</v>
      </c>
      <c r="J396" s="107">
        <v>1838.7</v>
      </c>
      <c r="K396" s="108">
        <v>130</v>
      </c>
      <c r="L396" s="107">
        <f>'вмды работ'!C391</f>
        <v>1363822</v>
      </c>
      <c r="M396" s="11">
        <v>0</v>
      </c>
      <c r="N396" s="11">
        <v>0</v>
      </c>
      <c r="O396" s="11">
        <v>0</v>
      </c>
      <c r="P396" s="11">
        <f t="shared" si="117"/>
        <v>1363822</v>
      </c>
      <c r="Q396" s="11">
        <f t="shared" si="118"/>
        <v>494.13840579710143</v>
      </c>
      <c r="R396" s="13">
        <v>13912</v>
      </c>
      <c r="S396" s="26" t="s">
        <v>385</v>
      </c>
      <c r="T396" s="22" t="s">
        <v>387</v>
      </c>
    </row>
    <row r="397" spans="1:20" s="18" customFormat="1" ht="18" customHeight="1" x14ac:dyDescent="0.35">
      <c r="A397" s="32">
        <f t="shared" si="119"/>
        <v>237</v>
      </c>
      <c r="B397" s="24" t="s">
        <v>353</v>
      </c>
      <c r="C397" s="35">
        <v>1961</v>
      </c>
      <c r="D397" s="13"/>
      <c r="E397" s="25" t="s">
        <v>442</v>
      </c>
      <c r="F397" s="36">
        <v>3</v>
      </c>
      <c r="G397" s="36">
        <v>2</v>
      </c>
      <c r="H397" s="11">
        <v>964.4</v>
      </c>
      <c r="I397" s="11">
        <v>964.4</v>
      </c>
      <c r="J397" s="13">
        <v>914.4</v>
      </c>
      <c r="K397" s="32">
        <v>43</v>
      </c>
      <c r="L397" s="13">
        <f>'вмды работ'!C392</f>
        <v>252202</v>
      </c>
      <c r="M397" s="11">
        <v>0</v>
      </c>
      <c r="N397" s="11">
        <v>0</v>
      </c>
      <c r="O397" s="11">
        <v>0</v>
      </c>
      <c r="P397" s="11">
        <f t="shared" si="117"/>
        <v>252202</v>
      </c>
      <c r="Q397" s="11">
        <f t="shared" si="118"/>
        <v>261.51182082123603</v>
      </c>
      <c r="R397" s="13">
        <v>13912</v>
      </c>
      <c r="S397" s="26" t="s">
        <v>385</v>
      </c>
      <c r="T397" s="22" t="s">
        <v>387</v>
      </c>
    </row>
    <row r="398" spans="1:20" s="18" customFormat="1" ht="18" customHeight="1" x14ac:dyDescent="0.35">
      <c r="A398" s="32">
        <f t="shared" si="119"/>
        <v>238</v>
      </c>
      <c r="B398" s="24" t="s">
        <v>354</v>
      </c>
      <c r="C398" s="35">
        <v>1960</v>
      </c>
      <c r="D398" s="13"/>
      <c r="E398" s="25" t="s">
        <v>442</v>
      </c>
      <c r="F398" s="36">
        <v>2</v>
      </c>
      <c r="G398" s="36">
        <v>2</v>
      </c>
      <c r="H398" s="11">
        <v>644</v>
      </c>
      <c r="I398" s="11">
        <v>644</v>
      </c>
      <c r="J398" s="13">
        <v>614</v>
      </c>
      <c r="K398" s="32">
        <v>32</v>
      </c>
      <c r="L398" s="13">
        <f>'вмды работ'!C393</f>
        <v>172315</v>
      </c>
      <c r="M398" s="11">
        <v>0</v>
      </c>
      <c r="N398" s="11">
        <v>0</v>
      </c>
      <c r="O398" s="11">
        <v>0</v>
      </c>
      <c r="P398" s="11">
        <f t="shared" si="117"/>
        <v>172315</v>
      </c>
      <c r="Q398" s="11">
        <f t="shared" si="118"/>
        <v>267.56987577639751</v>
      </c>
      <c r="R398" s="13">
        <v>13912</v>
      </c>
      <c r="S398" s="26" t="s">
        <v>385</v>
      </c>
      <c r="T398" s="22" t="s">
        <v>387</v>
      </c>
    </row>
    <row r="399" spans="1:20" s="18" customFormat="1" ht="18" customHeight="1" x14ac:dyDescent="0.35">
      <c r="A399" s="32">
        <f t="shared" si="119"/>
        <v>239</v>
      </c>
      <c r="B399" s="24" t="s">
        <v>355</v>
      </c>
      <c r="C399" s="35">
        <v>1972</v>
      </c>
      <c r="D399" s="13"/>
      <c r="E399" s="28" t="s">
        <v>42</v>
      </c>
      <c r="F399" s="36">
        <v>5</v>
      </c>
      <c r="G399" s="36">
        <v>6</v>
      </c>
      <c r="H399" s="30">
        <v>4370.5</v>
      </c>
      <c r="I399" s="11">
        <v>4365.3999999999996</v>
      </c>
      <c r="J399" s="13">
        <v>2849</v>
      </c>
      <c r="K399" s="32">
        <v>264</v>
      </c>
      <c r="L399" s="13">
        <f>'вмды работ'!C394</f>
        <v>3791683</v>
      </c>
      <c r="M399" s="11">
        <v>0</v>
      </c>
      <c r="N399" s="11">
        <v>0</v>
      </c>
      <c r="O399" s="11">
        <v>0</v>
      </c>
      <c r="P399" s="11">
        <f t="shared" si="117"/>
        <v>3791683</v>
      </c>
      <c r="Q399" s="11">
        <f t="shared" si="118"/>
        <v>867.56275025740763</v>
      </c>
      <c r="R399" s="13">
        <v>13912</v>
      </c>
      <c r="S399" s="26" t="s">
        <v>385</v>
      </c>
      <c r="T399" s="22" t="s">
        <v>387</v>
      </c>
    </row>
    <row r="400" spans="1:20" s="18" customFormat="1" ht="18" customHeight="1" x14ac:dyDescent="0.35">
      <c r="A400" s="32">
        <f t="shared" si="119"/>
        <v>240</v>
      </c>
      <c r="B400" s="24" t="s">
        <v>356</v>
      </c>
      <c r="C400" s="35">
        <v>1972</v>
      </c>
      <c r="D400" s="13"/>
      <c r="E400" s="28" t="s">
        <v>42</v>
      </c>
      <c r="F400" s="36">
        <v>5</v>
      </c>
      <c r="G400" s="36">
        <v>6</v>
      </c>
      <c r="H400" s="11">
        <v>4363.5</v>
      </c>
      <c r="I400" s="30">
        <v>4362.8</v>
      </c>
      <c r="J400" s="13">
        <v>2856.6</v>
      </c>
      <c r="K400" s="32">
        <v>231</v>
      </c>
      <c r="L400" s="13">
        <f>'вмды работ'!C395</f>
        <v>3791683</v>
      </c>
      <c r="M400" s="11">
        <v>0</v>
      </c>
      <c r="N400" s="11">
        <v>0</v>
      </c>
      <c r="O400" s="11">
        <v>0</v>
      </c>
      <c r="P400" s="11">
        <f>L400</f>
        <v>3791683</v>
      </c>
      <c r="Q400" s="11">
        <f>L400/H400</f>
        <v>868.95450899507273</v>
      </c>
      <c r="R400" s="13">
        <v>13912</v>
      </c>
      <c r="S400" s="26" t="s">
        <v>385</v>
      </c>
      <c r="T400" s="22" t="s">
        <v>387</v>
      </c>
    </row>
    <row r="401" spans="1:20" s="18" customFormat="1" ht="19.5" customHeight="1" x14ac:dyDescent="0.35">
      <c r="A401" s="32">
        <f t="shared" si="119"/>
        <v>241</v>
      </c>
      <c r="B401" s="24" t="s">
        <v>433</v>
      </c>
      <c r="C401" s="34">
        <v>1973</v>
      </c>
      <c r="D401" s="13"/>
      <c r="E401" s="28" t="s">
        <v>42</v>
      </c>
      <c r="F401" s="32">
        <v>9</v>
      </c>
      <c r="G401" s="32">
        <v>5</v>
      </c>
      <c r="H401" s="13">
        <v>9650.6</v>
      </c>
      <c r="I401" s="13">
        <v>9650.6</v>
      </c>
      <c r="J401" s="13">
        <v>6460.5</v>
      </c>
      <c r="K401" s="32">
        <v>413</v>
      </c>
      <c r="L401" s="13">
        <f>'вмды работ'!C396</f>
        <v>972157</v>
      </c>
      <c r="M401" s="11">
        <v>0</v>
      </c>
      <c r="N401" s="11">
        <v>0</v>
      </c>
      <c r="O401" s="11">
        <v>0</v>
      </c>
      <c r="P401" s="11">
        <f>L401</f>
        <v>972157</v>
      </c>
      <c r="Q401" s="11">
        <f>L401/H401</f>
        <v>100.73539469048556</v>
      </c>
      <c r="R401" s="13">
        <v>13912</v>
      </c>
      <c r="S401" s="26" t="s">
        <v>385</v>
      </c>
      <c r="T401" s="22" t="s">
        <v>387</v>
      </c>
    </row>
    <row r="402" spans="1:20" s="18" customFormat="1" ht="19.5" customHeight="1" x14ac:dyDescent="0.35">
      <c r="A402" s="32">
        <f t="shared" si="119"/>
        <v>242</v>
      </c>
      <c r="B402" s="24" t="s">
        <v>434</v>
      </c>
      <c r="C402" s="34">
        <v>1979</v>
      </c>
      <c r="D402" s="13"/>
      <c r="E402" s="28" t="s">
        <v>40</v>
      </c>
      <c r="F402" s="32">
        <v>5</v>
      </c>
      <c r="G402" s="32">
        <v>8</v>
      </c>
      <c r="H402" s="13">
        <v>5512.4</v>
      </c>
      <c r="I402" s="13">
        <v>5512.4</v>
      </c>
      <c r="J402" s="13">
        <v>3270.5</v>
      </c>
      <c r="K402" s="32">
        <v>243</v>
      </c>
      <c r="L402" s="13">
        <f>'вмды работ'!C397</f>
        <v>2146350</v>
      </c>
      <c r="M402" s="11">
        <v>0</v>
      </c>
      <c r="N402" s="11">
        <v>0</v>
      </c>
      <c r="O402" s="11">
        <v>0</v>
      </c>
      <c r="P402" s="11">
        <f>L402</f>
        <v>2146350</v>
      </c>
      <c r="Q402" s="11">
        <f>L402/H402</f>
        <v>389.36760757564764</v>
      </c>
      <c r="R402" s="13">
        <v>13912</v>
      </c>
      <c r="S402" s="26" t="s">
        <v>385</v>
      </c>
      <c r="T402" s="22" t="s">
        <v>387</v>
      </c>
    </row>
    <row r="403" spans="1:20" s="43" customFormat="1" ht="20.25" customHeight="1" x14ac:dyDescent="0.35">
      <c r="A403" s="172" t="s">
        <v>179</v>
      </c>
      <c r="B403" s="174"/>
      <c r="C403" s="37" t="s">
        <v>41</v>
      </c>
      <c r="D403" s="37" t="s">
        <v>41</v>
      </c>
      <c r="E403" s="37" t="s">
        <v>41</v>
      </c>
      <c r="F403" s="37" t="s">
        <v>41</v>
      </c>
      <c r="G403" s="37" t="s">
        <v>41</v>
      </c>
      <c r="H403" s="38">
        <f t="shared" ref="H403:P403" si="120">SUM(H389:H402)</f>
        <v>49910</v>
      </c>
      <c r="I403" s="38">
        <f t="shared" si="120"/>
        <v>48061.9</v>
      </c>
      <c r="J403" s="38">
        <f t="shared" si="120"/>
        <v>30799.399999999998</v>
      </c>
      <c r="K403" s="39">
        <f>SUM(K389:K402)</f>
        <v>2317</v>
      </c>
      <c r="L403" s="38">
        <f t="shared" si="120"/>
        <v>27906110</v>
      </c>
      <c r="M403" s="38">
        <f t="shared" si="120"/>
        <v>0</v>
      </c>
      <c r="N403" s="38">
        <f t="shared" si="120"/>
        <v>0</v>
      </c>
      <c r="O403" s="38">
        <f t="shared" si="120"/>
        <v>0</v>
      </c>
      <c r="P403" s="38">
        <f t="shared" si="120"/>
        <v>27906110</v>
      </c>
      <c r="Q403" s="37">
        <f>L403/H403</f>
        <v>559.12863153676619</v>
      </c>
      <c r="R403" s="40" t="s">
        <v>41</v>
      </c>
      <c r="S403" s="40" t="s">
        <v>41</v>
      </c>
      <c r="T403" s="40" t="s">
        <v>41</v>
      </c>
    </row>
    <row r="404" spans="1:20" s="18" customFormat="1" ht="15" customHeight="1" x14ac:dyDescent="0.35">
      <c r="A404" s="171" t="s">
        <v>156</v>
      </c>
      <c r="B404" s="171"/>
      <c r="C404" s="171"/>
      <c r="D404" s="171"/>
      <c r="E404" s="171"/>
      <c r="F404" s="171"/>
      <c r="G404" s="171"/>
      <c r="H404" s="171"/>
      <c r="I404" s="171"/>
      <c r="J404" s="17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</row>
    <row r="405" spans="1:20" s="18" customFormat="1" ht="15.75" customHeight="1" x14ac:dyDescent="0.35">
      <c r="A405" s="172" t="s">
        <v>158</v>
      </c>
      <c r="B405" s="173"/>
      <c r="C405" s="173"/>
      <c r="D405" s="173"/>
      <c r="E405" s="174"/>
      <c r="F405" s="177"/>
      <c r="G405" s="177"/>
      <c r="H405" s="177"/>
      <c r="I405" s="177"/>
      <c r="J405" s="177"/>
      <c r="K405" s="177"/>
      <c r="L405" s="177"/>
      <c r="M405" s="177"/>
      <c r="N405" s="177"/>
      <c r="O405" s="177"/>
      <c r="P405" s="177"/>
      <c r="Q405" s="177"/>
      <c r="R405" s="177"/>
      <c r="S405" s="177"/>
      <c r="T405" s="177"/>
    </row>
    <row r="406" spans="1:20" s="18" customFormat="1" x14ac:dyDescent="0.35">
      <c r="A406" s="32">
        <f>A402+1</f>
        <v>243</v>
      </c>
      <c r="B406" s="24" t="s">
        <v>357</v>
      </c>
      <c r="C406" s="34">
        <v>1967</v>
      </c>
      <c r="D406" s="13"/>
      <c r="E406" s="28" t="s">
        <v>40</v>
      </c>
      <c r="F406" s="32">
        <v>2</v>
      </c>
      <c r="G406" s="32">
        <v>2</v>
      </c>
      <c r="H406" s="13">
        <v>497</v>
      </c>
      <c r="I406" s="13">
        <v>284.7</v>
      </c>
      <c r="J406" s="13">
        <v>199.1</v>
      </c>
      <c r="K406" s="32">
        <v>28</v>
      </c>
      <c r="L406" s="13">
        <f>'вмды работ'!C401</f>
        <v>670854</v>
      </c>
      <c r="M406" s="11">
        <v>0</v>
      </c>
      <c r="N406" s="11">
        <v>0</v>
      </c>
      <c r="O406" s="11">
        <v>0</v>
      </c>
      <c r="P406" s="11">
        <f>L406</f>
        <v>670854</v>
      </c>
      <c r="Q406" s="11">
        <f>L406/H406</f>
        <v>1349.8068410462777</v>
      </c>
      <c r="R406" s="13">
        <v>13912</v>
      </c>
      <c r="S406" s="26" t="s">
        <v>385</v>
      </c>
      <c r="T406" s="22" t="s">
        <v>387</v>
      </c>
    </row>
    <row r="407" spans="1:20" s="18" customFormat="1" x14ac:dyDescent="0.35">
      <c r="A407" s="32">
        <f>A406+1</f>
        <v>244</v>
      </c>
      <c r="B407" s="24" t="s">
        <v>358</v>
      </c>
      <c r="C407" s="34">
        <v>1974</v>
      </c>
      <c r="D407" s="13"/>
      <c r="E407" s="28" t="s">
        <v>42</v>
      </c>
      <c r="F407" s="32">
        <v>3</v>
      </c>
      <c r="G407" s="32">
        <v>4</v>
      </c>
      <c r="H407" s="13">
        <v>1233.0999999999999</v>
      </c>
      <c r="I407" s="13">
        <v>794.4</v>
      </c>
      <c r="J407" s="13">
        <v>612.72</v>
      </c>
      <c r="K407" s="32">
        <v>58</v>
      </c>
      <c r="L407" s="13">
        <f>'вмды работ'!C402</f>
        <v>1801449</v>
      </c>
      <c r="M407" s="11">
        <v>0</v>
      </c>
      <c r="N407" s="11">
        <v>0</v>
      </c>
      <c r="O407" s="11">
        <v>0</v>
      </c>
      <c r="P407" s="11">
        <f>L407</f>
        <v>1801449</v>
      </c>
      <c r="Q407" s="11">
        <f>L407/H407</f>
        <v>1460.910712837564</v>
      </c>
      <c r="R407" s="13">
        <v>13912</v>
      </c>
      <c r="S407" s="26" t="s">
        <v>385</v>
      </c>
      <c r="T407" s="22" t="s">
        <v>387</v>
      </c>
    </row>
    <row r="408" spans="1:20" s="18" customFormat="1" x14ac:dyDescent="0.35">
      <c r="A408" s="175" t="s">
        <v>44</v>
      </c>
      <c r="B408" s="176"/>
      <c r="C408" s="11" t="s">
        <v>41</v>
      </c>
      <c r="D408" s="11" t="s">
        <v>41</v>
      </c>
      <c r="E408" s="11" t="s">
        <v>41</v>
      </c>
      <c r="F408" s="36" t="s">
        <v>41</v>
      </c>
      <c r="G408" s="36" t="s">
        <v>41</v>
      </c>
      <c r="H408" s="13">
        <f>SUM(H406:H407)</f>
        <v>1730.1</v>
      </c>
      <c r="I408" s="13">
        <f t="shared" ref="I408:P408" si="121">SUM(I406:I407)</f>
        <v>1079.0999999999999</v>
      </c>
      <c r="J408" s="13">
        <f t="shared" si="121"/>
        <v>811.82</v>
      </c>
      <c r="K408" s="32">
        <f>SUM(K406:K407)</f>
        <v>86</v>
      </c>
      <c r="L408" s="13">
        <f t="shared" si="121"/>
        <v>2472303</v>
      </c>
      <c r="M408" s="13">
        <f t="shared" si="121"/>
        <v>0</v>
      </c>
      <c r="N408" s="13">
        <f t="shared" si="121"/>
        <v>0</v>
      </c>
      <c r="O408" s="13">
        <f t="shared" si="121"/>
        <v>0</v>
      </c>
      <c r="P408" s="13">
        <f t="shared" si="121"/>
        <v>2472303</v>
      </c>
      <c r="Q408" s="11">
        <f>L408/H408</f>
        <v>1428.9942777874112</v>
      </c>
      <c r="R408" s="33" t="s">
        <v>41</v>
      </c>
      <c r="S408" s="33" t="s">
        <v>41</v>
      </c>
      <c r="T408" s="33" t="s">
        <v>41</v>
      </c>
    </row>
    <row r="409" spans="1:20" s="18" customFormat="1" ht="15.75" customHeight="1" x14ac:dyDescent="0.35">
      <c r="A409" s="172" t="s">
        <v>159</v>
      </c>
      <c r="B409" s="173"/>
      <c r="C409" s="173"/>
      <c r="D409" s="173"/>
      <c r="E409" s="174"/>
      <c r="F409" s="170"/>
      <c r="G409" s="170"/>
      <c r="H409" s="170"/>
      <c r="I409" s="170"/>
      <c r="J409" s="170"/>
      <c r="K409" s="170"/>
      <c r="L409" s="170"/>
      <c r="M409" s="170"/>
      <c r="N409" s="170"/>
      <c r="O409" s="170"/>
      <c r="P409" s="170"/>
      <c r="Q409" s="170"/>
      <c r="R409" s="170"/>
      <c r="S409" s="170"/>
      <c r="T409" s="170"/>
    </row>
    <row r="410" spans="1:20" s="18" customFormat="1" x14ac:dyDescent="0.35">
      <c r="A410" s="32">
        <f>A407+1</f>
        <v>245</v>
      </c>
      <c r="B410" s="24" t="s">
        <v>435</v>
      </c>
      <c r="C410" s="34">
        <v>1967</v>
      </c>
      <c r="D410" s="13"/>
      <c r="E410" s="28" t="s">
        <v>40</v>
      </c>
      <c r="F410" s="32">
        <v>2</v>
      </c>
      <c r="G410" s="32">
        <v>2</v>
      </c>
      <c r="H410" s="13">
        <v>609.16</v>
      </c>
      <c r="I410" s="13">
        <v>609.16</v>
      </c>
      <c r="J410" s="13">
        <v>275.14999999999998</v>
      </c>
      <c r="K410" s="32">
        <v>31</v>
      </c>
      <c r="L410" s="13">
        <f>'вмды работ'!C405</f>
        <v>1289284</v>
      </c>
      <c r="M410" s="11">
        <v>0</v>
      </c>
      <c r="N410" s="11">
        <v>0</v>
      </c>
      <c r="O410" s="11">
        <v>0</v>
      </c>
      <c r="P410" s="11">
        <f>L410</f>
        <v>1289284</v>
      </c>
      <c r="Q410" s="11">
        <f>L410/H410</f>
        <v>2116.4948453608249</v>
      </c>
      <c r="R410" s="13">
        <v>13912</v>
      </c>
      <c r="S410" s="26" t="s">
        <v>385</v>
      </c>
      <c r="T410" s="22" t="s">
        <v>387</v>
      </c>
    </row>
    <row r="411" spans="1:20" s="18" customFormat="1" x14ac:dyDescent="0.35">
      <c r="A411" s="32">
        <f>A410+1</f>
        <v>246</v>
      </c>
      <c r="B411" s="24" t="s">
        <v>436</v>
      </c>
      <c r="C411" s="34">
        <v>1966</v>
      </c>
      <c r="D411" s="13"/>
      <c r="E411" s="28" t="s">
        <v>40</v>
      </c>
      <c r="F411" s="32">
        <v>2</v>
      </c>
      <c r="G411" s="32">
        <v>2</v>
      </c>
      <c r="H411" s="13">
        <v>608.69000000000005</v>
      </c>
      <c r="I411" s="13">
        <v>608.69000000000005</v>
      </c>
      <c r="J411" s="13">
        <v>388.15</v>
      </c>
      <c r="K411" s="32">
        <v>34</v>
      </c>
      <c r="L411" s="13">
        <f>'вмды работ'!C406</f>
        <v>1340298</v>
      </c>
      <c r="M411" s="11">
        <v>0</v>
      </c>
      <c r="N411" s="11">
        <v>0</v>
      </c>
      <c r="O411" s="11">
        <v>0</v>
      </c>
      <c r="P411" s="11">
        <f>L411</f>
        <v>1340298</v>
      </c>
      <c r="Q411" s="11">
        <f>L411/H411</f>
        <v>2201.9385894297588</v>
      </c>
      <c r="R411" s="13">
        <v>13912</v>
      </c>
      <c r="S411" s="26" t="s">
        <v>385</v>
      </c>
      <c r="T411" s="22" t="s">
        <v>387</v>
      </c>
    </row>
    <row r="412" spans="1:20" s="18" customFormat="1" x14ac:dyDescent="0.35">
      <c r="A412" s="175" t="s">
        <v>44</v>
      </c>
      <c r="B412" s="176"/>
      <c r="C412" s="11" t="s">
        <v>41</v>
      </c>
      <c r="D412" s="11" t="s">
        <v>41</v>
      </c>
      <c r="E412" s="11" t="s">
        <v>41</v>
      </c>
      <c r="F412" s="36" t="s">
        <v>41</v>
      </c>
      <c r="G412" s="36" t="s">
        <v>41</v>
      </c>
      <c r="H412" s="13">
        <f>SUM(H410:H411)</f>
        <v>1217.8499999999999</v>
      </c>
      <c r="I412" s="13">
        <f t="shared" ref="I412:P412" si="122">SUM(I410:I411)</f>
        <v>1217.8499999999999</v>
      </c>
      <c r="J412" s="13">
        <f t="shared" si="122"/>
        <v>663.3</v>
      </c>
      <c r="K412" s="32">
        <f>SUM(K410:K411)</f>
        <v>65</v>
      </c>
      <c r="L412" s="13">
        <f>SUM(L410:L411)</f>
        <v>2629582</v>
      </c>
      <c r="M412" s="13">
        <f t="shared" si="122"/>
        <v>0</v>
      </c>
      <c r="N412" s="13">
        <f t="shared" si="122"/>
        <v>0</v>
      </c>
      <c r="O412" s="13">
        <f t="shared" si="122"/>
        <v>0</v>
      </c>
      <c r="P412" s="13">
        <f t="shared" si="122"/>
        <v>2629582</v>
      </c>
      <c r="Q412" s="11">
        <f>L412/H412</f>
        <v>2159.2002299133719</v>
      </c>
      <c r="R412" s="33" t="s">
        <v>41</v>
      </c>
      <c r="S412" s="33" t="s">
        <v>41</v>
      </c>
      <c r="T412" s="33" t="s">
        <v>41</v>
      </c>
    </row>
    <row r="413" spans="1:20" s="18" customFormat="1" ht="15.75" customHeight="1" x14ac:dyDescent="0.35">
      <c r="A413" s="172" t="s">
        <v>157</v>
      </c>
      <c r="B413" s="173"/>
      <c r="C413" s="173"/>
      <c r="D413" s="173"/>
      <c r="E413" s="174"/>
      <c r="F413" s="170"/>
      <c r="G413" s="170"/>
      <c r="H413" s="170"/>
      <c r="I413" s="170"/>
      <c r="J413" s="170"/>
      <c r="K413" s="170"/>
      <c r="L413" s="170"/>
      <c r="M413" s="170"/>
      <c r="N413" s="170"/>
      <c r="O413" s="170"/>
      <c r="P413" s="170"/>
      <c r="Q413" s="170"/>
      <c r="R413" s="170"/>
      <c r="S413" s="170"/>
      <c r="T413" s="170"/>
    </row>
    <row r="414" spans="1:20" s="18" customFormat="1" x14ac:dyDescent="0.35">
      <c r="A414" s="32">
        <f>A411+1</f>
        <v>247</v>
      </c>
      <c r="B414" s="24" t="s">
        <v>362</v>
      </c>
      <c r="C414" s="35">
        <v>1965</v>
      </c>
      <c r="D414" s="11"/>
      <c r="E414" s="28" t="s">
        <v>40</v>
      </c>
      <c r="F414" s="36">
        <v>5</v>
      </c>
      <c r="G414" s="36">
        <v>6</v>
      </c>
      <c r="H414" s="11">
        <v>6235.9</v>
      </c>
      <c r="I414" s="11">
        <v>4713.8999999999996</v>
      </c>
      <c r="J414" s="11">
        <v>4054.78</v>
      </c>
      <c r="K414" s="36">
        <v>248</v>
      </c>
      <c r="L414" s="11">
        <f>'вмды работ'!C409</f>
        <v>2051213</v>
      </c>
      <c r="M414" s="11">
        <v>0</v>
      </c>
      <c r="N414" s="11">
        <v>0</v>
      </c>
      <c r="O414" s="11">
        <v>0</v>
      </c>
      <c r="P414" s="11">
        <f>L414</f>
        <v>2051213</v>
      </c>
      <c r="Q414" s="11">
        <f>L414/H414</f>
        <v>328.9361599769079</v>
      </c>
      <c r="R414" s="13">
        <v>13912</v>
      </c>
      <c r="S414" s="26" t="s">
        <v>385</v>
      </c>
      <c r="T414" s="22" t="s">
        <v>387</v>
      </c>
    </row>
    <row r="415" spans="1:20" s="18" customFormat="1" x14ac:dyDescent="0.35">
      <c r="A415" s="32">
        <f>A414+1</f>
        <v>248</v>
      </c>
      <c r="B415" s="24" t="s">
        <v>363</v>
      </c>
      <c r="C415" s="35">
        <v>1965</v>
      </c>
      <c r="D415" s="11"/>
      <c r="E415" s="28" t="s">
        <v>40</v>
      </c>
      <c r="F415" s="36">
        <v>5</v>
      </c>
      <c r="G415" s="36">
        <v>6</v>
      </c>
      <c r="H415" s="11">
        <v>6458.1</v>
      </c>
      <c r="I415" s="11">
        <v>4723.1000000000004</v>
      </c>
      <c r="J415" s="11">
        <v>4296.3900000000003</v>
      </c>
      <c r="K415" s="36">
        <v>201</v>
      </c>
      <c r="L415" s="11">
        <f>'вмды работ'!C410</f>
        <v>2073364</v>
      </c>
      <c r="M415" s="11">
        <v>0</v>
      </c>
      <c r="N415" s="11">
        <v>0</v>
      </c>
      <c r="O415" s="11">
        <v>0</v>
      </c>
      <c r="P415" s="11">
        <f>L415</f>
        <v>2073364</v>
      </c>
      <c r="Q415" s="11">
        <f>L415/H415</f>
        <v>321.04860562704198</v>
      </c>
      <c r="R415" s="13">
        <v>13912</v>
      </c>
      <c r="S415" s="26" t="s">
        <v>385</v>
      </c>
      <c r="T415" s="22" t="s">
        <v>387</v>
      </c>
    </row>
    <row r="416" spans="1:20" s="18" customFormat="1" x14ac:dyDescent="0.35">
      <c r="A416" s="32">
        <f t="shared" ref="A416:A434" si="123">A415+1</f>
        <v>249</v>
      </c>
      <c r="B416" s="24" t="s">
        <v>364</v>
      </c>
      <c r="C416" s="35">
        <v>1969</v>
      </c>
      <c r="D416" s="11"/>
      <c r="E416" s="28" t="s">
        <v>40</v>
      </c>
      <c r="F416" s="36">
        <v>9</v>
      </c>
      <c r="G416" s="36">
        <v>1</v>
      </c>
      <c r="H416" s="11">
        <v>3974.1</v>
      </c>
      <c r="I416" s="11">
        <v>2096.63</v>
      </c>
      <c r="J416" s="11">
        <v>1798.97</v>
      </c>
      <c r="K416" s="36">
        <v>91</v>
      </c>
      <c r="L416" s="11">
        <f>'вмды работ'!C411</f>
        <v>462533</v>
      </c>
      <c r="M416" s="11">
        <v>0</v>
      </c>
      <c r="N416" s="11">
        <v>0</v>
      </c>
      <c r="O416" s="11">
        <v>0</v>
      </c>
      <c r="P416" s="11">
        <f>L416</f>
        <v>462533</v>
      </c>
      <c r="Q416" s="11">
        <f>L416/H416</f>
        <v>116.38685488538286</v>
      </c>
      <c r="R416" s="13">
        <v>13912</v>
      </c>
      <c r="S416" s="26" t="s">
        <v>385</v>
      </c>
      <c r="T416" s="22" t="s">
        <v>387</v>
      </c>
    </row>
    <row r="417" spans="1:20" s="18" customFormat="1" x14ac:dyDescent="0.35">
      <c r="A417" s="32">
        <f t="shared" si="123"/>
        <v>250</v>
      </c>
      <c r="B417" s="24" t="s">
        <v>365</v>
      </c>
      <c r="C417" s="35">
        <v>1971</v>
      </c>
      <c r="D417" s="11"/>
      <c r="E417" s="28" t="s">
        <v>40</v>
      </c>
      <c r="F417" s="36">
        <v>9</v>
      </c>
      <c r="G417" s="36">
        <v>1</v>
      </c>
      <c r="H417" s="11">
        <v>3136.55</v>
      </c>
      <c r="I417" s="11">
        <v>2026.42</v>
      </c>
      <c r="J417" s="11">
        <v>1843.25</v>
      </c>
      <c r="K417" s="36">
        <v>82</v>
      </c>
      <c r="L417" s="11">
        <f>'вмды работ'!C412</f>
        <v>916775</v>
      </c>
      <c r="M417" s="11">
        <v>0</v>
      </c>
      <c r="N417" s="11">
        <v>0</v>
      </c>
      <c r="O417" s="11">
        <v>0</v>
      </c>
      <c r="P417" s="11">
        <f>L417</f>
        <v>916775</v>
      </c>
      <c r="Q417" s="11">
        <f>L417/H417</f>
        <v>292.28770464363708</v>
      </c>
      <c r="R417" s="13">
        <v>13912</v>
      </c>
      <c r="S417" s="26" t="s">
        <v>385</v>
      </c>
      <c r="T417" s="22" t="s">
        <v>387</v>
      </c>
    </row>
    <row r="418" spans="1:20" s="18" customFormat="1" x14ac:dyDescent="0.35">
      <c r="A418" s="32">
        <f t="shared" si="123"/>
        <v>251</v>
      </c>
      <c r="B418" s="27" t="s">
        <v>437</v>
      </c>
      <c r="C418" s="35">
        <v>1993</v>
      </c>
      <c r="D418" s="11"/>
      <c r="E418" s="25" t="s">
        <v>442</v>
      </c>
      <c r="F418" s="36">
        <v>5</v>
      </c>
      <c r="G418" s="36">
        <v>2</v>
      </c>
      <c r="H418" s="11">
        <v>2837.6</v>
      </c>
      <c r="I418" s="11">
        <v>1630.6</v>
      </c>
      <c r="J418" s="11">
        <v>1343.1</v>
      </c>
      <c r="K418" s="36">
        <v>95</v>
      </c>
      <c r="L418" s="11">
        <f>'вмды работ'!C413</f>
        <v>491007</v>
      </c>
      <c r="M418" s="11">
        <v>0</v>
      </c>
      <c r="N418" s="11">
        <v>0</v>
      </c>
      <c r="O418" s="11">
        <v>0</v>
      </c>
      <c r="P418" s="11">
        <f t="shared" ref="P418:P434" si="124">L418</f>
        <v>491007</v>
      </c>
      <c r="Q418" s="11">
        <f t="shared" ref="Q418:Q435" si="125">L418/H418</f>
        <v>173.03601635184663</v>
      </c>
      <c r="R418" s="13">
        <v>13912</v>
      </c>
      <c r="S418" s="26" t="s">
        <v>385</v>
      </c>
      <c r="T418" s="22" t="s">
        <v>387</v>
      </c>
    </row>
    <row r="419" spans="1:20" s="18" customFormat="1" x14ac:dyDescent="0.35">
      <c r="A419" s="32">
        <f t="shared" si="123"/>
        <v>252</v>
      </c>
      <c r="B419" s="24" t="s">
        <v>366</v>
      </c>
      <c r="C419" s="35">
        <v>1971</v>
      </c>
      <c r="D419" s="11"/>
      <c r="E419" s="28" t="s">
        <v>42</v>
      </c>
      <c r="F419" s="36">
        <v>5</v>
      </c>
      <c r="G419" s="36">
        <v>4</v>
      </c>
      <c r="H419" s="11">
        <v>3052.71</v>
      </c>
      <c r="I419" s="11">
        <v>2749.4</v>
      </c>
      <c r="J419" s="11">
        <v>2498.73</v>
      </c>
      <c r="K419" s="36">
        <v>127</v>
      </c>
      <c r="L419" s="11">
        <f>'вмды работ'!C414</f>
        <v>602322</v>
      </c>
      <c r="M419" s="11">
        <v>0</v>
      </c>
      <c r="N419" s="11">
        <v>0</v>
      </c>
      <c r="O419" s="11">
        <v>0</v>
      </c>
      <c r="P419" s="11">
        <f>L419</f>
        <v>602322</v>
      </c>
      <c r="Q419" s="11">
        <f>L419/H419</f>
        <v>197.3073105535737</v>
      </c>
      <c r="R419" s="13">
        <v>13912</v>
      </c>
      <c r="S419" s="26" t="s">
        <v>385</v>
      </c>
      <c r="T419" s="22" t="s">
        <v>387</v>
      </c>
    </row>
    <row r="420" spans="1:20" s="18" customFormat="1" x14ac:dyDescent="0.35">
      <c r="A420" s="32">
        <f t="shared" si="123"/>
        <v>253</v>
      </c>
      <c r="B420" s="24" t="s">
        <v>367</v>
      </c>
      <c r="C420" s="35">
        <v>1969</v>
      </c>
      <c r="D420" s="11"/>
      <c r="E420" s="28" t="s">
        <v>42</v>
      </c>
      <c r="F420" s="36">
        <v>9</v>
      </c>
      <c r="G420" s="36">
        <v>6</v>
      </c>
      <c r="H420" s="11">
        <v>14121.32</v>
      </c>
      <c r="I420" s="11">
        <v>11429.34</v>
      </c>
      <c r="J420" s="11">
        <v>10287.24</v>
      </c>
      <c r="K420" s="36">
        <v>507</v>
      </c>
      <c r="L420" s="11">
        <f>'вмды работ'!C415</f>
        <v>1920738</v>
      </c>
      <c r="M420" s="11">
        <v>0</v>
      </c>
      <c r="N420" s="11">
        <v>0</v>
      </c>
      <c r="O420" s="11">
        <v>0</v>
      </c>
      <c r="P420" s="11">
        <f t="shared" si="124"/>
        <v>1920738</v>
      </c>
      <c r="Q420" s="11">
        <f t="shared" si="125"/>
        <v>136.01688793965437</v>
      </c>
      <c r="R420" s="13">
        <v>13912</v>
      </c>
      <c r="S420" s="26" t="s">
        <v>385</v>
      </c>
      <c r="T420" s="22" t="s">
        <v>387</v>
      </c>
    </row>
    <row r="421" spans="1:20" s="18" customFormat="1" x14ac:dyDescent="0.35">
      <c r="A421" s="32">
        <f t="shared" si="123"/>
        <v>254</v>
      </c>
      <c r="B421" s="24" t="s">
        <v>368</v>
      </c>
      <c r="C421" s="35">
        <v>1971</v>
      </c>
      <c r="D421" s="11"/>
      <c r="E421" s="28" t="s">
        <v>40</v>
      </c>
      <c r="F421" s="36">
        <v>5</v>
      </c>
      <c r="G421" s="36">
        <v>4</v>
      </c>
      <c r="H421" s="11">
        <v>3664.43</v>
      </c>
      <c r="I421" s="11">
        <v>3335.48</v>
      </c>
      <c r="J421" s="11">
        <v>3165.55</v>
      </c>
      <c r="K421" s="36">
        <v>149</v>
      </c>
      <c r="L421" s="11">
        <f>'вмды работ'!C416</f>
        <v>533452</v>
      </c>
      <c r="M421" s="11">
        <v>0</v>
      </c>
      <c r="N421" s="11">
        <v>0</v>
      </c>
      <c r="O421" s="11">
        <v>0</v>
      </c>
      <c r="P421" s="11">
        <f t="shared" si="124"/>
        <v>533452</v>
      </c>
      <c r="Q421" s="11">
        <f t="shared" si="125"/>
        <v>145.57571027417634</v>
      </c>
      <c r="R421" s="13">
        <v>13912</v>
      </c>
      <c r="S421" s="26" t="s">
        <v>385</v>
      </c>
      <c r="T421" s="22" t="s">
        <v>387</v>
      </c>
    </row>
    <row r="422" spans="1:20" s="18" customFormat="1" x14ac:dyDescent="0.35">
      <c r="A422" s="32">
        <f t="shared" si="123"/>
        <v>255</v>
      </c>
      <c r="B422" s="27" t="s">
        <v>369</v>
      </c>
      <c r="C422" s="35">
        <v>1961</v>
      </c>
      <c r="D422" s="11"/>
      <c r="E422" s="28" t="s">
        <v>40</v>
      </c>
      <c r="F422" s="36">
        <v>5</v>
      </c>
      <c r="G422" s="36">
        <v>2</v>
      </c>
      <c r="H422" s="11">
        <v>1888.6</v>
      </c>
      <c r="I422" s="11">
        <v>1201.3</v>
      </c>
      <c r="J422" s="11">
        <v>453.77</v>
      </c>
      <c r="K422" s="36">
        <v>84</v>
      </c>
      <c r="L422" s="11">
        <f>'вмды работ'!C417</f>
        <v>591553</v>
      </c>
      <c r="M422" s="11">
        <v>0</v>
      </c>
      <c r="N422" s="11">
        <v>0</v>
      </c>
      <c r="O422" s="11">
        <v>0</v>
      </c>
      <c r="P422" s="11">
        <f t="shared" si="124"/>
        <v>591553</v>
      </c>
      <c r="Q422" s="11">
        <f t="shared" si="125"/>
        <v>313.22302234459391</v>
      </c>
      <c r="R422" s="13">
        <v>13912</v>
      </c>
      <c r="S422" s="26" t="s">
        <v>385</v>
      </c>
      <c r="T422" s="22" t="s">
        <v>387</v>
      </c>
    </row>
    <row r="423" spans="1:20" s="18" customFormat="1" x14ac:dyDescent="0.35">
      <c r="A423" s="32">
        <f t="shared" si="123"/>
        <v>256</v>
      </c>
      <c r="B423" s="24" t="s">
        <v>438</v>
      </c>
      <c r="C423" s="35">
        <v>1965</v>
      </c>
      <c r="D423" s="11"/>
      <c r="E423" s="28" t="s">
        <v>71</v>
      </c>
      <c r="F423" s="36">
        <v>2</v>
      </c>
      <c r="G423" s="36">
        <v>1</v>
      </c>
      <c r="H423" s="11">
        <v>354.15</v>
      </c>
      <c r="I423" s="11">
        <v>278.38</v>
      </c>
      <c r="J423" s="11">
        <v>167.7</v>
      </c>
      <c r="K423" s="36">
        <v>23</v>
      </c>
      <c r="L423" s="11">
        <f>'вмды работ'!C418</f>
        <v>658905</v>
      </c>
      <c r="M423" s="11">
        <v>0</v>
      </c>
      <c r="N423" s="11">
        <v>0</v>
      </c>
      <c r="O423" s="11">
        <v>0</v>
      </c>
      <c r="P423" s="11">
        <f t="shared" si="124"/>
        <v>658905</v>
      </c>
      <c r="Q423" s="11">
        <f t="shared" si="125"/>
        <v>1860.5252011859384</v>
      </c>
      <c r="R423" s="13">
        <v>13912</v>
      </c>
      <c r="S423" s="26" t="s">
        <v>385</v>
      </c>
      <c r="T423" s="22" t="s">
        <v>387</v>
      </c>
    </row>
    <row r="424" spans="1:20" s="18" customFormat="1" x14ac:dyDescent="0.35">
      <c r="A424" s="32">
        <f t="shared" si="123"/>
        <v>257</v>
      </c>
      <c r="B424" s="24" t="s">
        <v>370</v>
      </c>
      <c r="C424" s="35">
        <v>1960</v>
      </c>
      <c r="D424" s="11"/>
      <c r="E424" s="28" t="s">
        <v>40</v>
      </c>
      <c r="F424" s="36">
        <v>2</v>
      </c>
      <c r="G424" s="36">
        <v>2</v>
      </c>
      <c r="H424" s="11">
        <v>819.81</v>
      </c>
      <c r="I424" s="11">
        <v>478.7</v>
      </c>
      <c r="J424" s="11">
        <v>239.8</v>
      </c>
      <c r="K424" s="36">
        <v>23</v>
      </c>
      <c r="L424" s="11">
        <f>'вмды работ'!C419</f>
        <v>1038409</v>
      </c>
      <c r="M424" s="11">
        <v>0</v>
      </c>
      <c r="N424" s="11">
        <v>0</v>
      </c>
      <c r="O424" s="11">
        <v>0</v>
      </c>
      <c r="P424" s="11">
        <f t="shared" si="124"/>
        <v>1038409</v>
      </c>
      <c r="Q424" s="11">
        <f t="shared" si="125"/>
        <v>1266.6459301545481</v>
      </c>
      <c r="R424" s="13">
        <v>13912</v>
      </c>
      <c r="S424" s="26" t="s">
        <v>385</v>
      </c>
      <c r="T424" s="22" t="s">
        <v>387</v>
      </c>
    </row>
    <row r="425" spans="1:20" s="18" customFormat="1" x14ac:dyDescent="0.35">
      <c r="A425" s="32">
        <f t="shared" si="123"/>
        <v>258</v>
      </c>
      <c r="B425" s="24" t="s">
        <v>371</v>
      </c>
      <c r="C425" s="35">
        <v>1962</v>
      </c>
      <c r="D425" s="11"/>
      <c r="E425" s="28" t="s">
        <v>40</v>
      </c>
      <c r="F425" s="36">
        <v>2</v>
      </c>
      <c r="G425" s="36">
        <v>2</v>
      </c>
      <c r="H425" s="11">
        <v>844.27</v>
      </c>
      <c r="I425" s="11">
        <v>440.59</v>
      </c>
      <c r="J425" s="11">
        <v>252.96</v>
      </c>
      <c r="K425" s="36">
        <v>40</v>
      </c>
      <c r="L425" s="11">
        <f>'вмды работ'!C420</f>
        <v>1081387</v>
      </c>
      <c r="M425" s="11">
        <v>0</v>
      </c>
      <c r="N425" s="11">
        <v>0</v>
      </c>
      <c r="O425" s="11">
        <v>0</v>
      </c>
      <c r="P425" s="11">
        <f t="shared" si="124"/>
        <v>1081387</v>
      </c>
      <c r="Q425" s="11">
        <f t="shared" si="125"/>
        <v>1280.8544659883687</v>
      </c>
      <c r="R425" s="13">
        <v>13912</v>
      </c>
      <c r="S425" s="26" t="s">
        <v>385</v>
      </c>
      <c r="T425" s="22" t="s">
        <v>387</v>
      </c>
    </row>
    <row r="426" spans="1:20" s="18" customFormat="1" x14ac:dyDescent="0.35">
      <c r="A426" s="32">
        <f t="shared" si="123"/>
        <v>259</v>
      </c>
      <c r="B426" s="27" t="s">
        <v>372</v>
      </c>
      <c r="C426" s="35">
        <v>1917</v>
      </c>
      <c r="D426" s="11"/>
      <c r="E426" s="28" t="s">
        <v>71</v>
      </c>
      <c r="F426" s="36">
        <v>2</v>
      </c>
      <c r="G426" s="36">
        <v>1</v>
      </c>
      <c r="H426" s="11">
        <v>553.79999999999995</v>
      </c>
      <c r="I426" s="11">
        <v>255.3</v>
      </c>
      <c r="J426" s="11">
        <v>189.8</v>
      </c>
      <c r="K426" s="36">
        <v>19</v>
      </c>
      <c r="L426" s="11">
        <f>'вмды работ'!C421</f>
        <v>699921</v>
      </c>
      <c r="M426" s="11">
        <v>0</v>
      </c>
      <c r="N426" s="11">
        <v>0</v>
      </c>
      <c r="O426" s="11">
        <v>0</v>
      </c>
      <c r="P426" s="11">
        <f t="shared" si="124"/>
        <v>699921</v>
      </c>
      <c r="Q426" s="11">
        <f t="shared" si="125"/>
        <v>1263.8515709642472</v>
      </c>
      <c r="R426" s="13">
        <v>13912</v>
      </c>
      <c r="S426" s="26" t="s">
        <v>385</v>
      </c>
      <c r="T426" s="22" t="s">
        <v>387</v>
      </c>
    </row>
    <row r="427" spans="1:20" s="18" customFormat="1" x14ac:dyDescent="0.35">
      <c r="A427" s="32">
        <f t="shared" si="123"/>
        <v>260</v>
      </c>
      <c r="B427" s="24" t="s">
        <v>373</v>
      </c>
      <c r="C427" s="35">
        <v>1961</v>
      </c>
      <c r="D427" s="11"/>
      <c r="E427" s="28" t="s">
        <v>40</v>
      </c>
      <c r="F427" s="36">
        <v>2</v>
      </c>
      <c r="G427" s="36">
        <v>1</v>
      </c>
      <c r="H427" s="11">
        <v>440.29</v>
      </c>
      <c r="I427" s="11">
        <v>266.5</v>
      </c>
      <c r="J427" s="11">
        <v>172.4</v>
      </c>
      <c r="K427" s="36">
        <v>9</v>
      </c>
      <c r="L427" s="11">
        <f>'вмды работ'!C422</f>
        <v>698062</v>
      </c>
      <c r="M427" s="11">
        <v>0</v>
      </c>
      <c r="N427" s="11">
        <v>0</v>
      </c>
      <c r="O427" s="11">
        <v>0</v>
      </c>
      <c r="P427" s="11">
        <f t="shared" si="124"/>
        <v>698062</v>
      </c>
      <c r="Q427" s="11">
        <f t="shared" si="125"/>
        <v>1585.4595834563581</v>
      </c>
      <c r="R427" s="13">
        <v>13912</v>
      </c>
      <c r="S427" s="26" t="s">
        <v>385</v>
      </c>
      <c r="T427" s="22" t="s">
        <v>387</v>
      </c>
    </row>
    <row r="428" spans="1:20" s="18" customFormat="1" x14ac:dyDescent="0.35">
      <c r="A428" s="32">
        <f t="shared" si="123"/>
        <v>261</v>
      </c>
      <c r="B428" s="24" t="s">
        <v>374</v>
      </c>
      <c r="C428" s="35">
        <v>1960</v>
      </c>
      <c r="D428" s="11"/>
      <c r="E428" s="28" t="s">
        <v>71</v>
      </c>
      <c r="F428" s="36">
        <v>2</v>
      </c>
      <c r="G428" s="36">
        <v>1</v>
      </c>
      <c r="H428" s="11">
        <v>628.75</v>
      </c>
      <c r="I428" s="11">
        <v>379.1</v>
      </c>
      <c r="J428" s="11">
        <v>169.6</v>
      </c>
      <c r="K428" s="36">
        <v>29</v>
      </c>
      <c r="L428" s="11">
        <f>'вмды работ'!C423</f>
        <v>895498</v>
      </c>
      <c r="M428" s="11">
        <v>0</v>
      </c>
      <c r="N428" s="11">
        <v>0</v>
      </c>
      <c r="O428" s="11">
        <v>0</v>
      </c>
      <c r="P428" s="11">
        <f t="shared" si="124"/>
        <v>895498</v>
      </c>
      <c r="Q428" s="11">
        <f t="shared" si="125"/>
        <v>1424.251292246521</v>
      </c>
      <c r="R428" s="13">
        <v>13912</v>
      </c>
      <c r="S428" s="26" t="s">
        <v>385</v>
      </c>
      <c r="T428" s="22" t="s">
        <v>387</v>
      </c>
    </row>
    <row r="429" spans="1:20" s="18" customFormat="1" x14ac:dyDescent="0.35">
      <c r="A429" s="32">
        <f t="shared" si="123"/>
        <v>262</v>
      </c>
      <c r="B429" s="27" t="s">
        <v>375</v>
      </c>
      <c r="C429" s="35">
        <v>1958</v>
      </c>
      <c r="D429" s="11"/>
      <c r="E429" s="28" t="s">
        <v>71</v>
      </c>
      <c r="F429" s="36">
        <v>2</v>
      </c>
      <c r="G429" s="36">
        <v>1</v>
      </c>
      <c r="H429" s="11">
        <v>355.52</v>
      </c>
      <c r="I429" s="11">
        <v>207.3</v>
      </c>
      <c r="J429" s="11">
        <v>51.4</v>
      </c>
      <c r="K429" s="36">
        <v>13</v>
      </c>
      <c r="L429" s="11">
        <f>'вмды работ'!C424</f>
        <v>947221</v>
      </c>
      <c r="M429" s="11">
        <v>0</v>
      </c>
      <c r="N429" s="11">
        <v>0</v>
      </c>
      <c r="O429" s="11">
        <v>0</v>
      </c>
      <c r="P429" s="11">
        <f t="shared" si="124"/>
        <v>947221</v>
      </c>
      <c r="Q429" s="11">
        <f t="shared" si="125"/>
        <v>2664.3254950495052</v>
      </c>
      <c r="R429" s="13">
        <v>13912</v>
      </c>
      <c r="S429" s="26" t="s">
        <v>385</v>
      </c>
      <c r="T429" s="22" t="s">
        <v>387</v>
      </c>
    </row>
    <row r="430" spans="1:20" s="18" customFormat="1" x14ac:dyDescent="0.35">
      <c r="A430" s="32">
        <f t="shared" si="123"/>
        <v>263</v>
      </c>
      <c r="B430" s="27" t="s">
        <v>376</v>
      </c>
      <c r="C430" s="35">
        <v>1936</v>
      </c>
      <c r="D430" s="11"/>
      <c r="E430" s="28" t="s">
        <v>71</v>
      </c>
      <c r="F430" s="36">
        <v>2</v>
      </c>
      <c r="G430" s="36">
        <v>1</v>
      </c>
      <c r="H430" s="11">
        <v>418.5</v>
      </c>
      <c r="I430" s="11">
        <v>352</v>
      </c>
      <c r="J430" s="11">
        <v>231.34</v>
      </c>
      <c r="K430" s="36">
        <v>30</v>
      </c>
      <c r="L430" s="11">
        <f>'вмды работ'!C425</f>
        <v>925585</v>
      </c>
      <c r="M430" s="11">
        <v>0</v>
      </c>
      <c r="N430" s="11">
        <v>0</v>
      </c>
      <c r="O430" s="11">
        <v>0</v>
      </c>
      <c r="P430" s="11">
        <f t="shared" si="124"/>
        <v>925585</v>
      </c>
      <c r="Q430" s="11">
        <f t="shared" si="125"/>
        <v>2211.6726403823177</v>
      </c>
      <c r="R430" s="13">
        <v>13912</v>
      </c>
      <c r="S430" s="26" t="s">
        <v>385</v>
      </c>
      <c r="T430" s="22" t="s">
        <v>387</v>
      </c>
    </row>
    <row r="431" spans="1:20" s="18" customFormat="1" x14ac:dyDescent="0.35">
      <c r="A431" s="32">
        <f t="shared" si="123"/>
        <v>264</v>
      </c>
      <c r="B431" s="27" t="s">
        <v>377</v>
      </c>
      <c r="C431" s="35">
        <v>1954</v>
      </c>
      <c r="D431" s="11"/>
      <c r="E431" s="28" t="s">
        <v>71</v>
      </c>
      <c r="F431" s="36">
        <v>2</v>
      </c>
      <c r="G431" s="36">
        <v>2</v>
      </c>
      <c r="H431" s="11">
        <v>421.7</v>
      </c>
      <c r="I431" s="11">
        <v>386.7</v>
      </c>
      <c r="J431" s="11">
        <v>332.7</v>
      </c>
      <c r="K431" s="36">
        <v>18</v>
      </c>
      <c r="L431" s="11">
        <f>'вмды работ'!C426</f>
        <v>644828</v>
      </c>
      <c r="M431" s="11">
        <v>0</v>
      </c>
      <c r="N431" s="11">
        <v>0</v>
      </c>
      <c r="O431" s="11">
        <v>0</v>
      </c>
      <c r="P431" s="11">
        <f t="shared" si="124"/>
        <v>644828</v>
      </c>
      <c r="Q431" s="11">
        <f t="shared" si="125"/>
        <v>1529.115484941902</v>
      </c>
      <c r="R431" s="13">
        <v>13912</v>
      </c>
      <c r="S431" s="26" t="s">
        <v>385</v>
      </c>
      <c r="T431" s="22" t="s">
        <v>387</v>
      </c>
    </row>
    <row r="432" spans="1:20" s="18" customFormat="1" x14ac:dyDescent="0.35">
      <c r="A432" s="32">
        <f t="shared" si="123"/>
        <v>265</v>
      </c>
      <c r="B432" s="27" t="s">
        <v>378</v>
      </c>
      <c r="C432" s="35">
        <v>1953</v>
      </c>
      <c r="D432" s="11"/>
      <c r="E432" s="28" t="s">
        <v>71</v>
      </c>
      <c r="F432" s="36">
        <v>2</v>
      </c>
      <c r="G432" s="36">
        <v>2</v>
      </c>
      <c r="H432" s="11">
        <v>409.4</v>
      </c>
      <c r="I432" s="11">
        <v>374.4</v>
      </c>
      <c r="J432" s="11">
        <v>372.5</v>
      </c>
      <c r="K432" s="36">
        <v>27</v>
      </c>
      <c r="L432" s="11">
        <f>'вмды работ'!C427</f>
        <v>644828</v>
      </c>
      <c r="M432" s="11">
        <v>0</v>
      </c>
      <c r="N432" s="11">
        <v>0</v>
      </c>
      <c r="O432" s="11">
        <v>0</v>
      </c>
      <c r="P432" s="11">
        <f t="shared" si="124"/>
        <v>644828</v>
      </c>
      <c r="Q432" s="11">
        <f t="shared" si="125"/>
        <v>1575.056179775281</v>
      </c>
      <c r="R432" s="13">
        <v>13912</v>
      </c>
      <c r="S432" s="26" t="s">
        <v>385</v>
      </c>
      <c r="T432" s="22" t="s">
        <v>387</v>
      </c>
    </row>
    <row r="433" spans="1:22" s="18" customFormat="1" x14ac:dyDescent="0.35">
      <c r="A433" s="32">
        <f t="shared" si="123"/>
        <v>266</v>
      </c>
      <c r="B433" s="27" t="s">
        <v>379</v>
      </c>
      <c r="C433" s="35">
        <v>1955</v>
      </c>
      <c r="D433" s="11"/>
      <c r="E433" s="28" t="s">
        <v>40</v>
      </c>
      <c r="F433" s="36">
        <v>2</v>
      </c>
      <c r="G433" s="36">
        <v>2</v>
      </c>
      <c r="H433" s="11">
        <v>851.5</v>
      </c>
      <c r="I433" s="11">
        <v>816.5</v>
      </c>
      <c r="J433" s="11">
        <v>478.9</v>
      </c>
      <c r="K433" s="36">
        <v>48</v>
      </c>
      <c r="L433" s="11">
        <f>'вмды работ'!C428</f>
        <v>1289211</v>
      </c>
      <c r="M433" s="11">
        <v>0</v>
      </c>
      <c r="N433" s="11">
        <v>0</v>
      </c>
      <c r="O433" s="11">
        <v>0</v>
      </c>
      <c r="P433" s="11">
        <f t="shared" si="124"/>
        <v>1289211</v>
      </c>
      <c r="Q433" s="11">
        <f t="shared" si="125"/>
        <v>1514.0469759248385</v>
      </c>
      <c r="R433" s="13">
        <v>13912</v>
      </c>
      <c r="S433" s="26" t="s">
        <v>385</v>
      </c>
      <c r="T433" s="22" t="s">
        <v>387</v>
      </c>
    </row>
    <row r="434" spans="1:22" s="18" customFormat="1" x14ac:dyDescent="0.35">
      <c r="A434" s="32">
        <f t="shared" si="123"/>
        <v>267</v>
      </c>
      <c r="B434" s="27" t="s">
        <v>380</v>
      </c>
      <c r="C434" s="35">
        <v>1956</v>
      </c>
      <c r="D434" s="11"/>
      <c r="E434" s="28" t="s">
        <v>40</v>
      </c>
      <c r="F434" s="36">
        <v>2</v>
      </c>
      <c r="G434" s="36">
        <v>2</v>
      </c>
      <c r="H434" s="11">
        <v>874.4</v>
      </c>
      <c r="I434" s="11">
        <v>839.4</v>
      </c>
      <c r="J434" s="11">
        <v>614.4</v>
      </c>
      <c r="K434" s="36">
        <v>44</v>
      </c>
      <c r="L434" s="11">
        <f>'вмды работ'!C429</f>
        <v>1289211</v>
      </c>
      <c r="M434" s="11">
        <v>0</v>
      </c>
      <c r="N434" s="11">
        <v>0</v>
      </c>
      <c r="O434" s="11">
        <v>0</v>
      </c>
      <c r="P434" s="11">
        <f t="shared" si="124"/>
        <v>1289211</v>
      </c>
      <c r="Q434" s="11">
        <f t="shared" si="125"/>
        <v>1474.3950137236964</v>
      </c>
      <c r="R434" s="13">
        <v>13912</v>
      </c>
      <c r="S434" s="26" t="s">
        <v>385</v>
      </c>
      <c r="T434" s="22" t="s">
        <v>387</v>
      </c>
    </row>
    <row r="435" spans="1:22" s="18" customFormat="1" x14ac:dyDescent="0.35">
      <c r="A435" s="175" t="s">
        <v>44</v>
      </c>
      <c r="B435" s="176"/>
      <c r="C435" s="11" t="s">
        <v>41</v>
      </c>
      <c r="D435" s="11" t="s">
        <v>41</v>
      </c>
      <c r="E435" s="11" t="s">
        <v>41</v>
      </c>
      <c r="F435" s="36" t="s">
        <v>41</v>
      </c>
      <c r="G435" s="36" t="s">
        <v>41</v>
      </c>
      <c r="H435" s="13">
        <f t="shared" ref="H435:P435" si="126">SUM(H414:H434)</f>
        <v>52341.399999999994</v>
      </c>
      <c r="I435" s="13">
        <f t="shared" si="126"/>
        <v>38981.040000000001</v>
      </c>
      <c r="J435" s="13">
        <f t="shared" si="126"/>
        <v>33015.279999999999</v>
      </c>
      <c r="K435" s="32">
        <f>SUM(K414:K434)</f>
        <v>1907</v>
      </c>
      <c r="L435" s="13">
        <f t="shared" si="126"/>
        <v>20456023</v>
      </c>
      <c r="M435" s="13">
        <f t="shared" si="126"/>
        <v>0</v>
      </c>
      <c r="N435" s="13">
        <f t="shared" si="126"/>
        <v>0</v>
      </c>
      <c r="O435" s="13">
        <f t="shared" si="126"/>
        <v>0</v>
      </c>
      <c r="P435" s="13">
        <f t="shared" si="126"/>
        <v>20456023</v>
      </c>
      <c r="Q435" s="11">
        <f t="shared" si="125"/>
        <v>390.81917946405719</v>
      </c>
      <c r="R435" s="33" t="s">
        <v>41</v>
      </c>
      <c r="S435" s="33" t="s">
        <v>41</v>
      </c>
      <c r="T435" s="33" t="s">
        <v>41</v>
      </c>
    </row>
    <row r="436" spans="1:22" s="18" customFormat="1" ht="15.75" customHeight="1" x14ac:dyDescent="0.35">
      <c r="A436" s="172" t="s">
        <v>160</v>
      </c>
      <c r="B436" s="173"/>
      <c r="C436" s="173"/>
      <c r="D436" s="173"/>
      <c r="E436" s="174"/>
      <c r="F436" s="170"/>
      <c r="G436" s="170"/>
      <c r="H436" s="170"/>
      <c r="I436" s="170"/>
      <c r="J436" s="170"/>
      <c r="K436" s="170"/>
      <c r="L436" s="170"/>
      <c r="M436" s="170"/>
      <c r="N436" s="170"/>
      <c r="O436" s="170"/>
      <c r="P436" s="170"/>
      <c r="Q436" s="170"/>
      <c r="R436" s="170"/>
      <c r="S436" s="170"/>
      <c r="T436" s="170"/>
    </row>
    <row r="437" spans="1:22" s="18" customFormat="1" x14ac:dyDescent="0.35">
      <c r="A437" s="36">
        <f>A434+1</f>
        <v>268</v>
      </c>
      <c r="B437" s="24" t="s">
        <v>162</v>
      </c>
      <c r="C437" s="35">
        <v>1986</v>
      </c>
      <c r="D437" s="13"/>
      <c r="E437" s="25" t="s">
        <v>442</v>
      </c>
      <c r="F437" s="32">
        <v>2</v>
      </c>
      <c r="G437" s="32">
        <v>1</v>
      </c>
      <c r="H437" s="13">
        <v>260.89999999999998</v>
      </c>
      <c r="I437" s="13">
        <v>260.89999999999998</v>
      </c>
      <c r="J437" s="13">
        <v>64.7</v>
      </c>
      <c r="K437" s="36">
        <v>19</v>
      </c>
      <c r="L437" s="11">
        <f>'вмды работ'!C432</f>
        <v>966072</v>
      </c>
      <c r="M437" s="11">
        <v>0</v>
      </c>
      <c r="N437" s="11">
        <v>0</v>
      </c>
      <c r="O437" s="11">
        <v>0</v>
      </c>
      <c r="P437" s="13">
        <f t="shared" ref="P437:P443" si="127">L437</f>
        <v>966072</v>
      </c>
      <c r="Q437" s="11">
        <f t="shared" ref="Q437:Q445" si="128">L437/H437</f>
        <v>3702.8440015331548</v>
      </c>
      <c r="R437" s="13">
        <v>13912</v>
      </c>
      <c r="S437" s="26" t="s">
        <v>385</v>
      </c>
      <c r="T437" s="22" t="s">
        <v>387</v>
      </c>
    </row>
    <row r="438" spans="1:22" s="18" customFormat="1" x14ac:dyDescent="0.35">
      <c r="A438" s="36">
        <f t="shared" ref="A438:A443" si="129">A437+1</f>
        <v>269</v>
      </c>
      <c r="B438" s="24" t="s">
        <v>161</v>
      </c>
      <c r="C438" s="35">
        <v>1986</v>
      </c>
      <c r="D438" s="13"/>
      <c r="E438" s="25" t="s">
        <v>442</v>
      </c>
      <c r="F438" s="32">
        <v>2</v>
      </c>
      <c r="G438" s="32">
        <v>1</v>
      </c>
      <c r="H438" s="13">
        <v>262</v>
      </c>
      <c r="I438" s="13">
        <v>262</v>
      </c>
      <c r="J438" s="13">
        <v>131.30000000000001</v>
      </c>
      <c r="K438" s="36">
        <v>19</v>
      </c>
      <c r="L438" s="11">
        <f>'вмды работ'!C433</f>
        <v>966072</v>
      </c>
      <c r="M438" s="11">
        <v>0</v>
      </c>
      <c r="N438" s="11">
        <v>0</v>
      </c>
      <c r="O438" s="11">
        <v>0</v>
      </c>
      <c r="P438" s="13">
        <f t="shared" si="127"/>
        <v>966072</v>
      </c>
      <c r="Q438" s="11">
        <f t="shared" si="128"/>
        <v>3687.2977099236641</v>
      </c>
      <c r="R438" s="13">
        <v>13912</v>
      </c>
      <c r="S438" s="26" t="s">
        <v>385</v>
      </c>
      <c r="T438" s="22" t="s">
        <v>387</v>
      </c>
    </row>
    <row r="439" spans="1:22" s="18" customFormat="1" x14ac:dyDescent="0.35">
      <c r="A439" s="36">
        <f t="shared" si="129"/>
        <v>270</v>
      </c>
      <c r="B439" s="27" t="s">
        <v>163</v>
      </c>
      <c r="C439" s="34">
        <v>1968</v>
      </c>
      <c r="D439" s="13"/>
      <c r="E439" s="28" t="s">
        <v>71</v>
      </c>
      <c r="F439" s="32">
        <v>2</v>
      </c>
      <c r="G439" s="32">
        <v>2</v>
      </c>
      <c r="H439" s="13">
        <v>263.5</v>
      </c>
      <c r="I439" s="13">
        <v>263.5</v>
      </c>
      <c r="J439" s="13">
        <v>47.8</v>
      </c>
      <c r="K439" s="36">
        <v>7</v>
      </c>
      <c r="L439" s="13">
        <f>'вмды работ'!C434</f>
        <v>1271610</v>
      </c>
      <c r="M439" s="11">
        <v>0</v>
      </c>
      <c r="N439" s="11">
        <v>0</v>
      </c>
      <c r="O439" s="11">
        <v>0</v>
      </c>
      <c r="P439" s="13">
        <f t="shared" si="127"/>
        <v>1271610</v>
      </c>
      <c r="Q439" s="11">
        <f t="shared" si="128"/>
        <v>4825.84440227704</v>
      </c>
      <c r="R439" s="13">
        <v>13912</v>
      </c>
      <c r="S439" s="26" t="s">
        <v>385</v>
      </c>
      <c r="T439" s="22" t="s">
        <v>387</v>
      </c>
    </row>
    <row r="440" spans="1:22" s="18" customFormat="1" x14ac:dyDescent="0.35">
      <c r="A440" s="36">
        <f t="shared" si="129"/>
        <v>271</v>
      </c>
      <c r="B440" s="24" t="s">
        <v>165</v>
      </c>
      <c r="C440" s="34">
        <v>1962</v>
      </c>
      <c r="D440" s="13"/>
      <c r="E440" s="28" t="s">
        <v>71</v>
      </c>
      <c r="F440" s="32">
        <v>2</v>
      </c>
      <c r="G440" s="32">
        <v>1</v>
      </c>
      <c r="H440" s="13">
        <v>328.2</v>
      </c>
      <c r="I440" s="13">
        <v>328.2</v>
      </c>
      <c r="J440" s="13">
        <v>77.5</v>
      </c>
      <c r="K440" s="32">
        <v>20</v>
      </c>
      <c r="L440" s="13">
        <f>'вмды работ'!C435</f>
        <v>1084927</v>
      </c>
      <c r="M440" s="11">
        <v>0</v>
      </c>
      <c r="N440" s="11">
        <v>0</v>
      </c>
      <c r="O440" s="11">
        <v>0</v>
      </c>
      <c r="P440" s="13">
        <f>L440</f>
        <v>1084927</v>
      </c>
      <c r="Q440" s="11">
        <f>L440/H440</f>
        <v>3305.6886045094457</v>
      </c>
      <c r="R440" s="13">
        <v>13912</v>
      </c>
      <c r="S440" s="26" t="s">
        <v>385</v>
      </c>
      <c r="T440" s="22" t="s">
        <v>387</v>
      </c>
    </row>
    <row r="441" spans="1:22" s="18" customFormat="1" x14ac:dyDescent="0.35">
      <c r="A441" s="36">
        <f t="shared" si="129"/>
        <v>272</v>
      </c>
      <c r="B441" s="27" t="s">
        <v>164</v>
      </c>
      <c r="C441" s="35">
        <v>1935</v>
      </c>
      <c r="D441" s="13"/>
      <c r="E441" s="28" t="s">
        <v>71</v>
      </c>
      <c r="F441" s="32">
        <v>2</v>
      </c>
      <c r="G441" s="32">
        <v>2</v>
      </c>
      <c r="H441" s="13">
        <v>230.7</v>
      </c>
      <c r="I441" s="13">
        <v>230.7</v>
      </c>
      <c r="J441" s="13">
        <v>91.2</v>
      </c>
      <c r="K441" s="36">
        <v>16</v>
      </c>
      <c r="L441" s="13">
        <f>'вмды работ'!C436</f>
        <v>153897</v>
      </c>
      <c r="M441" s="11">
        <v>0</v>
      </c>
      <c r="N441" s="11">
        <v>0</v>
      </c>
      <c r="O441" s="11">
        <v>0</v>
      </c>
      <c r="P441" s="13">
        <f t="shared" si="127"/>
        <v>153897</v>
      </c>
      <c r="Q441" s="11">
        <f t="shared" si="128"/>
        <v>667.08712613784144</v>
      </c>
      <c r="R441" s="13">
        <v>13912</v>
      </c>
      <c r="S441" s="26" t="s">
        <v>385</v>
      </c>
      <c r="T441" s="22" t="s">
        <v>387</v>
      </c>
    </row>
    <row r="442" spans="1:22" s="18" customFormat="1" x14ac:dyDescent="0.35">
      <c r="A442" s="36">
        <f t="shared" si="129"/>
        <v>273</v>
      </c>
      <c r="B442" s="24" t="s">
        <v>166</v>
      </c>
      <c r="C442" s="34">
        <v>1964</v>
      </c>
      <c r="D442" s="13"/>
      <c r="E442" s="28" t="s">
        <v>71</v>
      </c>
      <c r="F442" s="32">
        <v>2</v>
      </c>
      <c r="G442" s="32">
        <v>1</v>
      </c>
      <c r="H442" s="13">
        <v>351.9</v>
      </c>
      <c r="I442" s="13">
        <v>326</v>
      </c>
      <c r="J442" s="13">
        <v>48.1</v>
      </c>
      <c r="K442" s="32">
        <v>9</v>
      </c>
      <c r="L442" s="13">
        <f>'вмды работ'!C437</f>
        <v>1302745</v>
      </c>
      <c r="M442" s="11">
        <v>0</v>
      </c>
      <c r="N442" s="11">
        <v>0</v>
      </c>
      <c r="O442" s="11">
        <v>0</v>
      </c>
      <c r="P442" s="13">
        <f t="shared" si="127"/>
        <v>1302745</v>
      </c>
      <c r="Q442" s="11">
        <f t="shared" si="128"/>
        <v>3702.0318272236432</v>
      </c>
      <c r="R442" s="13">
        <v>13912</v>
      </c>
      <c r="S442" s="26" t="s">
        <v>385</v>
      </c>
      <c r="T442" s="22" t="s">
        <v>387</v>
      </c>
    </row>
    <row r="443" spans="1:22" s="18" customFormat="1" x14ac:dyDescent="0.35">
      <c r="A443" s="36">
        <f t="shared" si="129"/>
        <v>274</v>
      </c>
      <c r="B443" s="27" t="s">
        <v>167</v>
      </c>
      <c r="C443" s="34">
        <v>1940</v>
      </c>
      <c r="D443" s="13"/>
      <c r="E443" s="28" t="s">
        <v>71</v>
      </c>
      <c r="F443" s="32">
        <v>2</v>
      </c>
      <c r="G443" s="32">
        <v>1</v>
      </c>
      <c r="H443" s="13">
        <v>256</v>
      </c>
      <c r="I443" s="13">
        <v>256</v>
      </c>
      <c r="J443" s="13">
        <v>71.099999999999994</v>
      </c>
      <c r="K443" s="32">
        <v>10</v>
      </c>
      <c r="L443" s="13">
        <f>'вмды работ'!C438</f>
        <v>1162760</v>
      </c>
      <c r="M443" s="11">
        <v>0</v>
      </c>
      <c r="N443" s="11">
        <v>0</v>
      </c>
      <c r="O443" s="11">
        <v>0</v>
      </c>
      <c r="P443" s="13">
        <f t="shared" si="127"/>
        <v>1162760</v>
      </c>
      <c r="Q443" s="11">
        <f t="shared" si="128"/>
        <v>4542.03125</v>
      </c>
      <c r="R443" s="13">
        <v>13912</v>
      </c>
      <c r="S443" s="26" t="s">
        <v>385</v>
      </c>
      <c r="T443" s="22" t="s">
        <v>387</v>
      </c>
    </row>
    <row r="444" spans="1:22" s="18" customFormat="1" x14ac:dyDescent="0.35">
      <c r="A444" s="175" t="s">
        <v>44</v>
      </c>
      <c r="B444" s="176"/>
      <c r="C444" s="11" t="s">
        <v>41</v>
      </c>
      <c r="D444" s="11" t="s">
        <v>41</v>
      </c>
      <c r="E444" s="11" t="s">
        <v>41</v>
      </c>
      <c r="F444" s="11" t="s">
        <v>41</v>
      </c>
      <c r="G444" s="11" t="s">
        <v>41</v>
      </c>
      <c r="H444" s="13">
        <f t="shared" ref="H444:P444" si="130">SUM(H437:H443)</f>
        <v>1953.1999999999998</v>
      </c>
      <c r="I444" s="13">
        <f t="shared" si="130"/>
        <v>1927.3</v>
      </c>
      <c r="J444" s="13">
        <f t="shared" si="130"/>
        <v>531.70000000000005</v>
      </c>
      <c r="K444" s="32">
        <f>SUM(K437:K443)</f>
        <v>100</v>
      </c>
      <c r="L444" s="13">
        <f t="shared" si="130"/>
        <v>6908083</v>
      </c>
      <c r="M444" s="13">
        <f t="shared" si="130"/>
        <v>0</v>
      </c>
      <c r="N444" s="13">
        <f t="shared" si="130"/>
        <v>0</v>
      </c>
      <c r="O444" s="13">
        <f t="shared" si="130"/>
        <v>0</v>
      </c>
      <c r="P444" s="13">
        <f t="shared" si="130"/>
        <v>6908083</v>
      </c>
      <c r="Q444" s="11">
        <f t="shared" si="128"/>
        <v>3536.8026827769818</v>
      </c>
      <c r="R444" s="33" t="s">
        <v>41</v>
      </c>
      <c r="S444" s="33" t="s">
        <v>41</v>
      </c>
      <c r="T444" s="33" t="s">
        <v>41</v>
      </c>
      <c r="U444" s="68"/>
      <c r="V444" s="68"/>
    </row>
    <row r="445" spans="1:22" s="43" customFormat="1" x14ac:dyDescent="0.35">
      <c r="A445" s="172" t="s">
        <v>168</v>
      </c>
      <c r="B445" s="173"/>
      <c r="C445" s="174"/>
      <c r="D445" s="37" t="s">
        <v>41</v>
      </c>
      <c r="E445" s="37" t="s">
        <v>41</v>
      </c>
      <c r="F445" s="37" t="s">
        <v>41</v>
      </c>
      <c r="G445" s="37" t="s">
        <v>41</v>
      </c>
      <c r="H445" s="38">
        <f t="shared" ref="H445:P445" si="131">H444+H435+H412+H408</f>
        <v>57242.549999999988</v>
      </c>
      <c r="I445" s="38">
        <f t="shared" si="131"/>
        <v>43205.29</v>
      </c>
      <c r="J445" s="38">
        <f t="shared" si="131"/>
        <v>35022.1</v>
      </c>
      <c r="K445" s="39">
        <f>K444+K435+K412+K408</f>
        <v>2158</v>
      </c>
      <c r="L445" s="38">
        <f t="shared" si="131"/>
        <v>32465991</v>
      </c>
      <c r="M445" s="38">
        <f t="shared" si="131"/>
        <v>0</v>
      </c>
      <c r="N445" s="38">
        <f t="shared" si="131"/>
        <v>0</v>
      </c>
      <c r="O445" s="38">
        <f t="shared" si="131"/>
        <v>0</v>
      </c>
      <c r="P445" s="38">
        <f t="shared" si="131"/>
        <v>32465991</v>
      </c>
      <c r="Q445" s="37">
        <f t="shared" si="128"/>
        <v>567.16535164838058</v>
      </c>
      <c r="R445" s="40" t="s">
        <v>41</v>
      </c>
      <c r="S445" s="40" t="s">
        <v>41</v>
      </c>
      <c r="T445" s="40" t="s">
        <v>41</v>
      </c>
      <c r="U445" s="114"/>
      <c r="V445" s="66"/>
    </row>
    <row r="446" spans="1:22" s="18" customFormat="1" ht="15" customHeight="1" x14ac:dyDescent="0.35">
      <c r="A446" s="171" t="s">
        <v>457</v>
      </c>
      <c r="B446" s="171"/>
      <c r="C446" s="171"/>
      <c r="D446" s="171"/>
      <c r="E446" s="171"/>
      <c r="F446" s="171"/>
      <c r="G446" s="171"/>
      <c r="H446" s="171"/>
      <c r="I446" s="171"/>
      <c r="J446" s="171"/>
      <c r="K446" s="171"/>
      <c r="L446" s="171"/>
      <c r="M446" s="171"/>
      <c r="N446" s="171"/>
      <c r="O446" s="171"/>
      <c r="P446" s="171"/>
      <c r="Q446" s="171"/>
      <c r="R446" s="171"/>
      <c r="S446" s="171"/>
      <c r="T446" s="171"/>
      <c r="U446" s="69"/>
      <c r="V446" s="69"/>
    </row>
    <row r="447" spans="1:22" s="18" customFormat="1" ht="12" customHeight="1" x14ac:dyDescent="0.35">
      <c r="A447" s="172" t="s">
        <v>184</v>
      </c>
      <c r="B447" s="173"/>
      <c r="C447" s="173"/>
      <c r="D447" s="173"/>
      <c r="E447" s="174"/>
      <c r="F447" s="171"/>
      <c r="G447" s="171"/>
      <c r="H447" s="171"/>
      <c r="I447" s="171"/>
      <c r="J447" s="171"/>
      <c r="K447" s="171"/>
      <c r="L447" s="171"/>
      <c r="M447" s="171"/>
      <c r="N447" s="171"/>
      <c r="O447" s="171"/>
      <c r="P447" s="171"/>
      <c r="Q447" s="171"/>
      <c r="R447" s="171"/>
      <c r="S447" s="171"/>
      <c r="T447" s="171"/>
      <c r="U447" s="69"/>
      <c r="V447" s="69"/>
    </row>
    <row r="448" spans="1:22" s="18" customFormat="1" ht="15" customHeight="1" x14ac:dyDescent="0.35">
      <c r="A448" s="36">
        <f>A443+1</f>
        <v>275</v>
      </c>
      <c r="B448" s="27" t="s">
        <v>381</v>
      </c>
      <c r="C448" s="14">
        <v>1958</v>
      </c>
      <c r="D448" s="8"/>
      <c r="E448" s="28" t="s">
        <v>40</v>
      </c>
      <c r="F448" s="8">
        <v>2</v>
      </c>
      <c r="G448" s="8">
        <v>1</v>
      </c>
      <c r="H448" s="8">
        <v>476.5</v>
      </c>
      <c r="I448" s="8">
        <v>430.19</v>
      </c>
      <c r="J448" s="8">
        <v>201.2</v>
      </c>
      <c r="K448" s="14">
        <v>19</v>
      </c>
      <c r="L448" s="11">
        <f>'вмды работ'!C443</f>
        <v>528247</v>
      </c>
      <c r="M448" s="11">
        <v>0</v>
      </c>
      <c r="N448" s="11">
        <v>0</v>
      </c>
      <c r="O448" s="11">
        <v>0</v>
      </c>
      <c r="P448" s="13">
        <f>L448</f>
        <v>528247</v>
      </c>
      <c r="Q448" s="11">
        <f>L448/H448</f>
        <v>1108.598111227702</v>
      </c>
      <c r="R448" s="13">
        <v>13912</v>
      </c>
      <c r="S448" s="26" t="s">
        <v>385</v>
      </c>
      <c r="T448" s="22" t="s">
        <v>387</v>
      </c>
      <c r="U448" s="69"/>
      <c r="V448" s="69"/>
    </row>
    <row r="449" spans="1:22" s="18" customFormat="1" ht="15" customHeight="1" x14ac:dyDescent="0.35">
      <c r="A449" s="36">
        <f>A448+1</f>
        <v>276</v>
      </c>
      <c r="B449" s="27" t="s">
        <v>382</v>
      </c>
      <c r="C449" s="8">
        <v>1957</v>
      </c>
      <c r="D449" s="8"/>
      <c r="E449" s="28" t="s">
        <v>40</v>
      </c>
      <c r="F449" s="8">
        <v>2</v>
      </c>
      <c r="G449" s="8">
        <v>1</v>
      </c>
      <c r="H449" s="8">
        <v>463.5</v>
      </c>
      <c r="I449" s="8">
        <v>417</v>
      </c>
      <c r="J449" s="8">
        <v>353.5</v>
      </c>
      <c r="K449" s="8">
        <v>19</v>
      </c>
      <c r="L449" s="11">
        <f>'вмды работ'!C444</f>
        <v>2068318</v>
      </c>
      <c r="M449" s="11">
        <v>0</v>
      </c>
      <c r="N449" s="11">
        <v>0</v>
      </c>
      <c r="O449" s="11">
        <v>0</v>
      </c>
      <c r="P449" s="13">
        <f>L449</f>
        <v>2068318</v>
      </c>
      <c r="Q449" s="11">
        <f>L449/H449</f>
        <v>4462.3905070118662</v>
      </c>
      <c r="R449" s="13">
        <v>13912</v>
      </c>
      <c r="S449" s="26" t="s">
        <v>385</v>
      </c>
      <c r="T449" s="22" t="s">
        <v>387</v>
      </c>
      <c r="U449" s="69"/>
      <c r="V449" s="69"/>
    </row>
    <row r="450" spans="1:22" s="18" customFormat="1" ht="15" customHeight="1" x14ac:dyDescent="0.35">
      <c r="A450" s="36">
        <f>A449+1</f>
        <v>277</v>
      </c>
      <c r="B450" s="27" t="s">
        <v>185</v>
      </c>
      <c r="C450" s="14">
        <v>1959</v>
      </c>
      <c r="D450" s="14"/>
      <c r="E450" s="28" t="s">
        <v>71</v>
      </c>
      <c r="F450" s="14">
        <v>2</v>
      </c>
      <c r="G450" s="14">
        <v>2</v>
      </c>
      <c r="H450" s="14">
        <v>471.15</v>
      </c>
      <c r="I450" s="14">
        <v>423.4</v>
      </c>
      <c r="J450" s="14">
        <v>285.10000000000002</v>
      </c>
      <c r="K450" s="14">
        <v>20</v>
      </c>
      <c r="L450" s="11">
        <f>'вмды работ'!C445</f>
        <v>1400000</v>
      </c>
      <c r="M450" s="11">
        <v>0</v>
      </c>
      <c r="N450" s="11">
        <v>0</v>
      </c>
      <c r="O450" s="11">
        <v>0</v>
      </c>
      <c r="P450" s="13">
        <f>L450</f>
        <v>1400000</v>
      </c>
      <c r="Q450" s="11">
        <f>L450/H450</f>
        <v>2971.4528281863527</v>
      </c>
      <c r="R450" s="13">
        <v>13912</v>
      </c>
      <c r="S450" s="26" t="s">
        <v>385</v>
      </c>
      <c r="T450" s="22" t="s">
        <v>387</v>
      </c>
      <c r="U450" s="69"/>
      <c r="V450" s="69"/>
    </row>
    <row r="451" spans="1:22" s="18" customFormat="1" ht="15" customHeight="1" x14ac:dyDescent="0.35">
      <c r="A451" s="36">
        <f>A450+1</f>
        <v>278</v>
      </c>
      <c r="B451" s="27" t="s">
        <v>383</v>
      </c>
      <c r="C451" s="8">
        <v>1952</v>
      </c>
      <c r="D451" s="8"/>
      <c r="E451" s="28" t="s">
        <v>71</v>
      </c>
      <c r="F451" s="8">
        <v>2</v>
      </c>
      <c r="G451" s="8">
        <v>1</v>
      </c>
      <c r="H451" s="8">
        <v>430.08</v>
      </c>
      <c r="I451" s="8">
        <v>409.34</v>
      </c>
      <c r="J451" s="8">
        <v>138.1</v>
      </c>
      <c r="K451" s="8">
        <v>21</v>
      </c>
      <c r="L451" s="11">
        <f>'вмды работ'!C446</f>
        <v>521289</v>
      </c>
      <c r="M451" s="11">
        <v>0</v>
      </c>
      <c r="N451" s="11">
        <v>0</v>
      </c>
      <c r="O451" s="11">
        <v>0</v>
      </c>
      <c r="P451" s="13">
        <f>L451</f>
        <v>521289</v>
      </c>
      <c r="Q451" s="11">
        <f>L451/H451</f>
        <v>1212.0744977678571</v>
      </c>
      <c r="R451" s="13">
        <v>13912</v>
      </c>
      <c r="S451" s="26" t="s">
        <v>385</v>
      </c>
      <c r="T451" s="22" t="s">
        <v>387</v>
      </c>
      <c r="U451" s="69"/>
      <c r="V451" s="69"/>
    </row>
    <row r="452" spans="1:22" s="18" customFormat="1" ht="15" customHeight="1" x14ac:dyDescent="0.35">
      <c r="A452" s="175" t="s">
        <v>44</v>
      </c>
      <c r="B452" s="176"/>
      <c r="C452" s="11" t="s">
        <v>41</v>
      </c>
      <c r="D452" s="11" t="s">
        <v>41</v>
      </c>
      <c r="E452" s="11" t="s">
        <v>41</v>
      </c>
      <c r="F452" s="11" t="s">
        <v>41</v>
      </c>
      <c r="G452" s="11" t="s">
        <v>41</v>
      </c>
      <c r="H452" s="11">
        <f>SUM(H448:H451)</f>
        <v>1841.23</v>
      </c>
      <c r="I452" s="11">
        <f t="shared" ref="I452:P452" si="132">SUM(I448:I451)</f>
        <v>1679.93</v>
      </c>
      <c r="J452" s="11">
        <f t="shared" si="132"/>
        <v>977.90000000000009</v>
      </c>
      <c r="K452" s="36">
        <f>SUM(K448:K451)</f>
        <v>79</v>
      </c>
      <c r="L452" s="11">
        <f t="shared" si="132"/>
        <v>4517854</v>
      </c>
      <c r="M452" s="11">
        <f t="shared" si="132"/>
        <v>0</v>
      </c>
      <c r="N452" s="11">
        <f t="shared" si="132"/>
        <v>0</v>
      </c>
      <c r="O452" s="11">
        <f t="shared" si="132"/>
        <v>0</v>
      </c>
      <c r="P452" s="11">
        <f t="shared" si="132"/>
        <v>4517854</v>
      </c>
      <c r="Q452" s="11">
        <f>L452/H452</f>
        <v>2453.7151795267296</v>
      </c>
      <c r="R452" s="33" t="s">
        <v>41</v>
      </c>
      <c r="S452" s="33" t="s">
        <v>41</v>
      </c>
      <c r="T452" s="33" t="s">
        <v>41</v>
      </c>
      <c r="U452" s="115"/>
      <c r="V452" s="115"/>
    </row>
    <row r="453" spans="1:22" s="18" customFormat="1" ht="15.75" customHeight="1" x14ac:dyDescent="0.35">
      <c r="A453" s="172" t="s">
        <v>181</v>
      </c>
      <c r="B453" s="173"/>
      <c r="C453" s="173"/>
      <c r="D453" s="173"/>
      <c r="E453" s="174"/>
      <c r="F453" s="177"/>
      <c r="G453" s="177"/>
      <c r="H453" s="177"/>
      <c r="I453" s="177"/>
      <c r="J453" s="177"/>
      <c r="K453" s="177"/>
      <c r="L453" s="177"/>
      <c r="M453" s="177"/>
      <c r="N453" s="177"/>
      <c r="O453" s="177"/>
      <c r="P453" s="177"/>
      <c r="Q453" s="177"/>
      <c r="R453" s="177"/>
      <c r="S453" s="177"/>
      <c r="T453" s="177"/>
      <c r="U453" s="68"/>
      <c r="V453" s="68"/>
    </row>
    <row r="454" spans="1:22" s="18" customFormat="1" x14ac:dyDescent="0.35">
      <c r="A454" s="32">
        <f>A451+1</f>
        <v>279</v>
      </c>
      <c r="B454" s="116" t="s">
        <v>439</v>
      </c>
      <c r="C454" s="34">
        <v>1970</v>
      </c>
      <c r="D454" s="13"/>
      <c r="E454" s="28" t="s">
        <v>40</v>
      </c>
      <c r="F454" s="32">
        <v>5</v>
      </c>
      <c r="G454" s="32">
        <v>2</v>
      </c>
      <c r="H454" s="13">
        <v>4678.8999999999996</v>
      </c>
      <c r="I454" s="13">
        <v>4494.8999999999996</v>
      </c>
      <c r="J454" s="13">
        <v>2376.6</v>
      </c>
      <c r="K454" s="32">
        <v>330</v>
      </c>
      <c r="L454" s="13">
        <f>'вмды работ'!C449</f>
        <v>1805098</v>
      </c>
      <c r="M454" s="11">
        <v>0</v>
      </c>
      <c r="N454" s="11">
        <v>0</v>
      </c>
      <c r="O454" s="11">
        <v>0</v>
      </c>
      <c r="P454" s="13">
        <f>L454</f>
        <v>1805098</v>
      </c>
      <c r="Q454" s="11">
        <f>L454/H454</f>
        <v>385.79537925580803</v>
      </c>
      <c r="R454" s="13">
        <v>13912</v>
      </c>
      <c r="S454" s="26" t="s">
        <v>385</v>
      </c>
      <c r="T454" s="22" t="s">
        <v>387</v>
      </c>
      <c r="U454" s="68"/>
      <c r="V454" s="68"/>
    </row>
    <row r="455" spans="1:22" s="18" customFormat="1" x14ac:dyDescent="0.35">
      <c r="A455" s="32">
        <f>A454+1</f>
        <v>280</v>
      </c>
      <c r="B455" s="116" t="s">
        <v>440</v>
      </c>
      <c r="C455" s="34">
        <v>1971</v>
      </c>
      <c r="D455" s="13"/>
      <c r="E455" s="28" t="s">
        <v>40</v>
      </c>
      <c r="F455" s="32">
        <v>5</v>
      </c>
      <c r="G455" s="32">
        <v>2</v>
      </c>
      <c r="H455" s="13">
        <v>4828.4399999999996</v>
      </c>
      <c r="I455" s="13">
        <v>3806.34</v>
      </c>
      <c r="J455" s="13">
        <v>1885.8</v>
      </c>
      <c r="K455" s="32">
        <v>321</v>
      </c>
      <c r="L455" s="13">
        <f>'вмды работ'!C450</f>
        <v>1762571</v>
      </c>
      <c r="M455" s="11">
        <v>0</v>
      </c>
      <c r="N455" s="11">
        <v>0</v>
      </c>
      <c r="O455" s="11">
        <v>0</v>
      </c>
      <c r="P455" s="13">
        <f>L455</f>
        <v>1762571</v>
      </c>
      <c r="Q455" s="11">
        <f>L455/H455</f>
        <v>365.03943302598771</v>
      </c>
      <c r="R455" s="13">
        <v>13912</v>
      </c>
      <c r="S455" s="26" t="s">
        <v>385</v>
      </c>
      <c r="T455" s="22" t="s">
        <v>387</v>
      </c>
    </row>
    <row r="456" spans="1:22" s="18" customFormat="1" x14ac:dyDescent="0.35">
      <c r="A456" s="175" t="s">
        <v>44</v>
      </c>
      <c r="B456" s="176"/>
      <c r="C456" s="11" t="s">
        <v>41</v>
      </c>
      <c r="D456" s="11" t="s">
        <v>41</v>
      </c>
      <c r="E456" s="11" t="s">
        <v>41</v>
      </c>
      <c r="F456" s="36" t="s">
        <v>41</v>
      </c>
      <c r="G456" s="36" t="s">
        <v>41</v>
      </c>
      <c r="H456" s="13">
        <f>SUM(H454:H455)</f>
        <v>9507.34</v>
      </c>
      <c r="I456" s="13">
        <f t="shared" ref="I456:P456" si="133">SUM(I454:I455)</f>
        <v>8301.24</v>
      </c>
      <c r="J456" s="13">
        <f t="shared" si="133"/>
        <v>4262.3999999999996</v>
      </c>
      <c r="K456" s="32">
        <f>SUM(K454:K455)</f>
        <v>651</v>
      </c>
      <c r="L456" s="13">
        <f t="shared" si="133"/>
        <v>3567669</v>
      </c>
      <c r="M456" s="13">
        <f t="shared" si="133"/>
        <v>0</v>
      </c>
      <c r="N456" s="13">
        <f t="shared" si="133"/>
        <v>0</v>
      </c>
      <c r="O456" s="13">
        <f t="shared" si="133"/>
        <v>0</v>
      </c>
      <c r="P456" s="13">
        <f t="shared" si="133"/>
        <v>3567669</v>
      </c>
      <c r="Q456" s="11">
        <f>L456/H456</f>
        <v>375.25417203970824</v>
      </c>
      <c r="R456" s="33" t="s">
        <v>41</v>
      </c>
      <c r="S456" s="33" t="s">
        <v>41</v>
      </c>
      <c r="T456" s="33" t="s">
        <v>41</v>
      </c>
    </row>
    <row r="457" spans="1:22" s="18" customFormat="1" ht="18" customHeight="1" x14ac:dyDescent="0.35">
      <c r="A457" s="172" t="s">
        <v>182</v>
      </c>
      <c r="B457" s="173"/>
      <c r="C457" s="173"/>
      <c r="D457" s="173"/>
      <c r="E457" s="174"/>
      <c r="F457" s="170"/>
      <c r="G457" s="170"/>
      <c r="H457" s="170"/>
      <c r="I457" s="170"/>
      <c r="J457" s="170"/>
      <c r="K457" s="170"/>
      <c r="L457" s="170"/>
      <c r="M457" s="170"/>
      <c r="N457" s="170"/>
      <c r="O457" s="170"/>
      <c r="P457" s="170"/>
      <c r="Q457" s="170"/>
      <c r="R457" s="170"/>
      <c r="S457" s="170"/>
      <c r="T457" s="170"/>
    </row>
    <row r="458" spans="1:22" s="18" customFormat="1" x14ac:dyDescent="0.35">
      <c r="A458" s="32">
        <f>A455+1</f>
        <v>281</v>
      </c>
      <c r="B458" s="24" t="s">
        <v>441</v>
      </c>
      <c r="C458" s="34">
        <v>1955</v>
      </c>
      <c r="D458" s="13"/>
      <c r="E458" s="25" t="s">
        <v>442</v>
      </c>
      <c r="F458" s="32">
        <v>2</v>
      </c>
      <c r="G458" s="32">
        <v>1</v>
      </c>
      <c r="H458" s="13">
        <v>389.3</v>
      </c>
      <c r="I458" s="13">
        <v>266.89999999999998</v>
      </c>
      <c r="J458" s="13">
        <v>53.8</v>
      </c>
      <c r="K458" s="32">
        <v>19</v>
      </c>
      <c r="L458" s="13">
        <f>'вмды работ'!C453</f>
        <v>200000</v>
      </c>
      <c r="M458" s="11">
        <v>0</v>
      </c>
      <c r="N458" s="11">
        <v>0</v>
      </c>
      <c r="O458" s="11">
        <v>0</v>
      </c>
      <c r="P458" s="13">
        <f>L458</f>
        <v>200000</v>
      </c>
      <c r="Q458" s="11">
        <f>L458/H458</f>
        <v>513.74261494991003</v>
      </c>
      <c r="R458" s="13">
        <v>13912</v>
      </c>
      <c r="S458" s="26" t="s">
        <v>385</v>
      </c>
      <c r="T458" s="22" t="s">
        <v>387</v>
      </c>
    </row>
    <row r="459" spans="1:22" s="18" customFormat="1" x14ac:dyDescent="0.35">
      <c r="A459" s="175" t="s">
        <v>44</v>
      </c>
      <c r="B459" s="176"/>
      <c r="C459" s="11" t="s">
        <v>41</v>
      </c>
      <c r="D459" s="11" t="s">
        <v>41</v>
      </c>
      <c r="E459" s="11" t="s">
        <v>41</v>
      </c>
      <c r="F459" s="11" t="s">
        <v>41</v>
      </c>
      <c r="G459" s="11" t="s">
        <v>41</v>
      </c>
      <c r="H459" s="13">
        <f>SUM(H458)</f>
        <v>389.3</v>
      </c>
      <c r="I459" s="13">
        <f t="shared" ref="I459:P459" si="134">SUM(I458)</f>
        <v>266.89999999999998</v>
      </c>
      <c r="J459" s="13">
        <f t="shared" si="134"/>
        <v>53.8</v>
      </c>
      <c r="K459" s="32">
        <f t="shared" si="134"/>
        <v>19</v>
      </c>
      <c r="L459" s="13">
        <f t="shared" si="134"/>
        <v>200000</v>
      </c>
      <c r="M459" s="13">
        <f t="shared" si="134"/>
        <v>0</v>
      </c>
      <c r="N459" s="13">
        <f t="shared" si="134"/>
        <v>0</v>
      </c>
      <c r="O459" s="13">
        <f t="shared" si="134"/>
        <v>0</v>
      </c>
      <c r="P459" s="13">
        <f t="shared" si="134"/>
        <v>200000</v>
      </c>
      <c r="Q459" s="11">
        <f>L459/H459</f>
        <v>513.74261494991003</v>
      </c>
      <c r="R459" s="33" t="s">
        <v>41</v>
      </c>
      <c r="S459" s="33" t="s">
        <v>41</v>
      </c>
      <c r="T459" s="33" t="s">
        <v>41</v>
      </c>
    </row>
    <row r="460" spans="1:22" s="43" customFormat="1" x14ac:dyDescent="0.35">
      <c r="A460" s="172" t="s">
        <v>183</v>
      </c>
      <c r="B460" s="173"/>
      <c r="C460" s="174"/>
      <c r="D460" s="37" t="s">
        <v>41</v>
      </c>
      <c r="E460" s="37" t="s">
        <v>41</v>
      </c>
      <c r="F460" s="37" t="s">
        <v>41</v>
      </c>
      <c r="G460" s="37" t="s">
        <v>41</v>
      </c>
      <c r="H460" s="38">
        <f>H456+H459+H452</f>
        <v>11737.869999999999</v>
      </c>
      <c r="I460" s="38">
        <f t="shared" ref="I460:P460" si="135">I456+I459+I452</f>
        <v>10248.07</v>
      </c>
      <c r="J460" s="38">
        <f t="shared" si="135"/>
        <v>5294.1</v>
      </c>
      <c r="K460" s="39">
        <f>K456+K459+K452</f>
        <v>749</v>
      </c>
      <c r="L460" s="38">
        <f t="shared" si="135"/>
        <v>8285523</v>
      </c>
      <c r="M460" s="38">
        <f t="shared" si="135"/>
        <v>0</v>
      </c>
      <c r="N460" s="38">
        <f t="shared" si="135"/>
        <v>0</v>
      </c>
      <c r="O460" s="38">
        <f t="shared" si="135"/>
        <v>0</v>
      </c>
      <c r="P460" s="38">
        <f t="shared" si="135"/>
        <v>8285523</v>
      </c>
      <c r="Q460" s="37">
        <f>L460/H460</f>
        <v>705.87960166537891</v>
      </c>
      <c r="R460" s="40" t="s">
        <v>41</v>
      </c>
      <c r="S460" s="40" t="s">
        <v>41</v>
      </c>
      <c r="T460" s="40" t="s">
        <v>41</v>
      </c>
    </row>
    <row r="461" spans="1:22" s="119" customFormat="1" x14ac:dyDescent="0.35">
      <c r="A461" s="208" t="s">
        <v>443</v>
      </c>
      <c r="B461" s="208"/>
      <c r="C461" s="208"/>
      <c r="D461" s="37" t="s">
        <v>41</v>
      </c>
      <c r="E461" s="37" t="s">
        <v>41</v>
      </c>
      <c r="F461" s="37" t="s">
        <v>41</v>
      </c>
      <c r="G461" s="37" t="s">
        <v>41</v>
      </c>
      <c r="H461" s="117">
        <f t="shared" ref="H461:P461" si="136">H38+H55+H85+H137+H170+H211+H220+H239+H279+H289+H305+H335+H344+H370+H387+H403+H445+H460</f>
        <v>626456.00999999989</v>
      </c>
      <c r="I461" s="117">
        <f t="shared" si="136"/>
        <v>515436.11999999994</v>
      </c>
      <c r="J461" s="117">
        <f t="shared" si="136"/>
        <v>388496.31999999995</v>
      </c>
      <c r="K461" s="118">
        <f t="shared" si="136"/>
        <v>25532</v>
      </c>
      <c r="L461" s="38">
        <f t="shared" si="136"/>
        <v>558411492.96000004</v>
      </c>
      <c r="M461" s="117">
        <f t="shared" si="136"/>
        <v>0</v>
      </c>
      <c r="N461" s="117">
        <f t="shared" si="136"/>
        <v>0</v>
      </c>
      <c r="O461" s="117">
        <f t="shared" si="136"/>
        <v>0</v>
      </c>
      <c r="P461" s="117">
        <f t="shared" si="136"/>
        <v>558411499.96000004</v>
      </c>
      <c r="Q461" s="37">
        <f>L461/H461</f>
        <v>891.38181140603967</v>
      </c>
      <c r="R461" s="40" t="s">
        <v>41</v>
      </c>
      <c r="S461" s="40" t="s">
        <v>41</v>
      </c>
      <c r="T461" s="40" t="s">
        <v>41</v>
      </c>
    </row>
    <row r="462" spans="1:22" s="120" customFormat="1" x14ac:dyDescent="0.35">
      <c r="A462" s="216" t="s">
        <v>444</v>
      </c>
      <c r="B462" s="216"/>
      <c r="C462" s="216"/>
      <c r="D462" s="37" t="s">
        <v>41</v>
      </c>
      <c r="E462" s="37" t="s">
        <v>41</v>
      </c>
      <c r="F462" s="37" t="s">
        <v>41</v>
      </c>
      <c r="G462" s="37" t="s">
        <v>41</v>
      </c>
      <c r="H462" s="37" t="s">
        <v>41</v>
      </c>
      <c r="I462" s="37" t="s">
        <v>41</v>
      </c>
      <c r="J462" s="37" t="s">
        <v>41</v>
      </c>
      <c r="K462" s="37" t="s">
        <v>41</v>
      </c>
      <c r="L462" s="38">
        <f>'вмды работ'!C458</f>
        <v>563757631.96000004</v>
      </c>
      <c r="M462" s="117">
        <f>M39+M56+M86+M138+M171+M212+M221+M240+M280+M290+M306+M336+M345+M371+M388+M404+M446+M461</f>
        <v>0</v>
      </c>
      <c r="N462" s="117">
        <f>N39+N56+N86+N138+N171+N212+N221+N240+N280+N290+N306+N336+N345+N371+N388+N404+N446+N461</f>
        <v>0</v>
      </c>
      <c r="O462" s="117">
        <f>O39+O56+O86+O138+O171+O212+O221+O240+O280+O290+O306+O336+O345+O371+O388+O404+O446+O461</f>
        <v>0</v>
      </c>
      <c r="P462" s="38">
        <f>L462</f>
        <v>563757631.96000004</v>
      </c>
      <c r="Q462" s="40" t="s">
        <v>41</v>
      </c>
      <c r="R462" s="40" t="s">
        <v>41</v>
      </c>
      <c r="S462" s="40" t="s">
        <v>41</v>
      </c>
      <c r="T462" s="40" t="s">
        <v>41</v>
      </c>
    </row>
  </sheetData>
  <mergeCells count="255">
    <mergeCell ref="A462:C462"/>
    <mergeCell ref="D9:Q9"/>
    <mergeCell ref="F62:T62"/>
    <mergeCell ref="F65:T65"/>
    <mergeCell ref="A33:B33"/>
    <mergeCell ref="A37:B37"/>
    <mergeCell ref="A29:B29"/>
    <mergeCell ref="Q11:Q13"/>
    <mergeCell ref="R11:R13"/>
    <mergeCell ref="L11:P11"/>
    <mergeCell ref="C12:C14"/>
    <mergeCell ref="D12:D14"/>
    <mergeCell ref="H11:H13"/>
    <mergeCell ref="I11:J11"/>
    <mergeCell ref="K11:K13"/>
    <mergeCell ref="S11:S14"/>
    <mergeCell ref="I12:I13"/>
    <mergeCell ref="J12:J13"/>
    <mergeCell ref="G11:G14"/>
    <mergeCell ref="A16:T16"/>
    <mergeCell ref="F34:T34"/>
    <mergeCell ref="A39:T39"/>
    <mergeCell ref="A17:E17"/>
    <mergeCell ref="A62:E62"/>
    <mergeCell ref="A8:S8"/>
    <mergeCell ref="A461:C461"/>
    <mergeCell ref="L12:L13"/>
    <mergeCell ref="A11:A14"/>
    <mergeCell ref="B11:B14"/>
    <mergeCell ref="C11:D11"/>
    <mergeCell ref="E11:E14"/>
    <mergeCell ref="F11:F14"/>
    <mergeCell ref="A54:B54"/>
    <mergeCell ref="A52:E52"/>
    <mergeCell ref="A61:B61"/>
    <mergeCell ref="A56:T56"/>
    <mergeCell ref="F44:T44"/>
    <mergeCell ref="F40:T40"/>
    <mergeCell ref="F48:T48"/>
    <mergeCell ref="F52:T52"/>
    <mergeCell ref="F17:T17"/>
    <mergeCell ref="A229:B229"/>
    <mergeCell ref="A87:E87"/>
    <mergeCell ref="A91:B91"/>
    <mergeCell ref="A92:E92"/>
    <mergeCell ref="A102:B102"/>
    <mergeCell ref="T11:T14"/>
    <mergeCell ref="A65:E65"/>
    <mergeCell ref="A239:C239"/>
    <mergeCell ref="A238:B238"/>
    <mergeCell ref="A64:B64"/>
    <mergeCell ref="A68:E68"/>
    <mergeCell ref="F30:T30"/>
    <mergeCell ref="A155:C155"/>
    <mergeCell ref="A156:E156"/>
    <mergeCell ref="A103:E103"/>
    <mergeCell ref="A105:B105"/>
    <mergeCell ref="A144:E144"/>
    <mergeCell ref="A34:E34"/>
    <mergeCell ref="A30:E30"/>
    <mergeCell ref="A38:C38"/>
    <mergeCell ref="F156:T156"/>
    <mergeCell ref="F106:T106"/>
    <mergeCell ref="F117:T117"/>
    <mergeCell ref="F126:T126"/>
    <mergeCell ref="A126:E126"/>
    <mergeCell ref="A116:B116"/>
    <mergeCell ref="A67:B67"/>
    <mergeCell ref="A55:C55"/>
    <mergeCell ref="A139:E139"/>
    <mergeCell ref="A143:C143"/>
    <mergeCell ref="A106:E106"/>
    <mergeCell ref="A216:B216"/>
    <mergeCell ref="A117:E117"/>
    <mergeCell ref="A162:E162"/>
    <mergeCell ref="A169:C169"/>
    <mergeCell ref="A170:C170"/>
    <mergeCell ref="A57:E57"/>
    <mergeCell ref="A40:E40"/>
    <mergeCell ref="A43:B43"/>
    <mergeCell ref="F144:T144"/>
    <mergeCell ref="A136:C136"/>
    <mergeCell ref="A137:C137"/>
    <mergeCell ref="F68:T68"/>
    <mergeCell ref="F82:T82"/>
    <mergeCell ref="A86:T86"/>
    <mergeCell ref="A82:E82"/>
    <mergeCell ref="A84:B84"/>
    <mergeCell ref="A85:C85"/>
    <mergeCell ref="A81:B81"/>
    <mergeCell ref="A125:B125"/>
    <mergeCell ref="F87:T87"/>
    <mergeCell ref="F92:T92"/>
    <mergeCell ref="F103:T103"/>
    <mergeCell ref="F139:T139"/>
    <mergeCell ref="A138:T138"/>
    <mergeCell ref="F57:T57"/>
    <mergeCell ref="A44:E44"/>
    <mergeCell ref="A47:B47"/>
    <mergeCell ref="A48:E48"/>
    <mergeCell ref="A51:B51"/>
    <mergeCell ref="A240:T240"/>
    <mergeCell ref="F241:T241"/>
    <mergeCell ref="A255:B255"/>
    <mergeCell ref="A256:E256"/>
    <mergeCell ref="A258:B258"/>
    <mergeCell ref="A344:C344"/>
    <mergeCell ref="A343:B343"/>
    <mergeCell ref="A261:B261"/>
    <mergeCell ref="A262:E262"/>
    <mergeCell ref="A264:B264"/>
    <mergeCell ref="A304:B304"/>
    <mergeCell ref="A305:C305"/>
    <mergeCell ref="F294:T294"/>
    <mergeCell ref="F262:T262"/>
    <mergeCell ref="F265:T265"/>
    <mergeCell ref="A265:E265"/>
    <mergeCell ref="F268:T268"/>
    <mergeCell ref="F256:T256"/>
    <mergeCell ref="F259:T259"/>
    <mergeCell ref="A259:E259"/>
    <mergeCell ref="A241:E241"/>
    <mergeCell ref="A298:B298"/>
    <mergeCell ref="A460:C460"/>
    <mergeCell ref="A452:B452"/>
    <mergeCell ref="A456:B456"/>
    <mergeCell ref="A444:B444"/>
    <mergeCell ref="A459:B459"/>
    <mergeCell ref="A387:C387"/>
    <mergeCell ref="A445:C445"/>
    <mergeCell ref="A375:E375"/>
    <mergeCell ref="A367:E367"/>
    <mergeCell ref="A371:T371"/>
    <mergeCell ref="F367:T367"/>
    <mergeCell ref="A372:E372"/>
    <mergeCell ref="A374:B374"/>
    <mergeCell ref="F372:T372"/>
    <mergeCell ref="F375:T375"/>
    <mergeCell ref="F381:T381"/>
    <mergeCell ref="A388:T388"/>
    <mergeCell ref="A403:B403"/>
    <mergeCell ref="A404:T404"/>
    <mergeCell ref="A380:B380"/>
    <mergeCell ref="A381:E381"/>
    <mergeCell ref="A386:B386"/>
    <mergeCell ref="A457:E457"/>
    <mergeCell ref="A453:E453"/>
    <mergeCell ref="F208:T208"/>
    <mergeCell ref="A212:T212"/>
    <mergeCell ref="A210:C210"/>
    <mergeCell ref="A211:C211"/>
    <mergeCell ref="A213:E213"/>
    <mergeCell ref="A175:C175"/>
    <mergeCell ref="A207:C207"/>
    <mergeCell ref="F176:T176"/>
    <mergeCell ref="A161:C161"/>
    <mergeCell ref="F162:T162"/>
    <mergeCell ref="A171:T171"/>
    <mergeCell ref="F172:T172"/>
    <mergeCell ref="A208:E208"/>
    <mergeCell ref="A172:E172"/>
    <mergeCell ref="A176:E176"/>
    <mergeCell ref="F236:T236"/>
    <mergeCell ref="F230:T230"/>
    <mergeCell ref="A217:E217"/>
    <mergeCell ref="A219:B219"/>
    <mergeCell ref="A220:C220"/>
    <mergeCell ref="F213:T213"/>
    <mergeCell ref="F217:T217"/>
    <mergeCell ref="A221:T221"/>
    <mergeCell ref="F222:T222"/>
    <mergeCell ref="F225:T225"/>
    <mergeCell ref="A222:E222"/>
    <mergeCell ref="A224:B224"/>
    <mergeCell ref="A225:E225"/>
    <mergeCell ref="A235:B235"/>
    <mergeCell ref="A236:E236"/>
    <mergeCell ref="A230:E230"/>
    <mergeCell ref="F271:T271"/>
    <mergeCell ref="A294:E294"/>
    <mergeCell ref="A289:C289"/>
    <mergeCell ref="A279:C279"/>
    <mergeCell ref="A281:E281"/>
    <mergeCell ref="A293:B293"/>
    <mergeCell ref="A267:B267"/>
    <mergeCell ref="A268:E268"/>
    <mergeCell ref="A270:B270"/>
    <mergeCell ref="A271:E271"/>
    <mergeCell ref="A278:B278"/>
    <mergeCell ref="A280:T280"/>
    <mergeCell ref="F281:T281"/>
    <mergeCell ref="A290:T290"/>
    <mergeCell ref="F291:T291"/>
    <mergeCell ref="A288:B288"/>
    <mergeCell ref="A291:E291"/>
    <mergeCell ref="F299:T299"/>
    <mergeCell ref="A306:T306"/>
    <mergeCell ref="F311:T311"/>
    <mergeCell ref="F307:T307"/>
    <mergeCell ref="F320:T320"/>
    <mergeCell ref="A299:E299"/>
    <mergeCell ref="A311:E311"/>
    <mergeCell ref="A325:E325"/>
    <mergeCell ref="A328:E328"/>
    <mergeCell ref="A307:E307"/>
    <mergeCell ref="A324:B324"/>
    <mergeCell ref="A319:B319"/>
    <mergeCell ref="A327:B327"/>
    <mergeCell ref="A310:B310"/>
    <mergeCell ref="A320:E320"/>
    <mergeCell ref="F325:T325"/>
    <mergeCell ref="A335:C335"/>
    <mergeCell ref="F340:T340"/>
    <mergeCell ref="A370:C370"/>
    <mergeCell ref="A345:T345"/>
    <mergeCell ref="F346:T346"/>
    <mergeCell ref="F355:T355"/>
    <mergeCell ref="A339:B339"/>
    <mergeCell ref="A340:E340"/>
    <mergeCell ref="A354:B354"/>
    <mergeCell ref="A369:B369"/>
    <mergeCell ref="A359:E359"/>
    <mergeCell ref="A361:B361"/>
    <mergeCell ref="A362:E362"/>
    <mergeCell ref="A366:B366"/>
    <mergeCell ref="A355:E355"/>
    <mergeCell ref="A346:E346"/>
    <mergeCell ref="A337:E337"/>
    <mergeCell ref="F362:T362"/>
    <mergeCell ref="F359:T359"/>
    <mergeCell ref="A358:B358"/>
    <mergeCell ref="M12:M13"/>
    <mergeCell ref="N12:N13"/>
    <mergeCell ref="O12:O13"/>
    <mergeCell ref="P12:P13"/>
    <mergeCell ref="F457:T457"/>
    <mergeCell ref="A446:T446"/>
    <mergeCell ref="F436:T436"/>
    <mergeCell ref="A436:E436"/>
    <mergeCell ref="A413:E413"/>
    <mergeCell ref="A409:E409"/>
    <mergeCell ref="A412:B412"/>
    <mergeCell ref="A447:E447"/>
    <mergeCell ref="F447:T447"/>
    <mergeCell ref="F453:T453"/>
    <mergeCell ref="F405:T405"/>
    <mergeCell ref="A435:B435"/>
    <mergeCell ref="A405:E405"/>
    <mergeCell ref="A408:B408"/>
    <mergeCell ref="F409:T409"/>
    <mergeCell ref="F413:T413"/>
    <mergeCell ref="F328:T328"/>
    <mergeCell ref="A336:T336"/>
    <mergeCell ref="F337:T337"/>
    <mergeCell ref="A334:B334"/>
  </mergeCells>
  <phoneticPr fontId="0" type="noConversion"/>
  <pageMargins left="0.23622047244094491" right="0.15748031496062992" top="0.43307086614173229" bottom="0.23622047244094491" header="0.31496062992125984" footer="0.15748031496062992"/>
  <pageSetup paperSize="9" scale="58" fitToHeight="0" orientation="landscape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464"/>
  <sheetViews>
    <sheetView view="pageBreakPreview" topLeftCell="A5" zoomScale="90" zoomScaleNormal="100" zoomScaleSheetLayoutView="90" workbookViewId="0">
      <pane ySplit="3330" topLeftCell="A2" activePane="bottomLeft"/>
      <selection activeCell="Y8" sqref="Y8"/>
      <selection pane="bottomLeft" activeCell="P6" sqref="P6:Q8"/>
    </sheetView>
  </sheetViews>
  <sheetFormatPr defaultRowHeight="14.5" x14ac:dyDescent="0.35"/>
  <cols>
    <col min="1" max="1" width="5.1796875" style="4" customWidth="1"/>
    <col min="2" max="2" width="49.453125" style="5" customWidth="1"/>
    <col min="3" max="3" width="19" customWidth="1"/>
    <col min="4" max="4" width="16.7265625" customWidth="1"/>
    <col min="5" max="5" width="15" customWidth="1"/>
    <col min="6" max="6" width="16.453125" customWidth="1"/>
    <col min="7" max="7" width="14.26953125" customWidth="1"/>
    <col min="8" max="8" width="13.7265625" customWidth="1"/>
    <col min="9" max="9" width="15" customWidth="1"/>
    <col min="10" max="10" width="9.26953125" bestFit="1" customWidth="1"/>
    <col min="11" max="11" width="16.7265625" customWidth="1"/>
    <col min="12" max="12" width="13" customWidth="1"/>
    <col min="13" max="13" width="18" customWidth="1"/>
    <col min="14" max="14" width="11.1796875" customWidth="1"/>
    <col min="15" max="15" width="14" customWidth="1"/>
    <col min="16" max="16" width="14.453125" customWidth="1"/>
    <col min="17" max="17" width="18.81640625" customWidth="1"/>
    <col min="18" max="18" width="9.453125" bestFit="1" customWidth="1"/>
    <col min="19" max="19" width="11.453125" bestFit="1" customWidth="1"/>
    <col min="20" max="20" width="11" customWidth="1"/>
    <col min="21" max="21" width="14.7265625" customWidth="1"/>
    <col min="22" max="22" width="15.26953125" customWidth="1"/>
    <col min="23" max="23" width="16.453125" customWidth="1"/>
    <col min="24" max="24" width="15.453125" style="1" customWidth="1"/>
    <col min="25" max="25" width="13.7265625" style="1" customWidth="1"/>
    <col min="26" max="28" width="9.1796875" style="1"/>
  </cols>
  <sheetData>
    <row r="1" spans="1:28" s="18" customFormat="1" hidden="1" x14ac:dyDescent="0.35">
      <c r="A1" s="121"/>
      <c r="B1" s="122"/>
      <c r="X1" s="68"/>
      <c r="Y1" s="68"/>
      <c r="Z1" s="68"/>
      <c r="AA1" s="68"/>
      <c r="AB1" s="68"/>
    </row>
    <row r="2" spans="1:28" s="18" customFormat="1" ht="19.5" customHeight="1" x14ac:dyDescent="0.35">
      <c r="A2" s="121"/>
      <c r="B2" s="122"/>
      <c r="X2" s="68"/>
      <c r="Y2" s="68"/>
      <c r="Z2" s="68"/>
      <c r="AA2" s="68"/>
      <c r="AB2" s="68"/>
    </row>
    <row r="3" spans="1:28" s="18" customFormat="1" ht="19.5" customHeight="1" x14ac:dyDescent="0.35">
      <c r="A3" s="121"/>
      <c r="B3" s="122"/>
      <c r="E3" s="123" t="s">
        <v>454</v>
      </c>
      <c r="X3" s="68"/>
      <c r="Y3" s="68"/>
      <c r="Z3" s="68"/>
      <c r="AA3" s="68"/>
      <c r="AB3" s="68"/>
    </row>
    <row r="4" spans="1:28" s="18" customFormat="1" ht="18" customHeight="1" x14ac:dyDescent="0.35">
      <c r="A4" s="121"/>
      <c r="B4" s="122"/>
      <c r="X4" s="68"/>
      <c r="Y4" s="68"/>
      <c r="Z4" s="68"/>
      <c r="AA4" s="68"/>
      <c r="AB4" s="68"/>
    </row>
    <row r="5" spans="1:28" s="18" customFormat="1" ht="15" customHeight="1" x14ac:dyDescent="0.35">
      <c r="A5" s="206" t="s">
        <v>0</v>
      </c>
      <c r="B5" s="238" t="s">
        <v>1</v>
      </c>
      <c r="C5" s="200" t="s">
        <v>2</v>
      </c>
      <c r="D5" s="241" t="s">
        <v>3</v>
      </c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3"/>
      <c r="X5" s="68"/>
      <c r="Y5" s="68"/>
      <c r="Z5" s="68"/>
      <c r="AA5" s="68"/>
      <c r="AB5" s="68"/>
    </row>
    <row r="6" spans="1:28" s="18" customFormat="1" ht="18" customHeight="1" x14ac:dyDescent="0.35">
      <c r="A6" s="206"/>
      <c r="B6" s="239"/>
      <c r="C6" s="200"/>
      <c r="D6" s="200" t="s">
        <v>4</v>
      </c>
      <c r="E6" s="200"/>
      <c r="F6" s="200"/>
      <c r="G6" s="200"/>
      <c r="H6" s="200"/>
      <c r="I6" s="200"/>
      <c r="J6" s="200" t="s">
        <v>5</v>
      </c>
      <c r="K6" s="200"/>
      <c r="L6" s="200" t="s">
        <v>6</v>
      </c>
      <c r="M6" s="200"/>
      <c r="N6" s="200" t="s">
        <v>7</v>
      </c>
      <c r="O6" s="200"/>
      <c r="P6" s="200" t="s">
        <v>8</v>
      </c>
      <c r="Q6" s="200"/>
      <c r="R6" s="200" t="s">
        <v>9</v>
      </c>
      <c r="S6" s="200"/>
      <c r="T6" s="200" t="s">
        <v>10</v>
      </c>
      <c r="U6" s="200"/>
      <c r="V6" s="200" t="s">
        <v>11</v>
      </c>
      <c r="W6" s="238" t="s">
        <v>101</v>
      </c>
      <c r="X6" s="68"/>
      <c r="Y6" s="68"/>
      <c r="Z6" s="68"/>
      <c r="AA6" s="68"/>
      <c r="AB6" s="68"/>
    </row>
    <row r="7" spans="1:28" s="18" customFormat="1" ht="21" customHeight="1" x14ac:dyDescent="0.35">
      <c r="A7" s="206"/>
      <c r="B7" s="239"/>
      <c r="C7" s="200"/>
      <c r="D7" s="244" t="s">
        <v>12</v>
      </c>
      <c r="E7" s="200" t="s">
        <v>13</v>
      </c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39"/>
      <c r="X7" s="68"/>
      <c r="Y7" s="68"/>
      <c r="Z7" s="68"/>
      <c r="AA7" s="68"/>
      <c r="AB7" s="68"/>
    </row>
    <row r="8" spans="1:28" s="18" customFormat="1" ht="140.25" customHeight="1" x14ac:dyDescent="0.35">
      <c r="A8" s="206"/>
      <c r="B8" s="239"/>
      <c r="C8" s="200"/>
      <c r="D8" s="244"/>
      <c r="E8" s="124" t="s">
        <v>14</v>
      </c>
      <c r="F8" s="124" t="s">
        <v>15</v>
      </c>
      <c r="G8" s="124" t="s">
        <v>16</v>
      </c>
      <c r="H8" s="124" t="s">
        <v>17</v>
      </c>
      <c r="I8" s="124" t="s">
        <v>18</v>
      </c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40"/>
      <c r="X8" s="68"/>
      <c r="Y8" s="68"/>
      <c r="Z8" s="68"/>
      <c r="AA8" s="68"/>
      <c r="AB8" s="68"/>
    </row>
    <row r="9" spans="1:28" s="18" customFormat="1" ht="22.5" customHeight="1" x14ac:dyDescent="0.35">
      <c r="A9" s="206"/>
      <c r="B9" s="240"/>
      <c r="C9" s="11" t="s">
        <v>19</v>
      </c>
      <c r="D9" s="11" t="s">
        <v>19</v>
      </c>
      <c r="E9" s="11" t="s">
        <v>19</v>
      </c>
      <c r="F9" s="11" t="s">
        <v>19</v>
      </c>
      <c r="G9" s="11" t="s">
        <v>19</v>
      </c>
      <c r="H9" s="11" t="s">
        <v>19</v>
      </c>
      <c r="I9" s="11" t="s">
        <v>19</v>
      </c>
      <c r="J9" s="11" t="s">
        <v>20</v>
      </c>
      <c r="K9" s="11" t="s">
        <v>19</v>
      </c>
      <c r="L9" s="11" t="s">
        <v>21</v>
      </c>
      <c r="M9" s="11" t="s">
        <v>19</v>
      </c>
      <c r="N9" s="11" t="s">
        <v>21</v>
      </c>
      <c r="O9" s="11" t="s">
        <v>19</v>
      </c>
      <c r="P9" s="11" t="s">
        <v>21</v>
      </c>
      <c r="Q9" s="11" t="s">
        <v>19</v>
      </c>
      <c r="R9" s="11" t="s">
        <v>22</v>
      </c>
      <c r="S9" s="11" t="s">
        <v>19</v>
      </c>
      <c r="T9" s="11" t="s">
        <v>21</v>
      </c>
      <c r="U9" s="11" t="s">
        <v>19</v>
      </c>
      <c r="V9" s="11" t="s">
        <v>19</v>
      </c>
      <c r="W9" s="11" t="s">
        <v>19</v>
      </c>
      <c r="X9" s="68"/>
      <c r="Y9" s="68"/>
      <c r="Z9" s="68"/>
      <c r="AA9" s="68"/>
      <c r="AB9" s="68"/>
    </row>
    <row r="10" spans="1:28" s="18" customFormat="1" x14ac:dyDescent="0.3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32">
        <v>13</v>
      </c>
      <c r="N10" s="32">
        <v>14</v>
      </c>
      <c r="O10" s="32">
        <v>15</v>
      </c>
      <c r="P10" s="32">
        <v>16</v>
      </c>
      <c r="Q10" s="32">
        <v>17</v>
      </c>
      <c r="R10" s="32">
        <v>18</v>
      </c>
      <c r="S10" s="32">
        <v>19</v>
      </c>
      <c r="T10" s="32">
        <v>20</v>
      </c>
      <c r="U10" s="32">
        <v>21</v>
      </c>
      <c r="V10" s="32">
        <v>22</v>
      </c>
      <c r="W10" s="36">
        <v>23</v>
      </c>
      <c r="X10" s="68"/>
      <c r="Y10" s="68"/>
      <c r="Z10" s="68"/>
      <c r="AA10" s="68"/>
      <c r="AB10" s="68"/>
    </row>
    <row r="11" spans="1:28" s="119" customFormat="1" ht="15" customHeight="1" x14ac:dyDescent="0.35">
      <c r="A11" s="233" t="s">
        <v>94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5"/>
      <c r="X11" s="125"/>
      <c r="Y11" s="125"/>
      <c r="Z11" s="125"/>
      <c r="AA11" s="125"/>
      <c r="AB11" s="125"/>
    </row>
    <row r="12" spans="1:28" s="119" customFormat="1" x14ac:dyDescent="0.35">
      <c r="A12" s="230" t="s">
        <v>196</v>
      </c>
      <c r="B12" s="231"/>
      <c r="C12" s="231"/>
      <c r="D12" s="231"/>
      <c r="E12" s="232"/>
      <c r="F12" s="241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3"/>
      <c r="X12" s="125"/>
      <c r="Y12" s="125"/>
      <c r="Z12" s="125"/>
      <c r="AA12" s="125"/>
      <c r="AB12" s="125"/>
    </row>
    <row r="13" spans="1:28" s="119" customFormat="1" x14ac:dyDescent="0.35">
      <c r="A13" s="32">
        <v>1</v>
      </c>
      <c r="B13" s="44" t="s">
        <v>388</v>
      </c>
      <c r="C13" s="13">
        <f>D13+K13+M13+O13+Q13+S13+U13+V13+W13</f>
        <v>6350185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>
        <v>2771</v>
      </c>
      <c r="Q13" s="13">
        <v>5391640</v>
      </c>
      <c r="R13" s="13"/>
      <c r="S13" s="13"/>
      <c r="T13" s="13"/>
      <c r="U13" s="13"/>
      <c r="V13" s="13"/>
      <c r="W13" s="11">
        <v>958545</v>
      </c>
      <c r="X13" s="128">
        <f>E13+F13+G13+H13+I13+K13+M13+O13+Q13+S13+U13+V13+W13</f>
        <v>6350185</v>
      </c>
      <c r="Y13" s="128">
        <f>X13-C13</f>
        <v>0</v>
      </c>
      <c r="Z13" s="125"/>
      <c r="AA13" s="125"/>
      <c r="AB13" s="125"/>
    </row>
    <row r="14" spans="1:28" s="119" customFormat="1" x14ac:dyDescent="0.35">
      <c r="A14" s="32">
        <f>A13+1</f>
        <v>2</v>
      </c>
      <c r="B14" s="126" t="s">
        <v>189</v>
      </c>
      <c r="C14" s="13">
        <f t="shared" ref="C14:C23" si="0">D14+K14+M14+O14+Q14+S14+U14+V14+W14</f>
        <v>4247268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2006.2</v>
      </c>
      <c r="Q14" s="13">
        <v>4247268</v>
      </c>
      <c r="R14" s="13"/>
      <c r="S14" s="13"/>
      <c r="T14" s="13"/>
      <c r="U14" s="13"/>
      <c r="V14" s="13"/>
      <c r="W14" s="11"/>
      <c r="X14" s="128">
        <f t="shared" ref="X14:X77" si="1">E14+F14+G14+H14+I14+K14+M14+O14+Q14+S14+U14+V14+W14</f>
        <v>4247268</v>
      </c>
      <c r="Y14" s="128">
        <f t="shared" ref="Y14:Y77" si="2">X14-C14</f>
        <v>0</v>
      </c>
      <c r="Z14" s="125"/>
      <c r="AA14" s="125"/>
      <c r="AB14" s="125"/>
    </row>
    <row r="15" spans="1:28" s="119" customFormat="1" x14ac:dyDescent="0.35">
      <c r="A15" s="32">
        <f>A14+1</f>
        <v>3</v>
      </c>
      <c r="B15" s="44" t="s">
        <v>193</v>
      </c>
      <c r="C15" s="13">
        <f t="shared" si="0"/>
        <v>396637</v>
      </c>
      <c r="D15" s="13"/>
      <c r="E15" s="11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1">
        <v>396637</v>
      </c>
      <c r="X15" s="128">
        <f t="shared" si="1"/>
        <v>396637</v>
      </c>
      <c r="Y15" s="128">
        <f t="shared" si="2"/>
        <v>0</v>
      </c>
      <c r="Z15" s="125"/>
      <c r="AA15" s="125"/>
      <c r="AB15" s="125"/>
    </row>
    <row r="16" spans="1:28" s="119" customFormat="1" x14ac:dyDescent="0.35">
      <c r="A16" s="32">
        <f t="shared" ref="A16:A23" si="3">A15+1</f>
        <v>4</v>
      </c>
      <c r="B16" s="126" t="s">
        <v>384</v>
      </c>
      <c r="C16" s="13">
        <f t="shared" si="0"/>
        <v>709888</v>
      </c>
      <c r="D16" s="13">
        <f>E16+F16+G16+H16+I16</f>
        <v>709888</v>
      </c>
      <c r="E16" s="13"/>
      <c r="F16" s="13">
        <v>709888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1"/>
      <c r="X16" s="128">
        <f t="shared" si="1"/>
        <v>709888</v>
      </c>
      <c r="Y16" s="128">
        <f t="shared" si="2"/>
        <v>0</v>
      </c>
      <c r="Z16" s="125"/>
      <c r="AA16" s="125"/>
      <c r="AB16" s="125"/>
    </row>
    <row r="17" spans="1:28" s="119" customFormat="1" x14ac:dyDescent="0.35">
      <c r="A17" s="32">
        <f t="shared" si="3"/>
        <v>5</v>
      </c>
      <c r="B17" s="126" t="s">
        <v>191</v>
      </c>
      <c r="C17" s="13">
        <f t="shared" si="0"/>
        <v>433672</v>
      </c>
      <c r="D17" s="13">
        <f>E17+F17+G17+H17+I17</f>
        <v>433672</v>
      </c>
      <c r="E17" s="13"/>
      <c r="F17" s="13">
        <v>433672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8">
        <f t="shared" si="1"/>
        <v>433672</v>
      </c>
      <c r="Y17" s="128">
        <f t="shared" si="2"/>
        <v>0</v>
      </c>
      <c r="Z17" s="127"/>
      <c r="AA17" s="127"/>
      <c r="AB17" s="127"/>
    </row>
    <row r="18" spans="1:28" s="119" customFormat="1" x14ac:dyDescent="0.35">
      <c r="A18" s="32">
        <f t="shared" si="3"/>
        <v>6</v>
      </c>
      <c r="B18" s="44" t="s">
        <v>188</v>
      </c>
      <c r="C18" s="13">
        <f t="shared" si="0"/>
        <v>4238880</v>
      </c>
      <c r="D18" s="13"/>
      <c r="E18" s="13"/>
      <c r="F18" s="13"/>
      <c r="G18" s="13"/>
      <c r="H18" s="13"/>
      <c r="I18" s="13"/>
      <c r="J18" s="13"/>
      <c r="K18" s="13"/>
      <c r="L18" s="13">
        <v>1940</v>
      </c>
      <c r="M18" s="13">
        <v>4238880</v>
      </c>
      <c r="N18" s="13"/>
      <c r="O18" s="13"/>
      <c r="P18" s="13"/>
      <c r="Q18" s="13"/>
      <c r="R18" s="13"/>
      <c r="S18" s="13"/>
      <c r="T18" s="13"/>
      <c r="U18" s="13"/>
      <c r="V18" s="13"/>
      <c r="W18" s="11"/>
      <c r="X18" s="128">
        <f t="shared" si="1"/>
        <v>4238880</v>
      </c>
      <c r="Y18" s="128">
        <f t="shared" si="2"/>
        <v>0</v>
      </c>
      <c r="Z18" s="125"/>
      <c r="AA18" s="125"/>
      <c r="AB18" s="125"/>
    </row>
    <row r="19" spans="1:28" s="119" customFormat="1" x14ac:dyDescent="0.35">
      <c r="A19" s="32">
        <f t="shared" si="3"/>
        <v>7</v>
      </c>
      <c r="B19" s="44" t="s">
        <v>192</v>
      </c>
      <c r="C19" s="13">
        <f t="shared" si="0"/>
        <v>341068</v>
      </c>
      <c r="D19" s="13">
        <f>E19+F19+G19+H19+I19</f>
        <v>341068</v>
      </c>
      <c r="E19" s="13"/>
      <c r="F19" s="13">
        <v>341068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28">
        <f t="shared" si="1"/>
        <v>341068</v>
      </c>
      <c r="Y19" s="128">
        <f t="shared" si="2"/>
        <v>0</v>
      </c>
      <c r="Z19" s="125"/>
      <c r="AA19" s="125"/>
      <c r="AB19" s="125"/>
    </row>
    <row r="20" spans="1:28" s="119" customFormat="1" x14ac:dyDescent="0.35">
      <c r="A20" s="32">
        <f t="shared" si="3"/>
        <v>8</v>
      </c>
      <c r="B20" s="44" t="s">
        <v>187</v>
      </c>
      <c r="C20" s="13">
        <f t="shared" si="0"/>
        <v>4151621</v>
      </c>
      <c r="D20" s="13"/>
      <c r="E20" s="13"/>
      <c r="F20" s="13"/>
      <c r="G20" s="13"/>
      <c r="H20" s="13"/>
      <c r="I20" s="13"/>
      <c r="J20" s="13"/>
      <c r="K20" s="13"/>
      <c r="L20" s="13">
        <v>1894</v>
      </c>
      <c r="M20" s="13">
        <v>4151621</v>
      </c>
      <c r="N20" s="13"/>
      <c r="O20" s="13"/>
      <c r="P20" s="13"/>
      <c r="Q20" s="13"/>
      <c r="R20" s="13"/>
      <c r="S20" s="13"/>
      <c r="T20" s="13"/>
      <c r="U20" s="13"/>
      <c r="V20" s="13"/>
      <c r="W20" s="11"/>
      <c r="X20" s="128">
        <f t="shared" si="1"/>
        <v>4151621</v>
      </c>
      <c r="Y20" s="128">
        <f t="shared" si="2"/>
        <v>0</v>
      </c>
      <c r="Z20" s="125"/>
      <c r="AA20" s="125"/>
      <c r="AB20" s="125"/>
    </row>
    <row r="21" spans="1:28" s="119" customFormat="1" x14ac:dyDescent="0.35">
      <c r="A21" s="32">
        <f t="shared" si="3"/>
        <v>9</v>
      </c>
      <c r="B21" s="44" t="s">
        <v>194</v>
      </c>
      <c r="C21" s="13">
        <f t="shared" si="0"/>
        <v>291644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1">
        <v>291644</v>
      </c>
      <c r="X21" s="128">
        <f t="shared" si="1"/>
        <v>291644</v>
      </c>
      <c r="Y21" s="128">
        <f t="shared" si="2"/>
        <v>0</v>
      </c>
      <c r="Z21" s="125"/>
      <c r="AA21" s="125"/>
      <c r="AB21" s="125"/>
    </row>
    <row r="22" spans="1:28" s="119" customFormat="1" x14ac:dyDescent="0.35">
      <c r="A22" s="32">
        <f t="shared" si="3"/>
        <v>10</v>
      </c>
      <c r="B22" s="44" t="s">
        <v>195</v>
      </c>
      <c r="C22" s="13">
        <f t="shared" si="0"/>
        <v>291897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1">
        <v>291897</v>
      </c>
      <c r="X22" s="128">
        <f t="shared" si="1"/>
        <v>291897</v>
      </c>
      <c r="Y22" s="128">
        <f t="shared" si="2"/>
        <v>0</v>
      </c>
      <c r="Z22" s="125"/>
      <c r="AA22" s="125"/>
      <c r="AB22" s="125"/>
    </row>
    <row r="23" spans="1:28" s="119" customFormat="1" x14ac:dyDescent="0.35">
      <c r="A23" s="32">
        <f t="shared" si="3"/>
        <v>11</v>
      </c>
      <c r="B23" s="44" t="s">
        <v>190</v>
      </c>
      <c r="C23" s="13">
        <f t="shared" si="0"/>
        <v>1096113</v>
      </c>
      <c r="D23" s="13"/>
      <c r="E23" s="13"/>
      <c r="F23" s="13"/>
      <c r="G23" s="13"/>
      <c r="H23" s="13"/>
      <c r="I23" s="13"/>
      <c r="J23" s="13"/>
      <c r="K23" s="13"/>
      <c r="L23" s="13">
        <v>460</v>
      </c>
      <c r="M23" s="13">
        <v>1096113</v>
      </c>
      <c r="N23" s="13"/>
      <c r="O23" s="13"/>
      <c r="P23" s="13"/>
      <c r="Q23" s="13"/>
      <c r="R23" s="13"/>
      <c r="S23" s="13"/>
      <c r="T23" s="13"/>
      <c r="U23" s="13"/>
      <c r="V23" s="13"/>
      <c r="W23" s="11"/>
      <c r="X23" s="128">
        <f t="shared" si="1"/>
        <v>1096113</v>
      </c>
      <c r="Y23" s="128">
        <f t="shared" si="2"/>
        <v>0</v>
      </c>
      <c r="Z23" s="125"/>
      <c r="AA23" s="125"/>
      <c r="AB23" s="125"/>
    </row>
    <row r="24" spans="1:28" s="119" customFormat="1" x14ac:dyDescent="0.35">
      <c r="A24" s="175" t="s">
        <v>44</v>
      </c>
      <c r="B24" s="176"/>
      <c r="C24" s="13">
        <f>SUM(C13:C23)</f>
        <v>22548873</v>
      </c>
      <c r="D24" s="13">
        <f>SUM(D13:D23)</f>
        <v>1484628</v>
      </c>
      <c r="E24" s="13"/>
      <c r="F24" s="13">
        <f>SUM(F13:F23)</f>
        <v>1484628</v>
      </c>
      <c r="G24" s="13"/>
      <c r="H24" s="13"/>
      <c r="I24" s="13"/>
      <c r="J24" s="13"/>
      <c r="K24" s="13"/>
      <c r="L24" s="13">
        <f>SUM(L13:L23)</f>
        <v>4294</v>
      </c>
      <c r="M24" s="13">
        <f>SUM(M13:M23)</f>
        <v>9486614</v>
      </c>
      <c r="N24" s="13"/>
      <c r="O24" s="13"/>
      <c r="P24" s="13">
        <f>SUM(P13:P23)</f>
        <v>4777.2</v>
      </c>
      <c r="Q24" s="13">
        <f>SUM(Q13:Q23)</f>
        <v>9638908</v>
      </c>
      <c r="R24" s="13"/>
      <c r="S24" s="13"/>
      <c r="T24" s="13"/>
      <c r="U24" s="13"/>
      <c r="V24" s="13"/>
      <c r="W24" s="13">
        <f>SUM(W13:W23)</f>
        <v>1938723</v>
      </c>
      <c r="X24" s="128">
        <f t="shared" si="1"/>
        <v>22548873</v>
      </c>
      <c r="Y24" s="128">
        <f t="shared" si="2"/>
        <v>0</v>
      </c>
      <c r="Z24" s="125"/>
      <c r="AA24" s="125"/>
      <c r="AB24" s="125"/>
    </row>
    <row r="25" spans="1:28" s="119" customFormat="1" x14ac:dyDescent="0.35">
      <c r="A25" s="230" t="s">
        <v>197</v>
      </c>
      <c r="B25" s="231"/>
      <c r="C25" s="231"/>
      <c r="D25" s="231"/>
      <c r="E25" s="232"/>
      <c r="F25" s="221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3"/>
      <c r="X25" s="128">
        <f t="shared" si="1"/>
        <v>0</v>
      </c>
      <c r="Y25" s="128">
        <f t="shared" si="2"/>
        <v>0</v>
      </c>
      <c r="Z25" s="125"/>
      <c r="AA25" s="125"/>
      <c r="AB25" s="125"/>
    </row>
    <row r="26" spans="1:28" s="119" customFormat="1" x14ac:dyDescent="0.35">
      <c r="A26" s="32">
        <f>A23+1</f>
        <v>12</v>
      </c>
      <c r="B26" s="44" t="s">
        <v>390</v>
      </c>
      <c r="C26" s="13">
        <f>D26+K26+M26+O26+Q26+S26+U26+V26+W26</f>
        <v>2030684</v>
      </c>
      <c r="D26" s="13"/>
      <c r="E26" s="13"/>
      <c r="F26" s="13"/>
      <c r="G26" s="13"/>
      <c r="H26" s="13"/>
      <c r="I26" s="13"/>
      <c r="J26" s="13"/>
      <c r="K26" s="13"/>
      <c r="L26" s="13">
        <v>864</v>
      </c>
      <c r="M26" s="13">
        <v>2030684</v>
      </c>
      <c r="N26" s="13"/>
      <c r="O26" s="13"/>
      <c r="P26" s="13"/>
      <c r="Q26" s="13"/>
      <c r="R26" s="13"/>
      <c r="S26" s="13"/>
      <c r="T26" s="13"/>
      <c r="U26" s="13"/>
      <c r="V26" s="13"/>
      <c r="W26" s="11"/>
      <c r="X26" s="128">
        <f t="shared" si="1"/>
        <v>2030684</v>
      </c>
      <c r="Y26" s="128">
        <f t="shared" si="2"/>
        <v>0</v>
      </c>
      <c r="Z26" s="125"/>
      <c r="AA26" s="125"/>
      <c r="AB26" s="125"/>
    </row>
    <row r="27" spans="1:28" s="119" customFormat="1" x14ac:dyDescent="0.35">
      <c r="A27" s="32">
        <f>A26+1</f>
        <v>13</v>
      </c>
      <c r="B27" s="126" t="s">
        <v>389</v>
      </c>
      <c r="C27" s="13">
        <f>D27+K27+M27+O27+Q27+S27+U27+V27+W27</f>
        <v>640606</v>
      </c>
      <c r="D27" s="13"/>
      <c r="E27" s="13"/>
      <c r="F27" s="13"/>
      <c r="G27" s="13"/>
      <c r="H27" s="13"/>
      <c r="I27" s="13"/>
      <c r="J27" s="13"/>
      <c r="K27" s="13"/>
      <c r="L27" s="13">
        <v>533</v>
      </c>
      <c r="M27" s="13">
        <v>640606</v>
      </c>
      <c r="N27" s="13"/>
      <c r="O27" s="13"/>
      <c r="P27" s="13"/>
      <c r="Q27" s="13"/>
      <c r="R27" s="13"/>
      <c r="S27" s="13"/>
      <c r="T27" s="13"/>
      <c r="U27" s="13"/>
      <c r="V27" s="13"/>
      <c r="W27" s="11"/>
      <c r="X27" s="128">
        <f t="shared" si="1"/>
        <v>640606</v>
      </c>
      <c r="Y27" s="128">
        <f t="shared" si="2"/>
        <v>0</v>
      </c>
      <c r="Z27" s="125"/>
      <c r="AA27" s="125"/>
      <c r="AB27" s="125"/>
    </row>
    <row r="28" spans="1:28" s="119" customFormat="1" x14ac:dyDescent="0.35">
      <c r="A28" s="175" t="s">
        <v>44</v>
      </c>
      <c r="B28" s="176"/>
      <c r="C28" s="13">
        <f>SUM(C26:C27)</f>
        <v>2671290</v>
      </c>
      <c r="D28" s="13"/>
      <c r="E28" s="13"/>
      <c r="F28" s="13"/>
      <c r="G28" s="13"/>
      <c r="H28" s="13"/>
      <c r="I28" s="13"/>
      <c r="J28" s="13"/>
      <c r="K28" s="13"/>
      <c r="L28" s="13">
        <f>SUM(L26:L27)</f>
        <v>1397</v>
      </c>
      <c r="M28" s="13">
        <f>SUM(M26:M27)</f>
        <v>2671290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28">
        <f t="shared" si="1"/>
        <v>2671290</v>
      </c>
      <c r="Y28" s="128">
        <f t="shared" si="2"/>
        <v>0</v>
      </c>
      <c r="Z28" s="125"/>
      <c r="AA28" s="125"/>
      <c r="AB28" s="125"/>
    </row>
    <row r="29" spans="1:28" s="119" customFormat="1" x14ac:dyDescent="0.35">
      <c r="A29" s="230" t="s">
        <v>198</v>
      </c>
      <c r="B29" s="231"/>
      <c r="C29" s="231"/>
      <c r="D29" s="231"/>
      <c r="E29" s="232"/>
      <c r="F29" s="221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3"/>
      <c r="X29" s="128">
        <f t="shared" si="1"/>
        <v>0</v>
      </c>
      <c r="Y29" s="128">
        <f t="shared" si="2"/>
        <v>0</v>
      </c>
      <c r="Z29" s="125"/>
      <c r="AA29" s="125"/>
      <c r="AB29" s="125"/>
    </row>
    <row r="30" spans="1:28" s="119" customFormat="1" x14ac:dyDescent="0.35">
      <c r="A30" s="36">
        <f>A27+1</f>
        <v>14</v>
      </c>
      <c r="B30" s="44" t="s">
        <v>199</v>
      </c>
      <c r="C30" s="13">
        <f>D30+K30+M30+O30+Q30+S30+U30+V30+W30</f>
        <v>1675120</v>
      </c>
      <c r="D30" s="13">
        <f>E30+F30+G30+H30+I30</f>
        <v>1675120</v>
      </c>
      <c r="E30" s="11"/>
      <c r="F30" s="11">
        <v>950006</v>
      </c>
      <c r="G30" s="13">
        <v>126294</v>
      </c>
      <c r="H30" s="13">
        <v>201710</v>
      </c>
      <c r="I30" s="13">
        <v>397110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28">
        <f t="shared" si="1"/>
        <v>1675120</v>
      </c>
      <c r="Y30" s="128">
        <f t="shared" si="2"/>
        <v>0</v>
      </c>
      <c r="Z30" s="154"/>
      <c r="AA30" s="154"/>
      <c r="AB30" s="154"/>
    </row>
    <row r="31" spans="1:28" s="119" customFormat="1" x14ac:dyDescent="0.35">
      <c r="A31" s="36">
        <f>A30+1</f>
        <v>15</v>
      </c>
      <c r="B31" s="126" t="s">
        <v>200</v>
      </c>
      <c r="C31" s="13">
        <f>D31+K31+M31+O31+Q31+S31+U31+V31+W31</f>
        <v>739193</v>
      </c>
      <c r="D31" s="13"/>
      <c r="E31" s="11"/>
      <c r="F31" s="11"/>
      <c r="G31" s="13"/>
      <c r="H31" s="11"/>
      <c r="I31" s="11"/>
      <c r="J31" s="11"/>
      <c r="K31" s="11"/>
      <c r="L31" s="11">
        <v>650</v>
      </c>
      <c r="M31" s="11">
        <v>739193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28">
        <f t="shared" si="1"/>
        <v>739193</v>
      </c>
      <c r="Y31" s="128">
        <f t="shared" si="2"/>
        <v>0</v>
      </c>
      <c r="Z31" s="125"/>
      <c r="AA31" s="125"/>
      <c r="AB31" s="125"/>
    </row>
    <row r="32" spans="1:28" s="119" customFormat="1" x14ac:dyDescent="0.35">
      <c r="A32" s="175" t="s">
        <v>44</v>
      </c>
      <c r="B32" s="176"/>
      <c r="C32" s="11">
        <f>SUM(C30:C31)</f>
        <v>2414313</v>
      </c>
      <c r="D32" s="11">
        <f t="shared" ref="D32:M32" si="4">SUM(D30:D31)</f>
        <v>1675120</v>
      </c>
      <c r="E32" s="11"/>
      <c r="F32" s="11">
        <f t="shared" si="4"/>
        <v>950006</v>
      </c>
      <c r="G32" s="11">
        <f t="shared" si="4"/>
        <v>126294</v>
      </c>
      <c r="H32" s="11">
        <f>SUM(H30:H31)</f>
        <v>201710</v>
      </c>
      <c r="I32" s="11">
        <f t="shared" si="4"/>
        <v>397110</v>
      </c>
      <c r="J32" s="11"/>
      <c r="K32" s="11"/>
      <c r="L32" s="11">
        <f t="shared" si="4"/>
        <v>650</v>
      </c>
      <c r="M32" s="11">
        <f t="shared" si="4"/>
        <v>739193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28">
        <f t="shared" si="1"/>
        <v>2414313</v>
      </c>
      <c r="Y32" s="128">
        <f t="shared" si="2"/>
        <v>0</v>
      </c>
      <c r="Z32" s="125"/>
      <c r="AA32" s="125"/>
      <c r="AB32" s="125"/>
    </row>
    <row r="33" spans="1:28" s="119" customFormat="1" x14ac:dyDescent="0.35">
      <c r="A33" s="172" t="s">
        <v>93</v>
      </c>
      <c r="B33" s="174"/>
      <c r="C33" s="38">
        <f>C24+C32+C28</f>
        <v>27634476</v>
      </c>
      <c r="D33" s="38">
        <f t="shared" ref="D33:W33" si="5">D24+D32+D28</f>
        <v>3159748</v>
      </c>
      <c r="E33" s="38"/>
      <c r="F33" s="38">
        <f t="shared" si="5"/>
        <v>2434634</v>
      </c>
      <c r="G33" s="38">
        <f t="shared" si="5"/>
        <v>126294</v>
      </c>
      <c r="H33" s="38">
        <f t="shared" si="5"/>
        <v>201710</v>
      </c>
      <c r="I33" s="38">
        <f t="shared" si="5"/>
        <v>397110</v>
      </c>
      <c r="J33" s="38"/>
      <c r="K33" s="38"/>
      <c r="L33" s="38">
        <f t="shared" si="5"/>
        <v>6341</v>
      </c>
      <c r="M33" s="38">
        <f t="shared" si="5"/>
        <v>12897097</v>
      </c>
      <c r="N33" s="38"/>
      <c r="O33" s="38"/>
      <c r="P33" s="38">
        <f t="shared" si="5"/>
        <v>4777.2</v>
      </c>
      <c r="Q33" s="38">
        <f t="shared" si="5"/>
        <v>9638908</v>
      </c>
      <c r="R33" s="38"/>
      <c r="S33" s="38"/>
      <c r="T33" s="38"/>
      <c r="U33" s="38"/>
      <c r="V33" s="38"/>
      <c r="W33" s="38">
        <f t="shared" si="5"/>
        <v>1938723</v>
      </c>
      <c r="X33" s="128">
        <f t="shared" si="1"/>
        <v>27634476</v>
      </c>
      <c r="Y33" s="128">
        <f t="shared" si="2"/>
        <v>0</v>
      </c>
      <c r="Z33" s="125"/>
      <c r="AA33" s="125"/>
      <c r="AB33" s="125"/>
    </row>
    <row r="34" spans="1:28" s="119" customFormat="1" ht="15" customHeight="1" x14ac:dyDescent="0.35">
      <c r="A34" s="233" t="s">
        <v>95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5"/>
      <c r="X34" s="128">
        <f t="shared" si="1"/>
        <v>0</v>
      </c>
      <c r="Y34" s="128">
        <f t="shared" si="2"/>
        <v>0</v>
      </c>
      <c r="Z34" s="125"/>
      <c r="AA34" s="125"/>
      <c r="AB34" s="125"/>
    </row>
    <row r="35" spans="1:28" s="119" customFormat="1" ht="15" customHeight="1" x14ac:dyDescent="0.35">
      <c r="A35" s="172" t="s">
        <v>97</v>
      </c>
      <c r="B35" s="173"/>
      <c r="C35" s="173"/>
      <c r="D35" s="173"/>
      <c r="E35" s="174"/>
      <c r="F35" s="221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3"/>
      <c r="X35" s="128">
        <f t="shared" si="1"/>
        <v>0</v>
      </c>
      <c r="Y35" s="128">
        <f t="shared" si="2"/>
        <v>0</v>
      </c>
      <c r="Z35" s="125"/>
      <c r="AA35" s="125"/>
      <c r="AB35" s="125"/>
    </row>
    <row r="36" spans="1:28" s="119" customFormat="1" x14ac:dyDescent="0.35">
      <c r="A36" s="32">
        <f>A31+1</f>
        <v>16</v>
      </c>
      <c r="B36" s="44" t="s">
        <v>201</v>
      </c>
      <c r="C36" s="13">
        <f>D36+K36+M36+O36+Q36+S36+U36+V36+W36</f>
        <v>1686164</v>
      </c>
      <c r="D36" s="13"/>
      <c r="E36" s="13"/>
      <c r="F36" s="13"/>
      <c r="G36" s="13"/>
      <c r="H36" s="13"/>
      <c r="I36" s="13"/>
      <c r="J36" s="13"/>
      <c r="K36" s="13"/>
      <c r="L36" s="13">
        <v>780</v>
      </c>
      <c r="M36" s="11">
        <v>1686164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28">
        <f t="shared" si="1"/>
        <v>1686164</v>
      </c>
      <c r="Y36" s="128">
        <f t="shared" si="2"/>
        <v>0</v>
      </c>
      <c r="Z36" s="125"/>
      <c r="AA36" s="125"/>
      <c r="AB36" s="125"/>
    </row>
    <row r="37" spans="1:28" s="119" customFormat="1" x14ac:dyDescent="0.35">
      <c r="A37" s="32">
        <f>A36+1</f>
        <v>17</v>
      </c>
      <c r="B37" s="44" t="s">
        <v>202</v>
      </c>
      <c r="C37" s="13">
        <f>D37+K37+M37+O37+Q37+S37+U37+V37+W37</f>
        <v>2952336</v>
      </c>
      <c r="D37" s="11"/>
      <c r="E37" s="11"/>
      <c r="F37" s="11"/>
      <c r="G37" s="11"/>
      <c r="H37" s="11"/>
      <c r="I37" s="11"/>
      <c r="J37" s="11"/>
      <c r="K37" s="13"/>
      <c r="L37" s="13">
        <v>870</v>
      </c>
      <c r="M37" s="11">
        <v>2952336</v>
      </c>
      <c r="N37" s="11"/>
      <c r="O37" s="13"/>
      <c r="P37" s="13"/>
      <c r="Q37" s="13"/>
      <c r="R37" s="13"/>
      <c r="S37" s="13"/>
      <c r="T37" s="13"/>
      <c r="U37" s="13"/>
      <c r="V37" s="13"/>
      <c r="W37" s="13"/>
      <c r="X37" s="128">
        <f t="shared" si="1"/>
        <v>2952336</v>
      </c>
      <c r="Y37" s="128">
        <f t="shared" si="2"/>
        <v>0</v>
      </c>
      <c r="Z37" s="125"/>
      <c r="AA37" s="125"/>
      <c r="AB37" s="125"/>
    </row>
    <row r="38" spans="1:28" s="119" customFormat="1" x14ac:dyDescent="0.35">
      <c r="A38" s="175" t="s">
        <v>44</v>
      </c>
      <c r="B38" s="176"/>
      <c r="C38" s="11">
        <f>SUM(C36:C37)</f>
        <v>4638500</v>
      </c>
      <c r="D38" s="11"/>
      <c r="E38" s="11"/>
      <c r="F38" s="11"/>
      <c r="G38" s="11"/>
      <c r="H38" s="11"/>
      <c r="I38" s="11"/>
      <c r="J38" s="11"/>
      <c r="K38" s="11"/>
      <c r="L38" s="11">
        <f>SUM(L36:L37)</f>
        <v>1650</v>
      </c>
      <c r="M38" s="11">
        <f>SUM(M36:M37)</f>
        <v>4638500</v>
      </c>
      <c r="N38" s="11"/>
      <c r="O38" s="11"/>
      <c r="P38" s="11"/>
      <c r="Q38" s="11"/>
      <c r="R38" s="11"/>
      <c r="S38" s="11"/>
      <c r="T38" s="11"/>
      <c r="U38" s="11"/>
      <c r="V38" s="13"/>
      <c r="W38" s="13"/>
      <c r="X38" s="128">
        <f t="shared" si="1"/>
        <v>4638500</v>
      </c>
      <c r="Y38" s="128">
        <f t="shared" si="2"/>
        <v>0</v>
      </c>
      <c r="Z38" s="125"/>
      <c r="AA38" s="125"/>
      <c r="AB38" s="125"/>
    </row>
    <row r="39" spans="1:28" s="119" customFormat="1" ht="15" customHeight="1" x14ac:dyDescent="0.35">
      <c r="A39" s="172" t="s">
        <v>96</v>
      </c>
      <c r="B39" s="173"/>
      <c r="C39" s="173"/>
      <c r="D39" s="173"/>
      <c r="E39" s="174"/>
      <c r="F39" s="221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3"/>
      <c r="X39" s="128">
        <f t="shared" si="1"/>
        <v>0</v>
      </c>
      <c r="Y39" s="128">
        <f t="shared" si="2"/>
        <v>0</v>
      </c>
      <c r="Z39" s="125"/>
      <c r="AA39" s="125"/>
      <c r="AB39" s="125"/>
    </row>
    <row r="40" spans="1:28" s="119" customFormat="1" x14ac:dyDescent="0.35">
      <c r="A40" s="32">
        <f>A37+1</f>
        <v>18</v>
      </c>
      <c r="B40" s="126" t="s">
        <v>391</v>
      </c>
      <c r="C40" s="13">
        <f>D40+K40+M40+O40+Q40+S40+U40+V40+W40</f>
        <v>2020809</v>
      </c>
      <c r="D40" s="13"/>
      <c r="E40" s="13"/>
      <c r="F40" s="13"/>
      <c r="G40" s="13"/>
      <c r="H40" s="13"/>
      <c r="I40" s="13"/>
      <c r="J40" s="13"/>
      <c r="K40" s="13"/>
      <c r="L40" s="45">
        <v>350</v>
      </c>
      <c r="M40" s="13">
        <v>1195305</v>
      </c>
      <c r="N40" s="13"/>
      <c r="O40" s="13"/>
      <c r="P40" s="13">
        <v>435</v>
      </c>
      <c r="Q40" s="13">
        <v>825504</v>
      </c>
      <c r="R40" s="13"/>
      <c r="S40" s="13"/>
      <c r="T40" s="13"/>
      <c r="U40" s="13"/>
      <c r="V40" s="13"/>
      <c r="W40" s="13"/>
      <c r="X40" s="128">
        <f t="shared" si="1"/>
        <v>2020809</v>
      </c>
      <c r="Y40" s="128">
        <f t="shared" si="2"/>
        <v>0</v>
      </c>
      <c r="Z40" s="125"/>
      <c r="AA40" s="125"/>
      <c r="AB40" s="125"/>
    </row>
    <row r="41" spans="1:28" s="119" customFormat="1" x14ac:dyDescent="0.35">
      <c r="A41" s="32">
        <f>A40+1</f>
        <v>19</v>
      </c>
      <c r="B41" s="126" t="s">
        <v>392</v>
      </c>
      <c r="C41" s="13">
        <f>D41+K41+M41+O41+Q41+S41+U41+V41+W41</f>
        <v>2600963</v>
      </c>
      <c r="D41" s="13"/>
      <c r="E41" s="13"/>
      <c r="F41" s="13"/>
      <c r="G41" s="13"/>
      <c r="H41" s="13"/>
      <c r="I41" s="13"/>
      <c r="J41" s="13"/>
      <c r="K41" s="13"/>
      <c r="L41" s="45">
        <v>527</v>
      </c>
      <c r="M41" s="13">
        <v>2030083</v>
      </c>
      <c r="N41" s="13"/>
      <c r="O41" s="13"/>
      <c r="P41" s="13">
        <v>665</v>
      </c>
      <c r="Q41" s="13">
        <v>570880</v>
      </c>
      <c r="R41" s="13"/>
      <c r="S41" s="13"/>
      <c r="T41" s="13"/>
      <c r="U41" s="13"/>
      <c r="V41" s="13"/>
      <c r="W41" s="13"/>
      <c r="X41" s="128">
        <f t="shared" si="1"/>
        <v>2600963</v>
      </c>
      <c r="Y41" s="128">
        <f t="shared" si="2"/>
        <v>0</v>
      </c>
      <c r="Z41" s="125"/>
      <c r="AA41" s="125"/>
      <c r="AB41" s="125"/>
    </row>
    <row r="42" spans="1:28" s="119" customFormat="1" x14ac:dyDescent="0.35">
      <c r="A42" s="175" t="s">
        <v>44</v>
      </c>
      <c r="B42" s="176"/>
      <c r="C42" s="13">
        <f>SUM(C40:C41)</f>
        <v>4621772</v>
      </c>
      <c r="D42" s="13"/>
      <c r="E42" s="13"/>
      <c r="F42" s="13"/>
      <c r="G42" s="13"/>
      <c r="H42" s="13"/>
      <c r="I42" s="13"/>
      <c r="J42" s="13"/>
      <c r="K42" s="13"/>
      <c r="L42" s="13">
        <f t="shared" ref="L42:Q42" si="6">SUM(L40:L41)</f>
        <v>877</v>
      </c>
      <c r="M42" s="13">
        <f t="shared" si="6"/>
        <v>3225388</v>
      </c>
      <c r="N42" s="13"/>
      <c r="O42" s="13"/>
      <c r="P42" s="13">
        <f t="shared" si="6"/>
        <v>1100</v>
      </c>
      <c r="Q42" s="13">
        <f t="shared" si="6"/>
        <v>1396384</v>
      </c>
      <c r="R42" s="13"/>
      <c r="S42" s="13"/>
      <c r="T42" s="13"/>
      <c r="U42" s="13"/>
      <c r="V42" s="13"/>
      <c r="W42" s="13"/>
      <c r="X42" s="128">
        <f t="shared" si="1"/>
        <v>4621772</v>
      </c>
      <c r="Y42" s="128">
        <f t="shared" si="2"/>
        <v>0</v>
      </c>
      <c r="Z42" s="125"/>
      <c r="AA42" s="125"/>
      <c r="AB42" s="125"/>
    </row>
    <row r="43" spans="1:28" s="119" customFormat="1" ht="15" customHeight="1" x14ac:dyDescent="0.35">
      <c r="A43" s="172" t="s">
        <v>98</v>
      </c>
      <c r="B43" s="173"/>
      <c r="C43" s="173"/>
      <c r="D43" s="173"/>
      <c r="E43" s="174"/>
      <c r="F43" s="221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3"/>
      <c r="X43" s="128">
        <f t="shared" si="1"/>
        <v>0</v>
      </c>
      <c r="Y43" s="128">
        <f t="shared" si="2"/>
        <v>0</v>
      </c>
      <c r="Z43" s="125"/>
      <c r="AA43" s="125"/>
      <c r="AB43" s="125"/>
    </row>
    <row r="44" spans="1:28" s="119" customFormat="1" x14ac:dyDescent="0.35">
      <c r="A44" s="32">
        <f>A41+1</f>
        <v>20</v>
      </c>
      <c r="B44" s="44" t="s">
        <v>203</v>
      </c>
      <c r="C44" s="13">
        <f>D44+K44+M44+O44+Q44+S44+U44+V44+W44</f>
        <v>1589817</v>
      </c>
      <c r="D44" s="13"/>
      <c r="E44" s="13"/>
      <c r="F44" s="13"/>
      <c r="G44" s="13"/>
      <c r="H44" s="13"/>
      <c r="I44" s="13"/>
      <c r="J44" s="13"/>
      <c r="K44" s="13"/>
      <c r="L44" s="13">
        <v>760</v>
      </c>
      <c r="M44" s="13">
        <v>1589817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28">
        <f t="shared" si="1"/>
        <v>1589817</v>
      </c>
      <c r="Y44" s="128">
        <f t="shared" si="2"/>
        <v>0</v>
      </c>
      <c r="Z44" s="125"/>
      <c r="AA44" s="125"/>
      <c r="AB44" s="125"/>
    </row>
    <row r="45" spans="1:28" s="119" customFormat="1" x14ac:dyDescent="0.35">
      <c r="A45" s="32">
        <f>A44+1</f>
        <v>21</v>
      </c>
      <c r="B45" s="44" t="s">
        <v>204</v>
      </c>
      <c r="C45" s="13">
        <f>D45+K45+M45+O45+Q45+S45+U45+V45+W45</f>
        <v>1589817</v>
      </c>
      <c r="D45" s="13"/>
      <c r="E45" s="13"/>
      <c r="F45" s="13"/>
      <c r="G45" s="13"/>
      <c r="H45" s="13"/>
      <c r="I45" s="13"/>
      <c r="J45" s="13"/>
      <c r="K45" s="13"/>
      <c r="L45" s="13">
        <v>760</v>
      </c>
      <c r="M45" s="13">
        <v>1589817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28">
        <f t="shared" si="1"/>
        <v>1589817</v>
      </c>
      <c r="Y45" s="128">
        <f t="shared" si="2"/>
        <v>0</v>
      </c>
      <c r="Z45" s="125"/>
      <c r="AA45" s="125"/>
      <c r="AB45" s="125"/>
    </row>
    <row r="46" spans="1:28" s="119" customFormat="1" x14ac:dyDescent="0.35">
      <c r="A46" s="175" t="s">
        <v>44</v>
      </c>
      <c r="B46" s="176"/>
      <c r="C46" s="13">
        <f>SUM(C44:C45)</f>
        <v>3179634</v>
      </c>
      <c r="D46" s="13"/>
      <c r="E46" s="13"/>
      <c r="F46" s="13"/>
      <c r="G46" s="13"/>
      <c r="H46" s="13"/>
      <c r="I46" s="13"/>
      <c r="J46" s="13"/>
      <c r="K46" s="13"/>
      <c r="L46" s="13">
        <f>SUM(L44:L45)</f>
        <v>1520</v>
      </c>
      <c r="M46" s="13">
        <f>SUM(M44:M45)</f>
        <v>3179634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28">
        <f t="shared" si="1"/>
        <v>3179634</v>
      </c>
      <c r="Y46" s="128">
        <f t="shared" si="2"/>
        <v>0</v>
      </c>
      <c r="Z46" s="125"/>
      <c r="AA46" s="125"/>
      <c r="AB46" s="125"/>
    </row>
    <row r="47" spans="1:28" s="119" customFormat="1" ht="15" customHeight="1" x14ac:dyDescent="0.35">
      <c r="A47" s="172" t="s">
        <v>99</v>
      </c>
      <c r="B47" s="173"/>
      <c r="C47" s="173"/>
      <c r="D47" s="173"/>
      <c r="E47" s="174"/>
      <c r="F47" s="221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3"/>
      <c r="X47" s="128">
        <f t="shared" si="1"/>
        <v>0</v>
      </c>
      <c r="Y47" s="128">
        <f t="shared" si="2"/>
        <v>0</v>
      </c>
      <c r="Z47" s="125"/>
      <c r="AA47" s="125"/>
      <c r="AB47" s="125"/>
    </row>
    <row r="48" spans="1:28" s="119" customFormat="1" x14ac:dyDescent="0.35">
      <c r="A48" s="32">
        <f>A45+1</f>
        <v>22</v>
      </c>
      <c r="B48" s="44" t="s">
        <v>393</v>
      </c>
      <c r="C48" s="13">
        <f>D48+K48+M48+O48+Q48+S48+U48+V48+W48</f>
        <v>4502300</v>
      </c>
      <c r="D48" s="11"/>
      <c r="E48" s="11"/>
      <c r="F48" s="11"/>
      <c r="G48" s="11"/>
      <c r="H48" s="11"/>
      <c r="I48" s="11"/>
      <c r="J48" s="11"/>
      <c r="K48" s="13"/>
      <c r="L48" s="13">
        <v>1200</v>
      </c>
      <c r="M48" s="11">
        <v>4502300</v>
      </c>
      <c r="N48" s="11"/>
      <c r="O48" s="13"/>
      <c r="P48" s="13"/>
      <c r="Q48" s="13"/>
      <c r="R48" s="13"/>
      <c r="S48" s="13"/>
      <c r="T48" s="13"/>
      <c r="U48" s="13"/>
      <c r="V48" s="13"/>
      <c r="W48" s="13"/>
      <c r="X48" s="128">
        <f t="shared" si="1"/>
        <v>4502300</v>
      </c>
      <c r="Y48" s="128">
        <f t="shared" si="2"/>
        <v>0</v>
      </c>
      <c r="Z48" s="125"/>
      <c r="AA48" s="125"/>
      <c r="AB48" s="125"/>
    </row>
    <row r="49" spans="1:28" s="119" customFormat="1" x14ac:dyDescent="0.35">
      <c r="A49" s="175" t="s">
        <v>44</v>
      </c>
      <c r="B49" s="176"/>
      <c r="C49" s="13">
        <f>D49+K49+M49+O49+Q49+S49+U49+V49+W49</f>
        <v>4502300</v>
      </c>
      <c r="D49" s="13"/>
      <c r="E49" s="13"/>
      <c r="F49" s="13"/>
      <c r="G49" s="13"/>
      <c r="H49" s="13"/>
      <c r="I49" s="13"/>
      <c r="J49" s="13"/>
      <c r="K49" s="13"/>
      <c r="L49" s="13">
        <f>SUM(L48)</f>
        <v>1200</v>
      </c>
      <c r="M49" s="13">
        <f>SUM(M48)</f>
        <v>4502300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28">
        <f t="shared" si="1"/>
        <v>4502300</v>
      </c>
      <c r="Y49" s="128">
        <f t="shared" si="2"/>
        <v>0</v>
      </c>
      <c r="Z49" s="125"/>
      <c r="AA49" s="125"/>
      <c r="AB49" s="125"/>
    </row>
    <row r="50" spans="1:28" s="119" customFormat="1" x14ac:dyDescent="0.35">
      <c r="A50" s="172" t="s">
        <v>100</v>
      </c>
      <c r="B50" s="174"/>
      <c r="C50" s="13">
        <f>C38+C42+C46+C49</f>
        <v>16942206</v>
      </c>
      <c r="D50" s="13"/>
      <c r="E50" s="13"/>
      <c r="F50" s="13"/>
      <c r="G50" s="13"/>
      <c r="H50" s="13"/>
      <c r="I50" s="13"/>
      <c r="J50" s="13"/>
      <c r="K50" s="13"/>
      <c r="L50" s="13">
        <f>L38+L42+L46+L49</f>
        <v>5247</v>
      </c>
      <c r="M50" s="13">
        <f>M38+M42+M46+M49</f>
        <v>15545822</v>
      </c>
      <c r="N50" s="13"/>
      <c r="O50" s="13"/>
      <c r="P50" s="13">
        <f>P38+P42+P46+P49</f>
        <v>1100</v>
      </c>
      <c r="Q50" s="13">
        <f>Q38+Q42+Q46+Q49</f>
        <v>1396384</v>
      </c>
      <c r="R50" s="13"/>
      <c r="S50" s="13"/>
      <c r="T50" s="13"/>
      <c r="U50" s="13"/>
      <c r="V50" s="13"/>
      <c r="W50" s="13"/>
      <c r="X50" s="128">
        <f t="shared" si="1"/>
        <v>16942206</v>
      </c>
      <c r="Y50" s="128">
        <f t="shared" si="2"/>
        <v>0</v>
      </c>
      <c r="Z50" s="125"/>
      <c r="AA50" s="125"/>
      <c r="AB50" s="125"/>
    </row>
    <row r="51" spans="1:28" s="119" customFormat="1" ht="15" customHeight="1" x14ac:dyDescent="0.35">
      <c r="A51" s="233" t="s">
        <v>50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5"/>
      <c r="X51" s="128">
        <f t="shared" si="1"/>
        <v>0</v>
      </c>
      <c r="Y51" s="128">
        <f t="shared" si="2"/>
        <v>0</v>
      </c>
      <c r="Z51" s="125"/>
      <c r="AA51" s="125"/>
      <c r="AB51" s="125"/>
    </row>
    <row r="52" spans="1:28" s="119" customFormat="1" ht="15" customHeight="1" x14ac:dyDescent="0.35">
      <c r="A52" s="172" t="s">
        <v>43</v>
      </c>
      <c r="B52" s="173"/>
      <c r="C52" s="173"/>
      <c r="D52" s="173"/>
      <c r="E52" s="174"/>
      <c r="F52" s="221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3"/>
      <c r="X52" s="128">
        <f t="shared" si="1"/>
        <v>0</v>
      </c>
      <c r="Y52" s="128">
        <f t="shared" si="2"/>
        <v>0</v>
      </c>
      <c r="Z52" s="125"/>
      <c r="AA52" s="125"/>
      <c r="AB52" s="125"/>
    </row>
    <row r="53" spans="1:28" s="119" customFormat="1" x14ac:dyDescent="0.35">
      <c r="A53" s="32">
        <f>A48+1</f>
        <v>23</v>
      </c>
      <c r="B53" s="44" t="s">
        <v>396</v>
      </c>
      <c r="C53" s="13">
        <f>D53+K53+M53+O53+Q53+S53+U53+V53+W53</f>
        <v>2734460</v>
      </c>
      <c r="D53" s="13"/>
      <c r="E53" s="13"/>
      <c r="F53" s="13"/>
      <c r="G53" s="13"/>
      <c r="H53" s="13"/>
      <c r="I53" s="13"/>
      <c r="J53" s="11"/>
      <c r="K53" s="13"/>
      <c r="L53" s="13">
        <v>1232</v>
      </c>
      <c r="M53" s="13">
        <v>2734460</v>
      </c>
      <c r="N53" s="11"/>
      <c r="O53" s="13"/>
      <c r="P53" s="13"/>
      <c r="Q53" s="13"/>
      <c r="R53" s="13"/>
      <c r="S53" s="13"/>
      <c r="T53" s="13"/>
      <c r="U53" s="13"/>
      <c r="V53" s="11"/>
      <c r="W53" s="13"/>
      <c r="X53" s="128">
        <f t="shared" si="1"/>
        <v>2734460</v>
      </c>
      <c r="Y53" s="128">
        <f t="shared" si="2"/>
        <v>0</v>
      </c>
      <c r="Z53" s="125"/>
      <c r="AA53" s="125"/>
      <c r="AB53" s="125"/>
    </row>
    <row r="54" spans="1:28" s="119" customFormat="1" x14ac:dyDescent="0.35">
      <c r="A54" s="36">
        <f>A53+1</f>
        <v>24</v>
      </c>
      <c r="B54" s="126" t="s">
        <v>394</v>
      </c>
      <c r="C54" s="13">
        <f>D54+K54+M54+O54+Q54+S54+U54+V54+W54</f>
        <v>4596300</v>
      </c>
      <c r="D54" s="13"/>
      <c r="E54" s="13"/>
      <c r="F54" s="13"/>
      <c r="G54" s="13"/>
      <c r="H54" s="13"/>
      <c r="I54" s="13"/>
      <c r="J54" s="36">
        <v>2</v>
      </c>
      <c r="K54" s="13">
        <v>4596300</v>
      </c>
      <c r="L54" s="13"/>
      <c r="M54" s="13"/>
      <c r="N54" s="11"/>
      <c r="O54" s="13"/>
      <c r="P54" s="13"/>
      <c r="Q54" s="13"/>
      <c r="R54" s="13"/>
      <c r="S54" s="13"/>
      <c r="T54" s="13"/>
      <c r="U54" s="13"/>
      <c r="V54" s="11"/>
      <c r="W54" s="13"/>
      <c r="X54" s="128">
        <f t="shared" si="1"/>
        <v>4596300</v>
      </c>
      <c r="Y54" s="128">
        <f t="shared" si="2"/>
        <v>0</v>
      </c>
      <c r="Z54" s="125"/>
      <c r="AA54" s="125"/>
      <c r="AB54" s="125"/>
    </row>
    <row r="55" spans="1:28" s="119" customFormat="1" x14ac:dyDescent="0.35">
      <c r="A55" s="32">
        <f>A54+1</f>
        <v>25</v>
      </c>
      <c r="B55" s="44" t="s">
        <v>395</v>
      </c>
      <c r="C55" s="13">
        <f>D55+K55+M55+O55+Q55+S55+U55+V55+W55</f>
        <v>4943545</v>
      </c>
      <c r="D55" s="13">
        <f>E55+F55+G55+H55+I55</f>
        <v>4943545</v>
      </c>
      <c r="E55" s="13"/>
      <c r="F55" s="13">
        <v>4943545</v>
      </c>
      <c r="G55" s="13"/>
      <c r="H55" s="13"/>
      <c r="I55" s="13"/>
      <c r="J55" s="32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28">
        <f t="shared" si="1"/>
        <v>4943545</v>
      </c>
      <c r="Y55" s="128">
        <f t="shared" si="2"/>
        <v>0</v>
      </c>
      <c r="Z55" s="125"/>
      <c r="AA55" s="125"/>
      <c r="AB55" s="125"/>
    </row>
    <row r="56" spans="1:28" s="119" customFormat="1" x14ac:dyDescent="0.35">
      <c r="A56" s="236" t="s">
        <v>44</v>
      </c>
      <c r="B56" s="237"/>
      <c r="C56" s="13">
        <f>SUM(C53:C55)</f>
        <v>12274305</v>
      </c>
      <c r="D56" s="13">
        <f t="shared" ref="D56:M56" si="7">SUM(D53:D55)</f>
        <v>4943545</v>
      </c>
      <c r="E56" s="13"/>
      <c r="F56" s="13">
        <f t="shared" si="7"/>
        <v>4943545</v>
      </c>
      <c r="G56" s="13"/>
      <c r="H56" s="13"/>
      <c r="I56" s="13"/>
      <c r="J56" s="32">
        <f t="shared" si="7"/>
        <v>2</v>
      </c>
      <c r="K56" s="13">
        <f t="shared" si="7"/>
        <v>4596300</v>
      </c>
      <c r="L56" s="13">
        <f t="shared" si="7"/>
        <v>1232</v>
      </c>
      <c r="M56" s="13">
        <f t="shared" si="7"/>
        <v>2734460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28">
        <f t="shared" si="1"/>
        <v>12274305</v>
      </c>
      <c r="Y56" s="128">
        <f t="shared" si="2"/>
        <v>0</v>
      </c>
      <c r="Z56" s="125"/>
      <c r="AA56" s="125"/>
      <c r="AB56" s="125"/>
    </row>
    <row r="57" spans="1:28" s="119" customFormat="1" x14ac:dyDescent="0.35">
      <c r="A57" s="230" t="s">
        <v>45</v>
      </c>
      <c r="B57" s="231"/>
      <c r="C57" s="231"/>
      <c r="D57" s="231"/>
      <c r="E57" s="231"/>
      <c r="F57" s="221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3"/>
      <c r="X57" s="128">
        <f t="shared" si="1"/>
        <v>0</v>
      </c>
      <c r="Y57" s="128">
        <f t="shared" si="2"/>
        <v>0</v>
      </c>
      <c r="Z57" s="125"/>
      <c r="AA57" s="125"/>
      <c r="AB57" s="125"/>
    </row>
    <row r="58" spans="1:28" s="119" customFormat="1" x14ac:dyDescent="0.35">
      <c r="A58" s="32">
        <f>A55+1</f>
        <v>26</v>
      </c>
      <c r="B58" s="44" t="s">
        <v>205</v>
      </c>
      <c r="C58" s="13">
        <f>D58+K58+M58+O58+Q58+S58+U58+V58+W58</f>
        <v>1657881</v>
      </c>
      <c r="D58" s="13">
        <f>E58+F58+G58+H58+I58</f>
        <v>868952</v>
      </c>
      <c r="E58" s="13"/>
      <c r="F58" s="13">
        <v>431669</v>
      </c>
      <c r="G58" s="13">
        <v>122758</v>
      </c>
      <c r="H58" s="13">
        <v>314525</v>
      </c>
      <c r="I58" s="13"/>
      <c r="J58" s="13"/>
      <c r="K58" s="13"/>
      <c r="L58" s="13">
        <v>452</v>
      </c>
      <c r="M58" s="13">
        <v>479328</v>
      </c>
      <c r="N58" s="13"/>
      <c r="O58" s="13"/>
      <c r="P58" s="13">
        <v>122.5</v>
      </c>
      <c r="Q58" s="13">
        <v>287254</v>
      </c>
      <c r="R58" s="13"/>
      <c r="S58" s="13"/>
      <c r="T58" s="13"/>
      <c r="U58" s="13"/>
      <c r="V58" s="13">
        <v>22347</v>
      </c>
      <c r="W58" s="13"/>
      <c r="X58" s="128">
        <f t="shared" si="1"/>
        <v>1657881</v>
      </c>
      <c r="Y58" s="128">
        <f t="shared" si="2"/>
        <v>0</v>
      </c>
      <c r="Z58" s="125"/>
      <c r="AA58" s="125"/>
      <c r="AB58" s="125"/>
    </row>
    <row r="59" spans="1:28" s="119" customFormat="1" x14ac:dyDescent="0.35">
      <c r="A59" s="236" t="s">
        <v>44</v>
      </c>
      <c r="B59" s="237"/>
      <c r="C59" s="13">
        <f>SUM(C58)</f>
        <v>1657881</v>
      </c>
      <c r="D59" s="13">
        <f t="shared" ref="D59:V59" si="8">SUM(D58)</f>
        <v>868952</v>
      </c>
      <c r="E59" s="13"/>
      <c r="F59" s="13">
        <f t="shared" si="8"/>
        <v>431669</v>
      </c>
      <c r="G59" s="13">
        <f t="shared" si="8"/>
        <v>122758</v>
      </c>
      <c r="H59" s="13">
        <f t="shared" si="8"/>
        <v>314525</v>
      </c>
      <c r="I59" s="13"/>
      <c r="J59" s="13"/>
      <c r="K59" s="13"/>
      <c r="L59" s="13">
        <f t="shared" si="8"/>
        <v>452</v>
      </c>
      <c r="M59" s="13">
        <f t="shared" si="8"/>
        <v>479328</v>
      </c>
      <c r="N59" s="13"/>
      <c r="O59" s="13"/>
      <c r="P59" s="13">
        <f t="shared" si="8"/>
        <v>122.5</v>
      </c>
      <c r="Q59" s="13">
        <f t="shared" si="8"/>
        <v>287254</v>
      </c>
      <c r="R59" s="13"/>
      <c r="S59" s="13"/>
      <c r="T59" s="13"/>
      <c r="U59" s="13"/>
      <c r="V59" s="13">
        <f t="shared" si="8"/>
        <v>22347</v>
      </c>
      <c r="W59" s="13"/>
      <c r="X59" s="128">
        <f t="shared" si="1"/>
        <v>1657881</v>
      </c>
      <c r="Y59" s="128">
        <f t="shared" si="2"/>
        <v>0</v>
      </c>
      <c r="Z59" s="125"/>
      <c r="AA59" s="125"/>
      <c r="AB59" s="125"/>
    </row>
    <row r="60" spans="1:28" s="119" customFormat="1" x14ac:dyDescent="0.35">
      <c r="A60" s="230" t="s">
        <v>46</v>
      </c>
      <c r="B60" s="231"/>
      <c r="C60" s="231"/>
      <c r="D60" s="231"/>
      <c r="E60" s="231"/>
      <c r="F60" s="221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3"/>
      <c r="X60" s="128">
        <f t="shared" si="1"/>
        <v>0</v>
      </c>
      <c r="Y60" s="128">
        <f t="shared" si="2"/>
        <v>0</v>
      </c>
      <c r="Z60" s="125"/>
      <c r="AA60" s="125"/>
      <c r="AB60" s="125"/>
    </row>
    <row r="61" spans="1:28" s="119" customFormat="1" x14ac:dyDescent="0.35">
      <c r="A61" s="32">
        <f>A58+1</f>
        <v>27</v>
      </c>
      <c r="B61" s="44" t="s">
        <v>206</v>
      </c>
      <c r="C61" s="13">
        <f>D61+K61+M61+O61+Q61+S61+U61+V61+W61</f>
        <v>1482190</v>
      </c>
      <c r="D61" s="13"/>
      <c r="E61" s="13"/>
      <c r="F61" s="13"/>
      <c r="G61" s="13"/>
      <c r="H61" s="13"/>
      <c r="I61" s="13"/>
      <c r="J61" s="13"/>
      <c r="K61" s="13"/>
      <c r="L61" s="13">
        <v>780</v>
      </c>
      <c r="M61" s="13">
        <v>1482190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28">
        <f t="shared" si="1"/>
        <v>1482190</v>
      </c>
      <c r="Y61" s="128">
        <f t="shared" si="2"/>
        <v>0</v>
      </c>
      <c r="Z61" s="125"/>
      <c r="AA61" s="125"/>
      <c r="AB61" s="125"/>
    </row>
    <row r="62" spans="1:28" s="119" customFormat="1" x14ac:dyDescent="0.35">
      <c r="A62" s="236" t="s">
        <v>44</v>
      </c>
      <c r="B62" s="237"/>
      <c r="C62" s="13">
        <f>C61</f>
        <v>1482190</v>
      </c>
      <c r="D62" s="13"/>
      <c r="E62" s="13"/>
      <c r="F62" s="13"/>
      <c r="G62" s="13"/>
      <c r="H62" s="13"/>
      <c r="I62" s="13"/>
      <c r="J62" s="13"/>
      <c r="K62" s="13"/>
      <c r="L62" s="13">
        <f>L61</f>
        <v>780</v>
      </c>
      <c r="M62" s="13">
        <f>M61</f>
        <v>1482190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28">
        <f t="shared" si="1"/>
        <v>1482190</v>
      </c>
      <c r="Y62" s="128">
        <f t="shared" si="2"/>
        <v>0</v>
      </c>
      <c r="Z62" s="125"/>
      <c r="AA62" s="125"/>
      <c r="AB62" s="125"/>
    </row>
    <row r="63" spans="1:28" s="119" customFormat="1" x14ac:dyDescent="0.35">
      <c r="A63" s="230" t="s">
        <v>47</v>
      </c>
      <c r="B63" s="231"/>
      <c r="C63" s="231"/>
      <c r="D63" s="231"/>
      <c r="E63" s="231"/>
      <c r="F63" s="221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3"/>
      <c r="X63" s="128">
        <f t="shared" si="1"/>
        <v>0</v>
      </c>
      <c r="Y63" s="128">
        <f t="shared" si="2"/>
        <v>0</v>
      </c>
      <c r="Z63" s="125"/>
      <c r="AA63" s="125"/>
      <c r="AB63" s="125"/>
    </row>
    <row r="64" spans="1:28" s="119" customFormat="1" x14ac:dyDescent="0.35">
      <c r="A64" s="32">
        <f>A61+1</f>
        <v>28</v>
      </c>
      <c r="B64" s="44" t="s">
        <v>207</v>
      </c>
      <c r="C64" s="13">
        <f t="shared" ref="C64:C75" si="9">D64+K64+M64+O64+Q64+S64+U64+V64+W64</f>
        <v>1388065</v>
      </c>
      <c r="D64" s="13"/>
      <c r="E64" s="13"/>
      <c r="F64" s="13"/>
      <c r="G64" s="13"/>
      <c r="H64" s="13"/>
      <c r="I64" s="13"/>
      <c r="J64" s="13"/>
      <c r="K64" s="13"/>
      <c r="L64" s="13">
        <v>446.7</v>
      </c>
      <c r="M64" s="13">
        <v>1261673</v>
      </c>
      <c r="N64" s="13"/>
      <c r="O64" s="13"/>
      <c r="P64" s="13">
        <v>476</v>
      </c>
      <c r="Q64" s="13">
        <v>126392</v>
      </c>
      <c r="R64" s="13"/>
      <c r="S64" s="13"/>
      <c r="T64" s="13"/>
      <c r="U64" s="13"/>
      <c r="V64" s="13"/>
      <c r="W64" s="13"/>
      <c r="X64" s="128">
        <f t="shared" si="1"/>
        <v>1388065</v>
      </c>
      <c r="Y64" s="128">
        <f t="shared" si="2"/>
        <v>0</v>
      </c>
      <c r="Z64" s="125"/>
      <c r="AA64" s="125"/>
      <c r="AB64" s="125"/>
    </row>
    <row r="65" spans="1:28" s="119" customFormat="1" x14ac:dyDescent="0.35">
      <c r="A65" s="32">
        <f>A64+1</f>
        <v>29</v>
      </c>
      <c r="B65" s="44" t="s">
        <v>208</v>
      </c>
      <c r="C65" s="13">
        <f t="shared" si="9"/>
        <v>1388065</v>
      </c>
      <c r="D65" s="13"/>
      <c r="E65" s="13"/>
      <c r="F65" s="13"/>
      <c r="G65" s="13"/>
      <c r="H65" s="13"/>
      <c r="I65" s="13"/>
      <c r="J65" s="13"/>
      <c r="K65" s="13"/>
      <c r="L65" s="13">
        <v>446.7</v>
      </c>
      <c r="M65" s="13">
        <v>1261673</v>
      </c>
      <c r="N65" s="13"/>
      <c r="O65" s="13"/>
      <c r="P65" s="13">
        <v>476</v>
      </c>
      <c r="Q65" s="13">
        <v>126392</v>
      </c>
      <c r="R65" s="13"/>
      <c r="S65" s="13"/>
      <c r="T65" s="13"/>
      <c r="U65" s="13"/>
      <c r="V65" s="13"/>
      <c r="W65" s="13"/>
      <c r="X65" s="128">
        <f t="shared" si="1"/>
        <v>1388065</v>
      </c>
      <c r="Y65" s="128">
        <f t="shared" si="2"/>
        <v>0</v>
      </c>
      <c r="Z65" s="125"/>
      <c r="AA65" s="125"/>
      <c r="AB65" s="125"/>
    </row>
    <row r="66" spans="1:28" s="119" customFormat="1" x14ac:dyDescent="0.35">
      <c r="A66" s="32">
        <f t="shared" ref="A66:A75" si="10">A65+1</f>
        <v>30</v>
      </c>
      <c r="B66" s="44" t="s">
        <v>209</v>
      </c>
      <c r="C66" s="13">
        <f t="shared" si="9"/>
        <v>1756423</v>
      </c>
      <c r="D66" s="13"/>
      <c r="E66" s="13"/>
      <c r="F66" s="13"/>
      <c r="G66" s="13"/>
      <c r="H66" s="13"/>
      <c r="I66" s="13"/>
      <c r="J66" s="13"/>
      <c r="K66" s="13"/>
      <c r="L66" s="13">
        <v>465.5</v>
      </c>
      <c r="M66" s="13">
        <v>1306530</v>
      </c>
      <c r="N66" s="13"/>
      <c r="O66" s="13"/>
      <c r="P66" s="13">
        <v>471</v>
      </c>
      <c r="Q66" s="13">
        <v>126392</v>
      </c>
      <c r="R66" s="13"/>
      <c r="S66" s="13"/>
      <c r="T66" s="13"/>
      <c r="U66" s="13"/>
      <c r="V66" s="13"/>
      <c r="W66" s="13">
        <v>323501</v>
      </c>
      <c r="X66" s="128">
        <f t="shared" si="1"/>
        <v>1756423</v>
      </c>
      <c r="Y66" s="128">
        <f t="shared" si="2"/>
        <v>0</v>
      </c>
      <c r="Z66" s="125"/>
      <c r="AA66" s="125"/>
      <c r="AB66" s="125"/>
    </row>
    <row r="67" spans="1:28" s="119" customFormat="1" x14ac:dyDescent="0.35">
      <c r="A67" s="32">
        <f t="shared" si="10"/>
        <v>31</v>
      </c>
      <c r="B67" s="126" t="s">
        <v>210</v>
      </c>
      <c r="C67" s="13">
        <f t="shared" si="9"/>
        <v>1308057</v>
      </c>
      <c r="D67" s="13"/>
      <c r="E67" s="13"/>
      <c r="F67" s="13"/>
      <c r="G67" s="13"/>
      <c r="H67" s="13"/>
      <c r="I67" s="13"/>
      <c r="J67" s="13"/>
      <c r="K67" s="13"/>
      <c r="L67" s="13">
        <v>278</v>
      </c>
      <c r="M67" s="13">
        <v>874693</v>
      </c>
      <c r="N67" s="13"/>
      <c r="O67" s="13"/>
      <c r="P67" s="13"/>
      <c r="Q67" s="13">
        <v>92077</v>
      </c>
      <c r="R67" s="13"/>
      <c r="S67" s="13"/>
      <c r="T67" s="13"/>
      <c r="U67" s="13"/>
      <c r="V67" s="13"/>
      <c r="W67" s="13">
        <v>341287</v>
      </c>
      <c r="X67" s="128">
        <f t="shared" si="1"/>
        <v>1308057</v>
      </c>
      <c r="Y67" s="128">
        <f t="shared" si="2"/>
        <v>0</v>
      </c>
      <c r="Z67" s="125"/>
      <c r="AA67" s="125"/>
      <c r="AB67" s="125"/>
    </row>
    <row r="68" spans="1:28" s="119" customFormat="1" x14ac:dyDescent="0.35">
      <c r="A68" s="32">
        <f t="shared" si="10"/>
        <v>32</v>
      </c>
      <c r="B68" s="126" t="s">
        <v>211</v>
      </c>
      <c r="C68" s="13">
        <f t="shared" si="9"/>
        <v>1340974</v>
      </c>
      <c r="D68" s="13"/>
      <c r="E68" s="13"/>
      <c r="F68" s="13"/>
      <c r="G68" s="13"/>
      <c r="H68" s="13"/>
      <c r="I68" s="13"/>
      <c r="J68" s="13"/>
      <c r="K68" s="13"/>
      <c r="L68" s="13">
        <v>439</v>
      </c>
      <c r="M68" s="13">
        <v>1019028</v>
      </c>
      <c r="N68" s="13"/>
      <c r="O68" s="13"/>
      <c r="P68" s="13"/>
      <c r="Q68" s="13"/>
      <c r="R68" s="13"/>
      <c r="S68" s="13"/>
      <c r="T68" s="13"/>
      <c r="U68" s="13"/>
      <c r="V68" s="13"/>
      <c r="W68" s="13">
        <v>321946</v>
      </c>
      <c r="X68" s="128">
        <f t="shared" si="1"/>
        <v>1340974</v>
      </c>
      <c r="Y68" s="128">
        <f t="shared" si="2"/>
        <v>0</v>
      </c>
      <c r="Z68" s="125"/>
      <c r="AA68" s="125"/>
      <c r="AB68" s="125"/>
    </row>
    <row r="69" spans="1:28" s="119" customFormat="1" x14ac:dyDescent="0.35">
      <c r="A69" s="32">
        <f t="shared" si="10"/>
        <v>33</v>
      </c>
      <c r="B69" s="44" t="s">
        <v>212</v>
      </c>
      <c r="C69" s="13">
        <f t="shared" si="9"/>
        <v>780748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>
        <v>540</v>
      </c>
      <c r="Q69" s="13">
        <v>780748</v>
      </c>
      <c r="R69" s="13"/>
      <c r="S69" s="13"/>
      <c r="T69" s="13"/>
      <c r="U69" s="13"/>
      <c r="V69" s="13"/>
      <c r="W69" s="13"/>
      <c r="X69" s="128">
        <f t="shared" si="1"/>
        <v>780748</v>
      </c>
      <c r="Y69" s="128">
        <f t="shared" si="2"/>
        <v>0</v>
      </c>
      <c r="Z69" s="125"/>
      <c r="AA69" s="125"/>
      <c r="AB69" s="125"/>
    </row>
    <row r="70" spans="1:28" s="119" customFormat="1" x14ac:dyDescent="0.35">
      <c r="A70" s="32">
        <f t="shared" si="10"/>
        <v>34</v>
      </c>
      <c r="B70" s="44" t="s">
        <v>213</v>
      </c>
      <c r="C70" s="13">
        <f t="shared" si="9"/>
        <v>771226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>
        <v>553</v>
      </c>
      <c r="Q70" s="13">
        <v>771226</v>
      </c>
      <c r="R70" s="13"/>
      <c r="S70" s="13"/>
      <c r="T70" s="13"/>
      <c r="U70" s="13"/>
      <c r="V70" s="13"/>
      <c r="W70" s="13"/>
      <c r="X70" s="128">
        <f t="shared" si="1"/>
        <v>771226</v>
      </c>
      <c r="Y70" s="128">
        <f t="shared" si="2"/>
        <v>0</v>
      </c>
      <c r="Z70" s="125"/>
      <c r="AA70" s="125"/>
      <c r="AB70" s="125"/>
    </row>
    <row r="71" spans="1:28" s="119" customFormat="1" x14ac:dyDescent="0.35">
      <c r="A71" s="32">
        <f t="shared" si="10"/>
        <v>35</v>
      </c>
      <c r="B71" s="126" t="s">
        <v>214</v>
      </c>
      <c r="C71" s="13">
        <f t="shared" si="9"/>
        <v>774994</v>
      </c>
      <c r="D71" s="13"/>
      <c r="E71" s="13"/>
      <c r="F71" s="13"/>
      <c r="G71" s="13"/>
      <c r="H71" s="13"/>
      <c r="I71" s="13"/>
      <c r="J71" s="13"/>
      <c r="K71" s="13"/>
      <c r="L71" s="13">
        <v>207.9</v>
      </c>
      <c r="M71" s="13">
        <v>716649</v>
      </c>
      <c r="N71" s="13"/>
      <c r="O71" s="13"/>
      <c r="P71" s="13">
        <v>453.6</v>
      </c>
      <c r="Q71" s="13">
        <v>58345</v>
      </c>
      <c r="R71" s="13"/>
      <c r="S71" s="13"/>
      <c r="T71" s="13"/>
      <c r="U71" s="13"/>
      <c r="V71" s="13"/>
      <c r="W71" s="13"/>
      <c r="X71" s="128">
        <f t="shared" si="1"/>
        <v>774994</v>
      </c>
      <c r="Y71" s="128">
        <f t="shared" si="2"/>
        <v>0</v>
      </c>
      <c r="Z71" s="125"/>
      <c r="AA71" s="125"/>
      <c r="AB71" s="125"/>
    </row>
    <row r="72" spans="1:28" s="119" customFormat="1" x14ac:dyDescent="0.35">
      <c r="A72" s="32">
        <f t="shared" si="10"/>
        <v>36</v>
      </c>
      <c r="B72" s="126" t="s">
        <v>215</v>
      </c>
      <c r="C72" s="13">
        <f t="shared" si="9"/>
        <v>2024074</v>
      </c>
      <c r="D72" s="13"/>
      <c r="E72" s="13"/>
      <c r="F72" s="13"/>
      <c r="G72" s="13"/>
      <c r="H72" s="13"/>
      <c r="I72" s="13"/>
      <c r="J72" s="13"/>
      <c r="K72" s="13"/>
      <c r="L72" s="13">
        <v>266.35000000000002</v>
      </c>
      <c r="M72" s="13">
        <v>945673</v>
      </c>
      <c r="N72" s="13"/>
      <c r="O72" s="13"/>
      <c r="P72" s="13">
        <v>379.9</v>
      </c>
      <c r="Q72" s="13">
        <v>920850</v>
      </c>
      <c r="R72" s="13"/>
      <c r="S72" s="13"/>
      <c r="T72" s="13"/>
      <c r="U72" s="13"/>
      <c r="V72" s="13"/>
      <c r="W72" s="13">
        <v>157551</v>
      </c>
      <c r="X72" s="128">
        <f t="shared" si="1"/>
        <v>2024074</v>
      </c>
      <c r="Y72" s="128">
        <f t="shared" si="2"/>
        <v>0</v>
      </c>
      <c r="Z72" s="125"/>
      <c r="AA72" s="125"/>
      <c r="AB72" s="125"/>
    </row>
    <row r="73" spans="1:28" s="119" customFormat="1" x14ac:dyDescent="0.35">
      <c r="A73" s="32">
        <f t="shared" si="10"/>
        <v>37</v>
      </c>
      <c r="B73" s="126" t="s">
        <v>216</v>
      </c>
      <c r="C73" s="13">
        <f t="shared" si="9"/>
        <v>152234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>
        <v>152234</v>
      </c>
      <c r="X73" s="128">
        <f t="shared" si="1"/>
        <v>152234</v>
      </c>
      <c r="Y73" s="128">
        <f t="shared" si="2"/>
        <v>0</v>
      </c>
      <c r="Z73" s="125"/>
      <c r="AA73" s="125"/>
      <c r="AB73" s="125"/>
    </row>
    <row r="74" spans="1:28" s="119" customFormat="1" x14ac:dyDescent="0.35">
      <c r="A74" s="32">
        <f t="shared" si="10"/>
        <v>38</v>
      </c>
      <c r="B74" s="44" t="s">
        <v>217</v>
      </c>
      <c r="C74" s="13">
        <f t="shared" si="9"/>
        <v>1258039</v>
      </c>
      <c r="D74" s="13"/>
      <c r="E74" s="13"/>
      <c r="F74" s="13"/>
      <c r="G74" s="13"/>
      <c r="H74" s="13"/>
      <c r="I74" s="13"/>
      <c r="J74" s="13"/>
      <c r="K74" s="13"/>
      <c r="L74" s="13">
        <v>334.5</v>
      </c>
      <c r="M74" s="13">
        <v>783883</v>
      </c>
      <c r="N74" s="13"/>
      <c r="O74" s="13"/>
      <c r="P74" s="13">
        <v>367</v>
      </c>
      <c r="Q74" s="13">
        <v>474156</v>
      </c>
      <c r="R74" s="13"/>
      <c r="S74" s="13"/>
      <c r="T74" s="13"/>
      <c r="U74" s="13"/>
      <c r="V74" s="13"/>
      <c r="W74" s="13"/>
      <c r="X74" s="128">
        <f t="shared" si="1"/>
        <v>1258039</v>
      </c>
      <c r="Y74" s="128">
        <f t="shared" si="2"/>
        <v>0</v>
      </c>
      <c r="Z74" s="125"/>
      <c r="AA74" s="125"/>
      <c r="AB74" s="125"/>
    </row>
    <row r="75" spans="1:28" s="119" customFormat="1" x14ac:dyDescent="0.35">
      <c r="A75" s="32">
        <f t="shared" si="10"/>
        <v>39</v>
      </c>
      <c r="B75" s="44" t="s">
        <v>218</v>
      </c>
      <c r="C75" s="13">
        <f t="shared" si="9"/>
        <v>1263709</v>
      </c>
      <c r="D75" s="13"/>
      <c r="E75" s="13"/>
      <c r="F75" s="13"/>
      <c r="G75" s="13"/>
      <c r="H75" s="13"/>
      <c r="I75" s="13"/>
      <c r="J75" s="13"/>
      <c r="K75" s="13"/>
      <c r="L75" s="13">
        <v>327.3</v>
      </c>
      <c r="M75" s="13">
        <v>766776</v>
      </c>
      <c r="N75" s="13"/>
      <c r="O75" s="13"/>
      <c r="P75" s="13">
        <v>382.8</v>
      </c>
      <c r="Q75" s="13">
        <v>496933</v>
      </c>
      <c r="R75" s="13"/>
      <c r="S75" s="13"/>
      <c r="T75" s="13"/>
      <c r="U75" s="13"/>
      <c r="V75" s="13"/>
      <c r="W75" s="13"/>
      <c r="X75" s="128">
        <f t="shared" si="1"/>
        <v>1263709</v>
      </c>
      <c r="Y75" s="128">
        <f t="shared" si="2"/>
        <v>0</v>
      </c>
      <c r="Z75" s="125"/>
      <c r="AA75" s="125"/>
      <c r="AB75" s="125"/>
    </row>
    <row r="76" spans="1:28" s="119" customFormat="1" x14ac:dyDescent="0.35">
      <c r="A76" s="236" t="s">
        <v>44</v>
      </c>
      <c r="B76" s="237"/>
      <c r="C76" s="13">
        <f>SUM(C64:C75)</f>
        <v>14206608</v>
      </c>
      <c r="D76" s="13"/>
      <c r="E76" s="13"/>
      <c r="F76" s="13"/>
      <c r="G76" s="13"/>
      <c r="H76" s="13"/>
      <c r="I76" s="13"/>
      <c r="J76" s="13"/>
      <c r="K76" s="13"/>
      <c r="L76" s="13">
        <f>SUM(L64:L75)</f>
        <v>3211.9500000000003</v>
      </c>
      <c r="M76" s="13">
        <f>SUM(M64:M75)</f>
        <v>8936578</v>
      </c>
      <c r="N76" s="13"/>
      <c r="O76" s="13"/>
      <c r="P76" s="13">
        <f>SUM(P64:P75)</f>
        <v>4099.3</v>
      </c>
      <c r="Q76" s="13">
        <f>SUM(Q64:Q75)</f>
        <v>3973511</v>
      </c>
      <c r="R76" s="13"/>
      <c r="S76" s="13"/>
      <c r="T76" s="13"/>
      <c r="U76" s="13"/>
      <c r="V76" s="13"/>
      <c r="W76" s="13">
        <f>SUM(W64:W75)</f>
        <v>1296519</v>
      </c>
      <c r="X76" s="128">
        <f t="shared" si="1"/>
        <v>14206608</v>
      </c>
      <c r="Y76" s="128">
        <f t="shared" si="2"/>
        <v>0</v>
      </c>
      <c r="Z76" s="125"/>
      <c r="AA76" s="125"/>
      <c r="AB76" s="125"/>
    </row>
    <row r="77" spans="1:28" s="119" customFormat="1" x14ac:dyDescent="0.35">
      <c r="A77" s="230" t="s">
        <v>48</v>
      </c>
      <c r="B77" s="231"/>
      <c r="C77" s="231"/>
      <c r="D77" s="231"/>
      <c r="E77" s="231"/>
      <c r="F77" s="221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3"/>
      <c r="X77" s="128">
        <f t="shared" si="1"/>
        <v>0</v>
      </c>
      <c r="Y77" s="128">
        <f t="shared" si="2"/>
        <v>0</v>
      </c>
      <c r="Z77" s="125"/>
      <c r="AA77" s="125"/>
      <c r="AB77" s="125"/>
    </row>
    <row r="78" spans="1:28" s="119" customFormat="1" x14ac:dyDescent="0.35">
      <c r="A78" s="32">
        <f>A75+1</f>
        <v>40</v>
      </c>
      <c r="B78" s="44" t="s">
        <v>219</v>
      </c>
      <c r="C78" s="13">
        <f>D78+K78+M78+O78+Q78+S78+U78+V78+W78</f>
        <v>1620223</v>
      </c>
      <c r="D78" s="13">
        <f>E78+F78+G78+H78+I78</f>
        <v>456726</v>
      </c>
      <c r="E78" s="13"/>
      <c r="F78" s="13">
        <v>456726</v>
      </c>
      <c r="G78" s="13"/>
      <c r="H78" s="13"/>
      <c r="I78" s="13"/>
      <c r="J78" s="13"/>
      <c r="K78" s="13"/>
      <c r="L78" s="13">
        <v>420</v>
      </c>
      <c r="M78" s="13">
        <v>999794</v>
      </c>
      <c r="N78" s="13"/>
      <c r="O78" s="129"/>
      <c r="P78" s="13">
        <v>374.52</v>
      </c>
      <c r="Q78" s="13">
        <v>163703</v>
      </c>
      <c r="R78" s="13"/>
      <c r="S78" s="13"/>
      <c r="T78" s="13"/>
      <c r="U78" s="13"/>
      <c r="V78" s="13"/>
      <c r="W78" s="13"/>
      <c r="X78" s="128">
        <f t="shared" ref="X78:X141" si="11">E78+F78+G78+H78+I78+K78+M78+O78+Q78+S78+U78+V78+W78</f>
        <v>1620223</v>
      </c>
      <c r="Y78" s="128">
        <f t="shared" ref="Y78:Y141" si="12">X78-C78</f>
        <v>0</v>
      </c>
      <c r="Z78" s="125"/>
      <c r="AA78" s="125"/>
      <c r="AB78" s="125"/>
    </row>
    <row r="79" spans="1:28" s="119" customFormat="1" x14ac:dyDescent="0.35">
      <c r="A79" s="236" t="s">
        <v>44</v>
      </c>
      <c r="B79" s="237"/>
      <c r="C79" s="13">
        <f>C78</f>
        <v>1620223</v>
      </c>
      <c r="D79" s="13">
        <f>D78</f>
        <v>456726</v>
      </c>
      <c r="E79" s="13"/>
      <c r="F79" s="13">
        <f>F78</f>
        <v>456726</v>
      </c>
      <c r="G79" s="13"/>
      <c r="H79" s="13"/>
      <c r="I79" s="13"/>
      <c r="J79" s="13"/>
      <c r="K79" s="13"/>
      <c r="L79" s="13">
        <f>L78</f>
        <v>420</v>
      </c>
      <c r="M79" s="13">
        <f>M78</f>
        <v>999794</v>
      </c>
      <c r="N79" s="13"/>
      <c r="O79" s="13"/>
      <c r="P79" s="13">
        <f>P78</f>
        <v>374.52</v>
      </c>
      <c r="Q79" s="13">
        <f>Q78</f>
        <v>163703</v>
      </c>
      <c r="R79" s="13"/>
      <c r="S79" s="13"/>
      <c r="T79" s="13"/>
      <c r="U79" s="13"/>
      <c r="V79" s="13"/>
      <c r="W79" s="13"/>
      <c r="X79" s="128">
        <f t="shared" si="11"/>
        <v>1620223</v>
      </c>
      <c r="Y79" s="128">
        <f t="shared" si="12"/>
        <v>0</v>
      </c>
      <c r="Z79" s="125"/>
      <c r="AA79" s="125"/>
      <c r="AB79" s="125"/>
    </row>
    <row r="80" spans="1:28" s="119" customFormat="1" x14ac:dyDescent="0.35">
      <c r="A80" s="230" t="s">
        <v>49</v>
      </c>
      <c r="B80" s="232"/>
      <c r="C80" s="38">
        <f>C56+C59+C62+C76+C79</f>
        <v>31241207</v>
      </c>
      <c r="D80" s="38">
        <f t="shared" ref="D80:W80" si="13">D56+D59+D62+D76+D79</f>
        <v>6269223</v>
      </c>
      <c r="E80" s="38"/>
      <c r="F80" s="38">
        <f t="shared" si="13"/>
        <v>5831940</v>
      </c>
      <c r="G80" s="38">
        <f t="shared" si="13"/>
        <v>122758</v>
      </c>
      <c r="H80" s="38">
        <f t="shared" si="13"/>
        <v>314525</v>
      </c>
      <c r="I80" s="38"/>
      <c r="J80" s="39">
        <f t="shared" si="13"/>
        <v>2</v>
      </c>
      <c r="K80" s="38">
        <f t="shared" si="13"/>
        <v>4596300</v>
      </c>
      <c r="L80" s="38">
        <f t="shared" si="13"/>
        <v>6095.9500000000007</v>
      </c>
      <c r="M80" s="38">
        <f t="shared" si="13"/>
        <v>14632350</v>
      </c>
      <c r="N80" s="38"/>
      <c r="O80" s="38"/>
      <c r="P80" s="38">
        <f t="shared" si="13"/>
        <v>4596.32</v>
      </c>
      <c r="Q80" s="38">
        <f t="shared" si="13"/>
        <v>4424468</v>
      </c>
      <c r="R80" s="38"/>
      <c r="S80" s="38"/>
      <c r="T80" s="38"/>
      <c r="U80" s="38"/>
      <c r="V80" s="38">
        <f t="shared" si="13"/>
        <v>22347</v>
      </c>
      <c r="W80" s="38">
        <f t="shared" si="13"/>
        <v>1296519</v>
      </c>
      <c r="X80" s="128">
        <f t="shared" si="11"/>
        <v>31241207</v>
      </c>
      <c r="Y80" s="128">
        <f t="shared" si="12"/>
        <v>0</v>
      </c>
      <c r="Z80" s="125"/>
      <c r="AA80" s="125"/>
      <c r="AB80" s="125"/>
    </row>
    <row r="81" spans="1:28" s="119" customFormat="1" ht="15" customHeight="1" x14ac:dyDescent="0.35">
      <c r="A81" s="233" t="s">
        <v>64</v>
      </c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5"/>
      <c r="X81" s="128">
        <f t="shared" si="11"/>
        <v>0</v>
      </c>
      <c r="Y81" s="128">
        <f t="shared" si="12"/>
        <v>0</v>
      </c>
      <c r="Z81" s="125"/>
      <c r="AA81" s="125"/>
      <c r="AB81" s="125"/>
    </row>
    <row r="82" spans="1:28" s="119" customFormat="1" ht="15" customHeight="1" x14ac:dyDescent="0.35">
      <c r="A82" s="172" t="s">
        <v>51</v>
      </c>
      <c r="B82" s="173"/>
      <c r="C82" s="173"/>
      <c r="D82" s="173"/>
      <c r="E82" s="173"/>
      <c r="F82" s="221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3"/>
      <c r="X82" s="128">
        <f t="shared" si="11"/>
        <v>0</v>
      </c>
      <c r="Y82" s="128">
        <f t="shared" si="12"/>
        <v>0</v>
      </c>
      <c r="Z82" s="125"/>
      <c r="AA82" s="125"/>
      <c r="AB82" s="125"/>
    </row>
    <row r="83" spans="1:28" s="119" customFormat="1" x14ac:dyDescent="0.35">
      <c r="A83" s="36">
        <f>A78+1</f>
        <v>41</v>
      </c>
      <c r="B83" s="126" t="s">
        <v>220</v>
      </c>
      <c r="C83" s="13">
        <f>D83+K83+M83+O83+Q83+S83+U83+V83+W83</f>
        <v>4240570</v>
      </c>
      <c r="D83" s="13">
        <f>E83+F83+G83+H83+I83</f>
        <v>3846925</v>
      </c>
      <c r="E83" s="11"/>
      <c r="F83" s="13">
        <v>2018748</v>
      </c>
      <c r="G83" s="11">
        <v>602833</v>
      </c>
      <c r="H83" s="11">
        <v>1225344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>
        <v>393645</v>
      </c>
      <c r="X83" s="128">
        <f t="shared" si="11"/>
        <v>4240570</v>
      </c>
      <c r="Y83" s="128">
        <f t="shared" si="12"/>
        <v>0</v>
      </c>
      <c r="Z83" s="125"/>
      <c r="AA83" s="125"/>
      <c r="AB83" s="125"/>
    </row>
    <row r="84" spans="1:28" s="119" customFormat="1" x14ac:dyDescent="0.35">
      <c r="A84" s="36">
        <f>A83+1</f>
        <v>42</v>
      </c>
      <c r="B84" s="44" t="s">
        <v>221</v>
      </c>
      <c r="C84" s="13">
        <f>D84+K84+M84+O84+Q84+S84+U84+V84+W84</f>
        <v>1125524</v>
      </c>
      <c r="D84" s="13"/>
      <c r="E84" s="11"/>
      <c r="F84" s="11"/>
      <c r="G84" s="11"/>
      <c r="H84" s="11"/>
      <c r="I84" s="11"/>
      <c r="J84" s="11"/>
      <c r="K84" s="11"/>
      <c r="L84" s="11">
        <v>480</v>
      </c>
      <c r="M84" s="11">
        <v>642197</v>
      </c>
      <c r="N84" s="11"/>
      <c r="O84" s="11"/>
      <c r="P84" s="11"/>
      <c r="Q84" s="11"/>
      <c r="R84" s="11"/>
      <c r="S84" s="11"/>
      <c r="T84" s="11"/>
      <c r="U84" s="11"/>
      <c r="V84" s="11"/>
      <c r="W84" s="11">
        <v>483327</v>
      </c>
      <c r="X84" s="128">
        <f t="shared" si="11"/>
        <v>1125524</v>
      </c>
      <c r="Y84" s="128">
        <f t="shared" si="12"/>
        <v>0</v>
      </c>
      <c r="Z84" s="125"/>
      <c r="AA84" s="125"/>
      <c r="AB84" s="125"/>
    </row>
    <row r="85" spans="1:28" s="119" customFormat="1" x14ac:dyDescent="0.35">
      <c r="A85" s="36">
        <f>A84+1</f>
        <v>43</v>
      </c>
      <c r="B85" s="44" t="s">
        <v>222</v>
      </c>
      <c r="C85" s="13">
        <f>D85+K85+M85+O85+Q85+S85+U85+V85+W85</f>
        <v>1125561</v>
      </c>
      <c r="D85" s="13"/>
      <c r="E85" s="11"/>
      <c r="F85" s="11"/>
      <c r="G85" s="11"/>
      <c r="H85" s="11"/>
      <c r="I85" s="11"/>
      <c r="J85" s="11"/>
      <c r="K85" s="11"/>
      <c r="L85" s="11">
        <v>480</v>
      </c>
      <c r="M85" s="11">
        <v>642197</v>
      </c>
      <c r="N85" s="11"/>
      <c r="O85" s="11"/>
      <c r="P85" s="11"/>
      <c r="Q85" s="11"/>
      <c r="R85" s="11"/>
      <c r="S85" s="11"/>
      <c r="T85" s="11"/>
      <c r="U85" s="11"/>
      <c r="V85" s="11"/>
      <c r="W85" s="11">
        <v>483364</v>
      </c>
      <c r="X85" s="128">
        <f t="shared" si="11"/>
        <v>1125561</v>
      </c>
      <c r="Y85" s="128">
        <f t="shared" si="12"/>
        <v>0</v>
      </c>
      <c r="Z85" s="125"/>
      <c r="AA85" s="125"/>
      <c r="AB85" s="125"/>
    </row>
    <row r="86" spans="1:28" s="119" customFormat="1" x14ac:dyDescent="0.35">
      <c r="A86" s="175" t="s">
        <v>44</v>
      </c>
      <c r="B86" s="176"/>
      <c r="C86" s="11">
        <f>SUM(C83:C85)</f>
        <v>6491655</v>
      </c>
      <c r="D86" s="11">
        <f>SUM(D83:D85)</f>
        <v>3846925</v>
      </c>
      <c r="E86" s="11"/>
      <c r="F86" s="11">
        <f>SUM(F83:F85)</f>
        <v>2018748</v>
      </c>
      <c r="G86" s="11">
        <f>SUM(G83:G85)</f>
        <v>602833</v>
      </c>
      <c r="H86" s="11">
        <f>SUM(H83:H85)</f>
        <v>1225344</v>
      </c>
      <c r="I86" s="11"/>
      <c r="J86" s="11"/>
      <c r="K86" s="11"/>
      <c r="L86" s="11">
        <f>SUM(L83:L85)</f>
        <v>960</v>
      </c>
      <c r="M86" s="11">
        <f>SUM(M83:M85)</f>
        <v>1284394</v>
      </c>
      <c r="N86" s="11"/>
      <c r="O86" s="11"/>
      <c r="P86" s="11"/>
      <c r="Q86" s="11"/>
      <c r="R86" s="11"/>
      <c r="S86" s="11"/>
      <c r="T86" s="11"/>
      <c r="U86" s="11"/>
      <c r="V86" s="11"/>
      <c r="W86" s="13">
        <f>SUM(W83:W85)</f>
        <v>1360336</v>
      </c>
      <c r="X86" s="128">
        <f t="shared" si="11"/>
        <v>6491655</v>
      </c>
      <c r="Y86" s="128">
        <f t="shared" si="12"/>
        <v>0</v>
      </c>
      <c r="Z86" s="125"/>
      <c r="AA86" s="125"/>
      <c r="AB86" s="125"/>
    </row>
    <row r="87" spans="1:28" s="119" customFormat="1" ht="15" customHeight="1" x14ac:dyDescent="0.35">
      <c r="A87" s="172" t="s">
        <v>52</v>
      </c>
      <c r="B87" s="173"/>
      <c r="C87" s="173"/>
      <c r="D87" s="173"/>
      <c r="E87" s="173"/>
      <c r="F87" s="221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3"/>
      <c r="X87" s="128">
        <f t="shared" si="11"/>
        <v>0</v>
      </c>
      <c r="Y87" s="128">
        <f t="shared" si="12"/>
        <v>0</v>
      </c>
      <c r="Z87" s="125"/>
      <c r="AA87" s="125"/>
      <c r="AB87" s="125"/>
    </row>
    <row r="88" spans="1:28" s="119" customFormat="1" x14ac:dyDescent="0.35">
      <c r="A88" s="36">
        <f>A85+1</f>
        <v>44</v>
      </c>
      <c r="B88" s="126" t="s">
        <v>397</v>
      </c>
      <c r="C88" s="13">
        <f t="shared" ref="C88:C96" si="14">D88+K88+M88+O88+Q88+S88+U88+V88+W88</f>
        <v>5188174.96</v>
      </c>
      <c r="D88" s="13"/>
      <c r="E88" s="56"/>
      <c r="F88" s="56"/>
      <c r="G88" s="56"/>
      <c r="H88" s="56"/>
      <c r="I88" s="56"/>
      <c r="J88" s="56"/>
      <c r="K88" s="56"/>
      <c r="L88" s="56">
        <v>1196</v>
      </c>
      <c r="M88" s="56">
        <v>5188174.96</v>
      </c>
      <c r="N88" s="56"/>
      <c r="O88" s="56"/>
      <c r="P88" s="56"/>
      <c r="Q88" s="56"/>
      <c r="R88" s="56"/>
      <c r="S88" s="56"/>
      <c r="T88" s="56"/>
      <c r="U88" s="56"/>
      <c r="V88" s="56"/>
      <c r="W88" s="13"/>
      <c r="X88" s="128">
        <f t="shared" si="11"/>
        <v>5188174.96</v>
      </c>
      <c r="Y88" s="128">
        <f t="shared" si="12"/>
        <v>0</v>
      </c>
      <c r="Z88" s="125"/>
      <c r="AA88" s="125"/>
      <c r="AB88" s="125"/>
    </row>
    <row r="89" spans="1:28" s="119" customFormat="1" x14ac:dyDescent="0.35">
      <c r="A89" s="36">
        <f>A88+1</f>
        <v>45</v>
      </c>
      <c r="B89" s="58" t="s">
        <v>445</v>
      </c>
      <c r="C89" s="13">
        <f t="shared" si="14"/>
        <v>1037355</v>
      </c>
      <c r="D89" s="13"/>
      <c r="E89" s="56"/>
      <c r="F89" s="56"/>
      <c r="G89" s="56"/>
      <c r="H89" s="56"/>
      <c r="I89" s="56"/>
      <c r="J89" s="56"/>
      <c r="K89" s="56"/>
      <c r="L89" s="56">
        <v>910</v>
      </c>
      <c r="M89" s="56">
        <v>1037355</v>
      </c>
      <c r="N89" s="56"/>
      <c r="O89" s="56"/>
      <c r="P89" s="56"/>
      <c r="Q89" s="56"/>
      <c r="R89" s="56"/>
      <c r="S89" s="56"/>
      <c r="T89" s="56"/>
      <c r="U89" s="56"/>
      <c r="V89" s="56"/>
      <c r="W89" s="13"/>
      <c r="X89" s="128">
        <f t="shared" si="11"/>
        <v>1037355</v>
      </c>
      <c r="Y89" s="128">
        <f t="shared" si="12"/>
        <v>0</v>
      </c>
      <c r="Z89" s="125"/>
      <c r="AA89" s="125"/>
      <c r="AB89" s="125"/>
    </row>
    <row r="90" spans="1:28" s="119" customFormat="1" x14ac:dyDescent="0.35">
      <c r="A90" s="36">
        <f>A89+1</f>
        <v>46</v>
      </c>
      <c r="B90" s="44" t="s">
        <v>223</v>
      </c>
      <c r="C90" s="13">
        <f t="shared" si="14"/>
        <v>1354856</v>
      </c>
      <c r="D90" s="13"/>
      <c r="E90" s="56"/>
      <c r="F90" s="56"/>
      <c r="G90" s="56"/>
      <c r="H90" s="56"/>
      <c r="I90" s="56"/>
      <c r="J90" s="56"/>
      <c r="K90" s="56"/>
      <c r="L90" s="56">
        <v>454</v>
      </c>
      <c r="M90" s="56">
        <v>1354856</v>
      </c>
      <c r="N90" s="56"/>
      <c r="O90" s="56"/>
      <c r="P90" s="56"/>
      <c r="Q90" s="56"/>
      <c r="R90" s="56"/>
      <c r="S90" s="56"/>
      <c r="T90" s="56"/>
      <c r="U90" s="56"/>
      <c r="V90" s="56"/>
      <c r="W90" s="13"/>
      <c r="X90" s="128">
        <f t="shared" si="11"/>
        <v>1354856</v>
      </c>
      <c r="Y90" s="128">
        <f t="shared" si="12"/>
        <v>0</v>
      </c>
      <c r="Z90" s="125"/>
      <c r="AA90" s="125"/>
      <c r="AB90" s="125"/>
    </row>
    <row r="91" spans="1:28" s="119" customFormat="1" x14ac:dyDescent="0.35">
      <c r="A91" s="36">
        <f t="shared" ref="A91:A96" si="15">A90+1</f>
        <v>47</v>
      </c>
      <c r="B91" s="126" t="s">
        <v>398</v>
      </c>
      <c r="C91" s="13">
        <f t="shared" si="14"/>
        <v>1486604</v>
      </c>
      <c r="D91" s="13"/>
      <c r="E91" s="56"/>
      <c r="F91" s="56"/>
      <c r="G91" s="56"/>
      <c r="H91" s="56"/>
      <c r="I91" s="56"/>
      <c r="J91" s="56"/>
      <c r="K91" s="56"/>
      <c r="L91" s="56">
        <v>1250</v>
      </c>
      <c r="M91" s="56">
        <v>1486604</v>
      </c>
      <c r="N91" s="56"/>
      <c r="O91" s="56"/>
      <c r="P91" s="56"/>
      <c r="Q91" s="56"/>
      <c r="R91" s="56"/>
      <c r="S91" s="56"/>
      <c r="T91" s="56"/>
      <c r="U91" s="56"/>
      <c r="V91" s="56"/>
      <c r="W91" s="13"/>
      <c r="X91" s="128">
        <f t="shared" si="11"/>
        <v>1486604</v>
      </c>
      <c r="Y91" s="128">
        <f t="shared" si="12"/>
        <v>0</v>
      </c>
      <c r="Z91" s="125"/>
      <c r="AA91" s="125"/>
      <c r="AB91" s="125"/>
    </row>
    <row r="92" spans="1:28" s="119" customFormat="1" x14ac:dyDescent="0.35">
      <c r="A92" s="36">
        <f t="shared" si="15"/>
        <v>48</v>
      </c>
      <c r="B92" s="44" t="s">
        <v>224</v>
      </c>
      <c r="C92" s="13">
        <f t="shared" si="14"/>
        <v>1935040</v>
      </c>
      <c r="D92" s="13"/>
      <c r="E92" s="56"/>
      <c r="F92" s="56"/>
      <c r="G92" s="56"/>
      <c r="H92" s="56"/>
      <c r="I92" s="56"/>
      <c r="J92" s="56"/>
      <c r="K92" s="56"/>
      <c r="L92" s="56">
        <v>1330</v>
      </c>
      <c r="M92" s="56">
        <v>1935040</v>
      </c>
      <c r="N92" s="56"/>
      <c r="O92" s="56"/>
      <c r="P92" s="56"/>
      <c r="Q92" s="56"/>
      <c r="R92" s="56"/>
      <c r="S92" s="56"/>
      <c r="T92" s="56"/>
      <c r="U92" s="56"/>
      <c r="V92" s="56"/>
      <c r="W92" s="13"/>
      <c r="X92" s="128">
        <f t="shared" si="11"/>
        <v>1935040</v>
      </c>
      <c r="Y92" s="128">
        <f t="shared" si="12"/>
        <v>0</v>
      </c>
      <c r="Z92" s="125"/>
      <c r="AA92" s="125"/>
      <c r="AB92" s="125"/>
    </row>
    <row r="93" spans="1:28" s="119" customFormat="1" x14ac:dyDescent="0.35">
      <c r="A93" s="36">
        <f t="shared" si="15"/>
        <v>49</v>
      </c>
      <c r="B93" s="126" t="s">
        <v>225</v>
      </c>
      <c r="C93" s="13">
        <f t="shared" si="14"/>
        <v>1799741</v>
      </c>
      <c r="D93" s="13"/>
      <c r="E93" s="56"/>
      <c r="F93" s="56"/>
      <c r="G93" s="56"/>
      <c r="H93" s="56"/>
      <c r="I93" s="56"/>
      <c r="J93" s="56"/>
      <c r="K93" s="56"/>
      <c r="L93" s="56">
        <v>609</v>
      </c>
      <c r="M93" s="56">
        <v>1799741</v>
      </c>
      <c r="N93" s="56"/>
      <c r="O93" s="56"/>
      <c r="P93" s="56"/>
      <c r="Q93" s="56"/>
      <c r="R93" s="56"/>
      <c r="S93" s="56"/>
      <c r="T93" s="56"/>
      <c r="U93" s="56"/>
      <c r="V93" s="56"/>
      <c r="W93" s="13"/>
      <c r="X93" s="128">
        <f t="shared" si="11"/>
        <v>1799741</v>
      </c>
      <c r="Y93" s="128">
        <f t="shared" si="12"/>
        <v>0</v>
      </c>
      <c r="Z93" s="125"/>
      <c r="AA93" s="125"/>
      <c r="AB93" s="125"/>
    </row>
    <row r="94" spans="1:28" s="119" customFormat="1" x14ac:dyDescent="0.35">
      <c r="A94" s="36">
        <f t="shared" si="15"/>
        <v>50</v>
      </c>
      <c r="B94" s="58" t="s">
        <v>446</v>
      </c>
      <c r="C94" s="13">
        <f t="shared" si="14"/>
        <v>1504308</v>
      </c>
      <c r="D94" s="13"/>
      <c r="E94" s="56"/>
      <c r="F94" s="56"/>
      <c r="G94" s="56"/>
      <c r="H94" s="56"/>
      <c r="I94" s="56"/>
      <c r="J94" s="56"/>
      <c r="K94" s="56"/>
      <c r="L94" s="56">
        <v>1330</v>
      </c>
      <c r="M94" s="56">
        <v>1504308</v>
      </c>
      <c r="N94" s="56"/>
      <c r="O94" s="56"/>
      <c r="P94" s="56"/>
      <c r="Q94" s="56"/>
      <c r="R94" s="56"/>
      <c r="S94" s="56"/>
      <c r="T94" s="56"/>
      <c r="U94" s="56"/>
      <c r="V94" s="56"/>
      <c r="W94" s="13"/>
      <c r="X94" s="128">
        <f t="shared" si="11"/>
        <v>1504308</v>
      </c>
      <c r="Y94" s="128">
        <f t="shared" si="12"/>
        <v>0</v>
      </c>
      <c r="Z94" s="125"/>
      <c r="AA94" s="125"/>
      <c r="AB94" s="125"/>
    </row>
    <row r="95" spans="1:28" s="119" customFormat="1" x14ac:dyDescent="0.35">
      <c r="A95" s="36">
        <f t="shared" si="15"/>
        <v>51</v>
      </c>
      <c r="B95" s="44" t="s">
        <v>226</v>
      </c>
      <c r="C95" s="13">
        <f t="shared" si="14"/>
        <v>1778251</v>
      </c>
      <c r="D95" s="13"/>
      <c r="E95" s="56"/>
      <c r="F95" s="56"/>
      <c r="G95" s="56"/>
      <c r="H95" s="56"/>
      <c r="I95" s="56"/>
      <c r="J95" s="56"/>
      <c r="K95" s="56"/>
      <c r="L95" s="56">
        <v>609</v>
      </c>
      <c r="M95" s="56">
        <v>1778251</v>
      </c>
      <c r="N95" s="56"/>
      <c r="O95" s="56"/>
      <c r="P95" s="56"/>
      <c r="Q95" s="56"/>
      <c r="R95" s="56"/>
      <c r="S95" s="56"/>
      <c r="T95" s="56"/>
      <c r="U95" s="56"/>
      <c r="V95" s="56"/>
      <c r="W95" s="13"/>
      <c r="X95" s="128">
        <f t="shared" si="11"/>
        <v>1778251</v>
      </c>
      <c r="Y95" s="128">
        <f t="shared" si="12"/>
        <v>0</v>
      </c>
      <c r="Z95" s="125"/>
      <c r="AA95" s="125"/>
      <c r="AB95" s="125"/>
    </row>
    <row r="96" spans="1:28" s="119" customFormat="1" x14ac:dyDescent="0.35">
      <c r="A96" s="36">
        <f t="shared" si="15"/>
        <v>52</v>
      </c>
      <c r="B96" s="44" t="s">
        <v>227</v>
      </c>
      <c r="C96" s="13">
        <f t="shared" si="14"/>
        <v>1778251</v>
      </c>
      <c r="D96" s="13"/>
      <c r="E96" s="56"/>
      <c r="F96" s="56"/>
      <c r="G96" s="56"/>
      <c r="H96" s="56"/>
      <c r="I96" s="56"/>
      <c r="J96" s="56"/>
      <c r="K96" s="56"/>
      <c r="L96" s="56">
        <v>609</v>
      </c>
      <c r="M96" s="56">
        <v>1778251</v>
      </c>
      <c r="N96" s="56"/>
      <c r="O96" s="56"/>
      <c r="P96" s="56"/>
      <c r="Q96" s="56"/>
      <c r="R96" s="56"/>
      <c r="S96" s="56"/>
      <c r="T96" s="56"/>
      <c r="U96" s="56"/>
      <c r="V96" s="56"/>
      <c r="W96" s="13"/>
      <c r="X96" s="128">
        <f t="shared" si="11"/>
        <v>1778251</v>
      </c>
      <c r="Y96" s="128">
        <f t="shared" si="12"/>
        <v>0</v>
      </c>
      <c r="Z96" s="125"/>
      <c r="AA96" s="125"/>
      <c r="AB96" s="125"/>
    </row>
    <row r="97" spans="1:37" s="119" customFormat="1" x14ac:dyDescent="0.35">
      <c r="A97" s="175" t="s">
        <v>44</v>
      </c>
      <c r="B97" s="176"/>
      <c r="C97" s="11">
        <f>SUM(C88:C96)</f>
        <v>17862580.960000001</v>
      </c>
      <c r="D97" s="11"/>
      <c r="E97" s="11"/>
      <c r="F97" s="11"/>
      <c r="G97" s="11"/>
      <c r="H97" s="11"/>
      <c r="I97" s="11"/>
      <c r="J97" s="11"/>
      <c r="K97" s="11"/>
      <c r="L97" s="11">
        <f>SUM(L88:L96)</f>
        <v>8297</v>
      </c>
      <c r="M97" s="11">
        <f>SUM(M88:M96)</f>
        <v>17862580.960000001</v>
      </c>
      <c r="N97" s="11"/>
      <c r="O97" s="11"/>
      <c r="P97" s="11"/>
      <c r="Q97" s="11"/>
      <c r="R97" s="11"/>
      <c r="S97" s="11"/>
      <c r="T97" s="11"/>
      <c r="U97" s="11"/>
      <c r="V97" s="11"/>
      <c r="W97" s="13"/>
      <c r="X97" s="128">
        <f t="shared" si="11"/>
        <v>17862580.960000001</v>
      </c>
      <c r="Y97" s="128">
        <f t="shared" si="12"/>
        <v>0</v>
      </c>
      <c r="Z97" s="125"/>
      <c r="AA97" s="125"/>
      <c r="AB97" s="125"/>
    </row>
    <row r="98" spans="1:37" s="119" customFormat="1" ht="15" customHeight="1" x14ac:dyDescent="0.35">
      <c r="A98" s="172" t="s">
        <v>53</v>
      </c>
      <c r="B98" s="173"/>
      <c r="C98" s="173"/>
      <c r="D98" s="173"/>
      <c r="E98" s="173"/>
      <c r="F98" s="221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3"/>
      <c r="X98" s="128">
        <f t="shared" si="11"/>
        <v>0</v>
      </c>
      <c r="Y98" s="128">
        <f t="shared" si="12"/>
        <v>0</v>
      </c>
      <c r="Z98" s="125"/>
      <c r="AA98" s="125"/>
      <c r="AB98" s="125"/>
    </row>
    <row r="99" spans="1:37" s="119" customFormat="1" x14ac:dyDescent="0.35">
      <c r="A99" s="36">
        <f>A96+1</f>
        <v>53</v>
      </c>
      <c r="B99" s="44" t="s">
        <v>399</v>
      </c>
      <c r="C99" s="13">
        <f>D99+K99+M99+O99+Q99+S99+U99+V99+W99</f>
        <v>1000000</v>
      </c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11"/>
      <c r="Q99" s="11"/>
      <c r="R99" s="56"/>
      <c r="S99" s="11"/>
      <c r="T99" s="56"/>
      <c r="U99" s="56"/>
      <c r="V99" s="56"/>
      <c r="W99" s="13">
        <v>1000000</v>
      </c>
      <c r="X99" s="128">
        <f t="shared" si="11"/>
        <v>1000000</v>
      </c>
      <c r="Y99" s="128">
        <f t="shared" si="12"/>
        <v>0</v>
      </c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</row>
    <row r="100" spans="1:37" s="119" customFormat="1" x14ac:dyDescent="0.35">
      <c r="A100" s="175" t="s">
        <v>44</v>
      </c>
      <c r="B100" s="176"/>
      <c r="C100" s="11">
        <f>SUM(C99:C99)</f>
        <v>1000000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>
        <f>SUM(W99:W99)</f>
        <v>1000000</v>
      </c>
      <c r="X100" s="128">
        <f t="shared" si="11"/>
        <v>1000000</v>
      </c>
      <c r="Y100" s="128">
        <f t="shared" si="12"/>
        <v>0</v>
      </c>
      <c r="Z100" s="125"/>
      <c r="AA100" s="125"/>
      <c r="AB100" s="125"/>
    </row>
    <row r="101" spans="1:37" s="119" customFormat="1" ht="15" customHeight="1" x14ac:dyDescent="0.35">
      <c r="A101" s="172" t="s">
        <v>54</v>
      </c>
      <c r="B101" s="173"/>
      <c r="C101" s="173"/>
      <c r="D101" s="173"/>
      <c r="E101" s="174"/>
      <c r="F101" s="221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3"/>
      <c r="X101" s="128">
        <f t="shared" si="11"/>
        <v>0</v>
      </c>
      <c r="Y101" s="128">
        <f t="shared" si="12"/>
        <v>0</v>
      </c>
      <c r="Z101" s="125"/>
      <c r="AA101" s="125"/>
      <c r="AB101" s="125"/>
    </row>
    <row r="102" spans="1:37" s="119" customFormat="1" x14ac:dyDescent="0.35">
      <c r="A102" s="36">
        <f>A99+1</f>
        <v>54</v>
      </c>
      <c r="B102" s="44" t="s">
        <v>228</v>
      </c>
      <c r="C102" s="13">
        <f t="shared" ref="C102:C110" si="16">D102+K102+M102+O102+Q102+S102+U102+V102+W102</f>
        <v>1858194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>
        <v>374</v>
      </c>
      <c r="U102" s="11">
        <v>1858194</v>
      </c>
      <c r="V102" s="11"/>
      <c r="W102" s="13"/>
      <c r="X102" s="128">
        <f t="shared" si="11"/>
        <v>1858194</v>
      </c>
      <c r="Y102" s="128">
        <f t="shared" si="12"/>
        <v>0</v>
      </c>
      <c r="Z102" s="125"/>
      <c r="AA102" s="125"/>
      <c r="AB102" s="125"/>
    </row>
    <row r="103" spans="1:37" s="119" customFormat="1" x14ac:dyDescent="0.35">
      <c r="A103" s="36">
        <f>A102+1</f>
        <v>55</v>
      </c>
      <c r="B103" s="126" t="s">
        <v>229</v>
      </c>
      <c r="C103" s="13">
        <f t="shared" si="16"/>
        <v>1746196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>
        <v>1357</v>
      </c>
      <c r="Q103" s="11">
        <v>1746196</v>
      </c>
      <c r="R103" s="11"/>
      <c r="S103" s="11"/>
      <c r="T103" s="11"/>
      <c r="U103" s="11"/>
      <c r="V103" s="11"/>
      <c r="W103" s="13"/>
      <c r="X103" s="128">
        <f t="shared" si="11"/>
        <v>1746196</v>
      </c>
      <c r="Y103" s="128">
        <f t="shared" si="12"/>
        <v>0</v>
      </c>
      <c r="Z103" s="155"/>
      <c r="AA103" s="155"/>
      <c r="AB103" s="155"/>
      <c r="AC103" s="155"/>
    </row>
    <row r="104" spans="1:37" s="119" customFormat="1" x14ac:dyDescent="0.35">
      <c r="A104" s="36">
        <f t="shared" ref="A104:A110" si="17">A103+1</f>
        <v>56</v>
      </c>
      <c r="B104" s="126" t="s">
        <v>230</v>
      </c>
      <c r="C104" s="13">
        <f t="shared" si="16"/>
        <v>6270250</v>
      </c>
      <c r="D104" s="11"/>
      <c r="E104" s="11"/>
      <c r="F104" s="11"/>
      <c r="G104" s="11"/>
      <c r="H104" s="11"/>
      <c r="I104" s="11"/>
      <c r="J104" s="11"/>
      <c r="K104" s="11"/>
      <c r="L104" s="11">
        <v>550</v>
      </c>
      <c r="M104" s="11">
        <v>1102511</v>
      </c>
      <c r="N104" s="11"/>
      <c r="O104" s="11"/>
      <c r="P104" s="11"/>
      <c r="Q104" s="11"/>
      <c r="R104" s="11"/>
      <c r="S104" s="11"/>
      <c r="T104" s="11">
        <v>634</v>
      </c>
      <c r="U104" s="11">
        <v>5167739</v>
      </c>
      <c r="V104" s="11"/>
      <c r="W104" s="13"/>
      <c r="X104" s="128">
        <f t="shared" si="11"/>
        <v>6270250</v>
      </c>
      <c r="Y104" s="128">
        <f t="shared" si="12"/>
        <v>0</v>
      </c>
      <c r="Z104" s="125"/>
      <c r="AA104" s="125"/>
      <c r="AB104" s="125"/>
    </row>
    <row r="105" spans="1:37" s="119" customFormat="1" ht="21" customHeight="1" x14ac:dyDescent="0.35">
      <c r="A105" s="36">
        <f t="shared" si="17"/>
        <v>57</v>
      </c>
      <c r="B105" s="126" t="s">
        <v>55</v>
      </c>
      <c r="C105" s="13">
        <f t="shared" si="16"/>
        <v>5167739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>
        <v>634</v>
      </c>
      <c r="U105" s="11">
        <v>5167739</v>
      </c>
      <c r="V105" s="11"/>
      <c r="W105" s="13"/>
      <c r="X105" s="128">
        <f t="shared" si="11"/>
        <v>5167739</v>
      </c>
      <c r="Y105" s="128">
        <f t="shared" si="12"/>
        <v>0</v>
      </c>
      <c r="Z105" s="125"/>
      <c r="AA105" s="125"/>
      <c r="AB105" s="125"/>
    </row>
    <row r="106" spans="1:37" s="119" customFormat="1" ht="21" customHeight="1" x14ac:dyDescent="0.35">
      <c r="A106" s="36">
        <f t="shared" si="17"/>
        <v>58</v>
      </c>
      <c r="B106" s="126" t="s">
        <v>231</v>
      </c>
      <c r="C106" s="13">
        <f t="shared" si="16"/>
        <v>2960525</v>
      </c>
      <c r="D106" s="11"/>
      <c r="E106" s="11"/>
      <c r="F106" s="11"/>
      <c r="G106" s="11"/>
      <c r="H106" s="11"/>
      <c r="I106" s="11"/>
      <c r="J106" s="11"/>
      <c r="K106" s="11"/>
      <c r="L106" s="11">
        <v>455</v>
      </c>
      <c r="M106" s="11">
        <v>666757</v>
      </c>
      <c r="N106" s="11"/>
      <c r="O106" s="11"/>
      <c r="P106" s="11"/>
      <c r="Q106" s="11"/>
      <c r="R106" s="11"/>
      <c r="S106" s="11"/>
      <c r="T106" s="11">
        <v>245</v>
      </c>
      <c r="U106" s="11">
        <v>2293768</v>
      </c>
      <c r="V106" s="11"/>
      <c r="W106" s="13"/>
      <c r="X106" s="128">
        <f t="shared" si="11"/>
        <v>2960525</v>
      </c>
      <c r="Y106" s="128">
        <f t="shared" si="12"/>
        <v>0</v>
      </c>
      <c r="Z106" s="156"/>
      <c r="AA106" s="156"/>
      <c r="AB106" s="156"/>
      <c r="AC106" s="156"/>
      <c r="AD106" s="156"/>
    </row>
    <row r="107" spans="1:37" s="119" customFormat="1" ht="19.5" customHeight="1" x14ac:dyDescent="0.35">
      <c r="A107" s="36">
        <f t="shared" si="17"/>
        <v>59</v>
      </c>
      <c r="B107" s="44" t="s">
        <v>232</v>
      </c>
      <c r="C107" s="13">
        <f t="shared" si="16"/>
        <v>1999339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>
        <v>400</v>
      </c>
      <c r="U107" s="11">
        <v>1999339</v>
      </c>
      <c r="V107" s="11"/>
      <c r="W107" s="13"/>
      <c r="X107" s="128">
        <f t="shared" si="11"/>
        <v>1999339</v>
      </c>
      <c r="Y107" s="128">
        <f t="shared" si="12"/>
        <v>0</v>
      </c>
      <c r="Z107" s="156"/>
      <c r="AA107" s="156"/>
      <c r="AB107" s="156"/>
      <c r="AC107" s="156"/>
      <c r="AD107" s="156"/>
    </row>
    <row r="108" spans="1:37" s="119" customFormat="1" x14ac:dyDescent="0.35">
      <c r="A108" s="36">
        <f t="shared" si="17"/>
        <v>60</v>
      </c>
      <c r="B108" s="44" t="s">
        <v>233</v>
      </c>
      <c r="C108" s="13">
        <f t="shared" si="16"/>
        <v>1753487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>
        <v>351</v>
      </c>
      <c r="U108" s="11">
        <v>1753487</v>
      </c>
      <c r="V108" s="11"/>
      <c r="W108" s="13"/>
      <c r="X108" s="128">
        <f t="shared" si="11"/>
        <v>1753487</v>
      </c>
      <c r="Y108" s="128">
        <f t="shared" si="12"/>
        <v>0</v>
      </c>
      <c r="Z108" s="125"/>
      <c r="AA108" s="125"/>
      <c r="AB108" s="125"/>
    </row>
    <row r="109" spans="1:37" s="119" customFormat="1" x14ac:dyDescent="0.35">
      <c r="A109" s="36">
        <f t="shared" si="17"/>
        <v>61</v>
      </c>
      <c r="B109" s="44" t="s">
        <v>56</v>
      </c>
      <c r="C109" s="13">
        <f t="shared" si="16"/>
        <v>1858113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>
        <v>374</v>
      </c>
      <c r="U109" s="11">
        <v>1858113</v>
      </c>
      <c r="V109" s="11"/>
      <c r="W109" s="13"/>
      <c r="X109" s="128">
        <f t="shared" si="11"/>
        <v>1858113</v>
      </c>
      <c r="Y109" s="128">
        <f t="shared" si="12"/>
        <v>0</v>
      </c>
      <c r="Z109" s="125"/>
      <c r="AA109" s="125"/>
      <c r="AB109" s="125"/>
    </row>
    <row r="110" spans="1:37" s="119" customFormat="1" x14ac:dyDescent="0.35">
      <c r="A110" s="36">
        <f t="shared" si="17"/>
        <v>62</v>
      </c>
      <c r="B110" s="44" t="s">
        <v>57</v>
      </c>
      <c r="C110" s="13">
        <f t="shared" si="16"/>
        <v>2233988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>
        <v>450</v>
      </c>
      <c r="U110" s="11">
        <v>2233988</v>
      </c>
      <c r="V110" s="11"/>
      <c r="W110" s="13"/>
      <c r="X110" s="128">
        <f t="shared" si="11"/>
        <v>2233988</v>
      </c>
      <c r="Y110" s="128">
        <f t="shared" si="12"/>
        <v>0</v>
      </c>
      <c r="Z110" s="125"/>
      <c r="AA110" s="125"/>
      <c r="AB110" s="125"/>
    </row>
    <row r="111" spans="1:37" s="119" customFormat="1" x14ac:dyDescent="0.35">
      <c r="A111" s="175" t="s">
        <v>44</v>
      </c>
      <c r="B111" s="176"/>
      <c r="C111" s="11">
        <f>SUM(C102:C110)</f>
        <v>25847831</v>
      </c>
      <c r="D111" s="11"/>
      <c r="E111" s="11"/>
      <c r="F111" s="11"/>
      <c r="G111" s="11"/>
      <c r="H111" s="11"/>
      <c r="I111" s="11"/>
      <c r="J111" s="11"/>
      <c r="K111" s="11"/>
      <c r="L111" s="11">
        <f>SUM(L102:L110)</f>
        <v>1005</v>
      </c>
      <c r="M111" s="11">
        <f>SUM(M102:M110)</f>
        <v>1769268</v>
      </c>
      <c r="N111" s="11"/>
      <c r="O111" s="11"/>
      <c r="P111" s="11">
        <f>SUM(P102:P110)</f>
        <v>1357</v>
      </c>
      <c r="Q111" s="11">
        <f>SUM(Q102:Q110)</f>
        <v>1746196</v>
      </c>
      <c r="R111" s="11"/>
      <c r="S111" s="11"/>
      <c r="T111" s="11">
        <f>SUM(T102:T110)</f>
        <v>3462</v>
      </c>
      <c r="U111" s="11">
        <f>SUM(U102:U110)</f>
        <v>22332367</v>
      </c>
      <c r="V111" s="11"/>
      <c r="W111" s="13"/>
      <c r="X111" s="128">
        <f t="shared" si="11"/>
        <v>25847831</v>
      </c>
      <c r="Y111" s="128">
        <f t="shared" si="12"/>
        <v>0</v>
      </c>
      <c r="Z111" s="125"/>
      <c r="AA111" s="125"/>
      <c r="AB111" s="125"/>
    </row>
    <row r="112" spans="1:37" s="119" customFormat="1" ht="15" customHeight="1" x14ac:dyDescent="0.35">
      <c r="A112" s="172" t="s">
        <v>58</v>
      </c>
      <c r="B112" s="173"/>
      <c r="C112" s="173"/>
      <c r="D112" s="173"/>
      <c r="E112" s="173"/>
      <c r="F112" s="221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3"/>
      <c r="X112" s="128">
        <f t="shared" si="11"/>
        <v>0</v>
      </c>
      <c r="Y112" s="128">
        <f t="shared" si="12"/>
        <v>0</v>
      </c>
      <c r="Z112" s="125"/>
      <c r="AA112" s="125"/>
      <c r="AB112" s="125"/>
    </row>
    <row r="113" spans="1:33" s="119" customFormat="1" x14ac:dyDescent="0.35">
      <c r="A113" s="36">
        <f>A110+1</f>
        <v>63</v>
      </c>
      <c r="B113" s="44" t="s">
        <v>234</v>
      </c>
      <c r="C113" s="13">
        <f t="shared" ref="C113:C119" si="18">D113+K113+M113+O113+Q113+S113+U113+V113+W113</f>
        <v>1362316</v>
      </c>
      <c r="D113" s="13"/>
      <c r="E113" s="11"/>
      <c r="F113" s="11"/>
      <c r="G113" s="11"/>
      <c r="H113" s="11"/>
      <c r="I113" s="11"/>
      <c r="J113" s="56"/>
      <c r="K113" s="56"/>
      <c r="L113" s="11">
        <v>1063</v>
      </c>
      <c r="M113" s="11">
        <v>1362316</v>
      </c>
      <c r="N113" s="11"/>
      <c r="O113" s="11"/>
      <c r="P113" s="11"/>
      <c r="Q113" s="11"/>
      <c r="R113" s="11"/>
      <c r="S113" s="11"/>
      <c r="T113" s="11"/>
      <c r="U113" s="11"/>
      <c r="V113" s="56"/>
      <c r="W113" s="13"/>
      <c r="X113" s="128">
        <f t="shared" si="11"/>
        <v>1362316</v>
      </c>
      <c r="Y113" s="128">
        <f t="shared" si="12"/>
        <v>0</v>
      </c>
      <c r="Z113" s="125"/>
      <c r="AA113" s="125"/>
      <c r="AB113" s="125"/>
    </row>
    <row r="114" spans="1:33" s="119" customFormat="1" x14ac:dyDescent="0.35">
      <c r="A114" s="36">
        <f t="shared" ref="A114:A119" si="19">A113+1</f>
        <v>64</v>
      </c>
      <c r="B114" s="126" t="s">
        <v>235</v>
      </c>
      <c r="C114" s="13">
        <f t="shared" si="18"/>
        <v>991717</v>
      </c>
      <c r="D114" s="13"/>
      <c r="E114" s="11"/>
      <c r="F114" s="11"/>
      <c r="G114" s="11"/>
      <c r="H114" s="11"/>
      <c r="I114" s="11"/>
      <c r="J114" s="56"/>
      <c r="K114" s="56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56"/>
      <c r="W114" s="11">
        <v>991717</v>
      </c>
      <c r="X114" s="128">
        <f t="shared" si="11"/>
        <v>991717</v>
      </c>
      <c r="Y114" s="128">
        <f t="shared" si="12"/>
        <v>0</v>
      </c>
      <c r="Z114" s="125"/>
      <c r="AA114" s="125"/>
      <c r="AB114" s="125"/>
    </row>
    <row r="115" spans="1:33" s="119" customFormat="1" ht="21.75" customHeight="1" x14ac:dyDescent="0.35">
      <c r="A115" s="36">
        <f t="shared" si="19"/>
        <v>65</v>
      </c>
      <c r="B115" s="44" t="s">
        <v>236</v>
      </c>
      <c r="C115" s="13">
        <f t="shared" si="18"/>
        <v>18646961</v>
      </c>
      <c r="D115" s="13"/>
      <c r="E115" s="11"/>
      <c r="F115" s="11"/>
      <c r="G115" s="11"/>
      <c r="H115" s="11"/>
      <c r="I115" s="11"/>
      <c r="J115" s="56"/>
      <c r="K115" s="56"/>
      <c r="L115" s="11"/>
      <c r="M115" s="11"/>
      <c r="N115" s="11"/>
      <c r="O115" s="11"/>
      <c r="P115" s="11">
        <v>3228</v>
      </c>
      <c r="Q115" s="11">
        <v>18646961</v>
      </c>
      <c r="R115" s="11"/>
      <c r="S115" s="11"/>
      <c r="T115" s="11"/>
      <c r="U115" s="11"/>
      <c r="V115" s="56"/>
      <c r="W115" s="13"/>
      <c r="X115" s="128">
        <f t="shared" si="11"/>
        <v>18646961</v>
      </c>
      <c r="Y115" s="128">
        <f t="shared" si="12"/>
        <v>0</v>
      </c>
      <c r="Z115" s="156"/>
      <c r="AA115" s="156"/>
      <c r="AB115" s="156"/>
      <c r="AC115" s="156"/>
      <c r="AD115" s="156"/>
      <c r="AE115" s="156"/>
    </row>
    <row r="116" spans="1:33" s="119" customFormat="1" ht="18.75" customHeight="1" x14ac:dyDescent="0.35">
      <c r="A116" s="36">
        <f t="shared" si="19"/>
        <v>66</v>
      </c>
      <c r="B116" s="44" t="s">
        <v>237</v>
      </c>
      <c r="C116" s="13">
        <f t="shared" si="18"/>
        <v>14922350</v>
      </c>
      <c r="D116" s="13"/>
      <c r="E116" s="11"/>
      <c r="F116" s="11"/>
      <c r="G116" s="11"/>
      <c r="H116" s="11"/>
      <c r="I116" s="11"/>
      <c r="J116" s="56"/>
      <c r="K116" s="56"/>
      <c r="L116" s="11"/>
      <c r="M116" s="11"/>
      <c r="N116" s="11"/>
      <c r="O116" s="11"/>
      <c r="P116" s="11">
        <v>2582</v>
      </c>
      <c r="Q116" s="11">
        <v>14922350</v>
      </c>
      <c r="R116" s="11"/>
      <c r="S116" s="11"/>
      <c r="T116" s="11"/>
      <c r="U116" s="11"/>
      <c r="V116" s="56"/>
      <c r="W116" s="13"/>
      <c r="X116" s="128">
        <f t="shared" si="11"/>
        <v>14922350</v>
      </c>
      <c r="Y116" s="128">
        <f t="shared" si="12"/>
        <v>0</v>
      </c>
      <c r="Z116" s="156"/>
      <c r="AA116" s="156"/>
      <c r="AB116" s="156"/>
      <c r="AC116" s="156"/>
      <c r="AD116" s="156"/>
      <c r="AE116" s="156"/>
    </row>
    <row r="117" spans="1:33" s="119" customFormat="1" x14ac:dyDescent="0.35">
      <c r="A117" s="36">
        <f t="shared" si="19"/>
        <v>67</v>
      </c>
      <c r="B117" s="126" t="s">
        <v>238</v>
      </c>
      <c r="C117" s="13">
        <f t="shared" si="18"/>
        <v>377670</v>
      </c>
      <c r="D117" s="13"/>
      <c r="E117" s="11"/>
      <c r="F117" s="11"/>
      <c r="G117" s="11"/>
      <c r="H117" s="11"/>
      <c r="I117" s="11"/>
      <c r="J117" s="56"/>
      <c r="K117" s="56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56"/>
      <c r="W117" s="11">
        <v>377670</v>
      </c>
      <c r="X117" s="128">
        <f t="shared" si="11"/>
        <v>377670</v>
      </c>
      <c r="Y117" s="128">
        <f t="shared" si="12"/>
        <v>0</v>
      </c>
      <c r="Z117" s="125"/>
      <c r="AA117" s="125"/>
      <c r="AB117" s="125"/>
    </row>
    <row r="118" spans="1:33" s="119" customFormat="1" x14ac:dyDescent="0.35">
      <c r="A118" s="36">
        <f t="shared" si="19"/>
        <v>68</v>
      </c>
      <c r="B118" s="44" t="s">
        <v>239</v>
      </c>
      <c r="C118" s="13">
        <f t="shared" si="18"/>
        <v>644986</v>
      </c>
      <c r="D118" s="13"/>
      <c r="E118" s="11"/>
      <c r="F118" s="11"/>
      <c r="G118" s="11"/>
      <c r="H118" s="11"/>
      <c r="I118" s="11"/>
      <c r="J118" s="56"/>
      <c r="K118" s="56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56"/>
      <c r="W118" s="11">
        <v>644986</v>
      </c>
      <c r="X118" s="128">
        <f t="shared" si="11"/>
        <v>644986</v>
      </c>
      <c r="Y118" s="128">
        <f t="shared" si="12"/>
        <v>0</v>
      </c>
      <c r="Z118" s="125"/>
      <c r="AA118" s="125"/>
      <c r="AB118" s="125"/>
    </row>
    <row r="119" spans="1:33" s="119" customFormat="1" x14ac:dyDescent="0.35">
      <c r="A119" s="36">
        <f t="shared" si="19"/>
        <v>69</v>
      </c>
      <c r="B119" s="44" t="s">
        <v>400</v>
      </c>
      <c r="C119" s="13">
        <f t="shared" si="18"/>
        <v>13788040</v>
      </c>
      <c r="D119" s="13"/>
      <c r="E119" s="11"/>
      <c r="F119" s="11"/>
      <c r="G119" s="11"/>
      <c r="H119" s="11"/>
      <c r="I119" s="11"/>
      <c r="J119" s="57">
        <v>6</v>
      </c>
      <c r="K119" s="56">
        <v>13788040</v>
      </c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56"/>
      <c r="W119" s="13"/>
      <c r="X119" s="128">
        <f t="shared" si="11"/>
        <v>13788040</v>
      </c>
      <c r="Y119" s="128">
        <f t="shared" si="12"/>
        <v>0</v>
      </c>
      <c r="Z119" s="125"/>
      <c r="AA119" s="125"/>
      <c r="AB119" s="125"/>
    </row>
    <row r="120" spans="1:33" s="119" customFormat="1" x14ac:dyDescent="0.35">
      <c r="A120" s="175" t="s">
        <v>44</v>
      </c>
      <c r="B120" s="176"/>
      <c r="C120" s="11">
        <f>SUM(C113:C119)</f>
        <v>50734040</v>
      </c>
      <c r="D120" s="11"/>
      <c r="E120" s="11"/>
      <c r="F120" s="11"/>
      <c r="G120" s="11"/>
      <c r="H120" s="11"/>
      <c r="I120" s="11"/>
      <c r="J120" s="36">
        <f t="shared" ref="J120:Q120" si="20">SUM(J113:J119)</f>
        <v>6</v>
      </c>
      <c r="K120" s="11">
        <f t="shared" si="20"/>
        <v>13788040</v>
      </c>
      <c r="L120" s="11">
        <f t="shared" si="20"/>
        <v>1063</v>
      </c>
      <c r="M120" s="11">
        <f t="shared" si="20"/>
        <v>1362316</v>
      </c>
      <c r="N120" s="11"/>
      <c r="O120" s="11"/>
      <c r="P120" s="11">
        <f t="shared" si="20"/>
        <v>5810</v>
      </c>
      <c r="Q120" s="11">
        <f t="shared" si="20"/>
        <v>33569311</v>
      </c>
      <c r="R120" s="11"/>
      <c r="S120" s="11"/>
      <c r="T120" s="11"/>
      <c r="U120" s="11"/>
      <c r="V120" s="11"/>
      <c r="W120" s="11">
        <f>SUM(W113:W119)</f>
        <v>2014373</v>
      </c>
      <c r="X120" s="128">
        <f t="shared" si="11"/>
        <v>50734040</v>
      </c>
      <c r="Y120" s="128">
        <f t="shared" si="12"/>
        <v>0</v>
      </c>
      <c r="Z120" s="125"/>
      <c r="AA120" s="125"/>
      <c r="AB120" s="125"/>
    </row>
    <row r="121" spans="1:33" s="119" customFormat="1" ht="15" customHeight="1" x14ac:dyDescent="0.35">
      <c r="A121" s="172" t="s">
        <v>59</v>
      </c>
      <c r="B121" s="173"/>
      <c r="C121" s="173"/>
      <c r="D121" s="173"/>
      <c r="E121" s="173"/>
      <c r="F121" s="221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3"/>
      <c r="X121" s="128">
        <f t="shared" si="11"/>
        <v>0</v>
      </c>
      <c r="Y121" s="128">
        <f t="shared" si="12"/>
        <v>0</v>
      </c>
      <c r="Z121" s="125"/>
      <c r="AA121" s="125"/>
      <c r="AB121" s="125"/>
    </row>
    <row r="122" spans="1:33" s="119" customFormat="1" ht="21" customHeight="1" x14ac:dyDescent="0.35">
      <c r="A122" s="36">
        <f>A119+1</f>
        <v>70</v>
      </c>
      <c r="B122" s="126" t="s">
        <v>240</v>
      </c>
      <c r="C122" s="13">
        <f t="shared" ref="C122:C130" si="21">D122+K122+M122+O122+Q122+S122+U122+V122+W122</f>
        <v>1214502</v>
      </c>
      <c r="D122" s="13"/>
      <c r="E122" s="11"/>
      <c r="F122" s="11"/>
      <c r="G122" s="11"/>
      <c r="H122" s="11"/>
      <c r="I122" s="11"/>
      <c r="J122" s="11"/>
      <c r="K122" s="11"/>
      <c r="L122" s="11">
        <v>439.8</v>
      </c>
      <c r="M122" s="11">
        <v>1214502</v>
      </c>
      <c r="N122" s="11"/>
      <c r="O122" s="11"/>
      <c r="P122" s="11"/>
      <c r="Q122" s="11"/>
      <c r="R122" s="11"/>
      <c r="S122" s="11"/>
      <c r="T122" s="11"/>
      <c r="U122" s="11"/>
      <c r="V122" s="56"/>
      <c r="W122" s="11"/>
      <c r="X122" s="128">
        <f t="shared" si="11"/>
        <v>1214502</v>
      </c>
      <c r="Y122" s="128">
        <f t="shared" si="12"/>
        <v>0</v>
      </c>
      <c r="Z122" s="156"/>
      <c r="AA122" s="156"/>
      <c r="AB122" s="156"/>
      <c r="AC122" s="156"/>
      <c r="AD122" s="156"/>
      <c r="AE122" s="156"/>
      <c r="AF122" s="156"/>
    </row>
    <row r="123" spans="1:33" s="119" customFormat="1" ht="18.75" customHeight="1" x14ac:dyDescent="0.35">
      <c r="A123" s="36">
        <f>A122+1</f>
        <v>71</v>
      </c>
      <c r="B123" s="44" t="s">
        <v>241</v>
      </c>
      <c r="C123" s="13">
        <f t="shared" si="21"/>
        <v>1000000</v>
      </c>
      <c r="D123" s="13"/>
      <c r="E123" s="11"/>
      <c r="F123" s="11"/>
      <c r="G123" s="11"/>
      <c r="H123" s="11"/>
      <c r="I123" s="11"/>
      <c r="J123" s="11"/>
      <c r="K123" s="11"/>
      <c r="L123" s="11"/>
      <c r="M123" s="11"/>
      <c r="N123" s="11">
        <v>612.4</v>
      </c>
      <c r="O123" s="11">
        <v>1000000</v>
      </c>
      <c r="P123" s="11"/>
      <c r="Q123" s="11"/>
      <c r="R123" s="11"/>
      <c r="S123" s="11"/>
      <c r="T123" s="11"/>
      <c r="U123" s="11"/>
      <c r="V123" s="56"/>
      <c r="W123" s="11"/>
      <c r="X123" s="128">
        <f t="shared" si="11"/>
        <v>1000000</v>
      </c>
      <c r="Y123" s="128">
        <f t="shared" si="12"/>
        <v>0</v>
      </c>
      <c r="Z123" s="157"/>
      <c r="AA123" s="157"/>
      <c r="AB123" s="157"/>
      <c r="AC123" s="157"/>
      <c r="AD123" s="157"/>
      <c r="AE123" s="157"/>
      <c r="AF123" s="157"/>
      <c r="AG123" s="157"/>
    </row>
    <row r="124" spans="1:33" s="119" customFormat="1" x14ac:dyDescent="0.35">
      <c r="A124" s="36">
        <f t="shared" ref="A124:A130" si="22">A123+1</f>
        <v>72</v>
      </c>
      <c r="B124" s="44" t="s">
        <v>242</v>
      </c>
      <c r="C124" s="13">
        <f t="shared" si="21"/>
        <v>2279381</v>
      </c>
      <c r="D124" s="13"/>
      <c r="E124" s="11"/>
      <c r="F124" s="11"/>
      <c r="G124" s="11"/>
      <c r="H124" s="11"/>
      <c r="I124" s="11"/>
      <c r="J124" s="11"/>
      <c r="K124" s="11"/>
      <c r="L124" s="11">
        <v>791</v>
      </c>
      <c r="M124" s="11">
        <v>2279381</v>
      </c>
      <c r="N124" s="11"/>
      <c r="O124" s="11"/>
      <c r="P124" s="11"/>
      <c r="Q124" s="11"/>
      <c r="R124" s="11"/>
      <c r="S124" s="11"/>
      <c r="T124" s="11"/>
      <c r="U124" s="11"/>
      <c r="V124" s="56"/>
      <c r="W124" s="11"/>
      <c r="X124" s="128">
        <f t="shared" si="11"/>
        <v>2279381</v>
      </c>
      <c r="Y124" s="128">
        <f t="shared" si="12"/>
        <v>0</v>
      </c>
      <c r="Z124" s="125"/>
      <c r="AA124" s="125"/>
      <c r="AB124" s="125"/>
    </row>
    <row r="125" spans="1:33" s="119" customFormat="1" x14ac:dyDescent="0.35">
      <c r="A125" s="36">
        <f t="shared" si="22"/>
        <v>73</v>
      </c>
      <c r="B125" s="126" t="s">
        <v>243</v>
      </c>
      <c r="C125" s="13">
        <f t="shared" si="21"/>
        <v>158169</v>
      </c>
      <c r="D125" s="13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56"/>
      <c r="W125" s="11">
        <v>158169</v>
      </c>
      <c r="X125" s="128">
        <f t="shared" si="11"/>
        <v>158169</v>
      </c>
      <c r="Y125" s="128">
        <f t="shared" si="12"/>
        <v>0</v>
      </c>
      <c r="Z125" s="125"/>
      <c r="AA125" s="125"/>
      <c r="AB125" s="125"/>
    </row>
    <row r="126" spans="1:33" s="119" customFormat="1" x14ac:dyDescent="0.35">
      <c r="A126" s="36">
        <f t="shared" si="22"/>
        <v>74</v>
      </c>
      <c r="B126" s="126" t="s">
        <v>244</v>
      </c>
      <c r="C126" s="13">
        <f t="shared" si="21"/>
        <v>181493</v>
      </c>
      <c r="D126" s="13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56"/>
      <c r="W126" s="11">
        <v>181493</v>
      </c>
      <c r="X126" s="128">
        <f t="shared" si="11"/>
        <v>181493</v>
      </c>
      <c r="Y126" s="128">
        <f t="shared" si="12"/>
        <v>0</v>
      </c>
      <c r="Z126" s="125"/>
      <c r="AA126" s="125"/>
      <c r="AB126" s="125"/>
    </row>
    <row r="127" spans="1:33" s="119" customFormat="1" x14ac:dyDescent="0.35">
      <c r="A127" s="36">
        <f t="shared" si="22"/>
        <v>75</v>
      </c>
      <c r="B127" s="126" t="s">
        <v>245</v>
      </c>
      <c r="C127" s="13">
        <f t="shared" si="21"/>
        <v>154313</v>
      </c>
      <c r="D127" s="13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56"/>
      <c r="W127" s="11">
        <v>154313</v>
      </c>
      <c r="X127" s="128">
        <f t="shared" si="11"/>
        <v>154313</v>
      </c>
      <c r="Y127" s="128">
        <f t="shared" si="12"/>
        <v>0</v>
      </c>
      <c r="Z127" s="125"/>
      <c r="AA127" s="125"/>
      <c r="AB127" s="125"/>
    </row>
    <row r="128" spans="1:33" s="119" customFormat="1" x14ac:dyDescent="0.35">
      <c r="A128" s="36">
        <f t="shared" si="22"/>
        <v>76</v>
      </c>
      <c r="B128" s="44" t="s">
        <v>60</v>
      </c>
      <c r="C128" s="13">
        <f t="shared" si="21"/>
        <v>285000</v>
      </c>
      <c r="D128" s="13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56"/>
      <c r="W128" s="13">
        <v>285000</v>
      </c>
      <c r="X128" s="128">
        <f t="shared" si="11"/>
        <v>285000</v>
      </c>
      <c r="Y128" s="128">
        <f t="shared" si="12"/>
        <v>0</v>
      </c>
      <c r="Z128" s="155"/>
      <c r="AA128" s="155"/>
      <c r="AB128" s="155"/>
      <c r="AC128" s="155"/>
      <c r="AD128" s="155"/>
    </row>
    <row r="129" spans="1:31" s="119" customFormat="1" ht="23.25" customHeight="1" x14ac:dyDescent="0.35">
      <c r="A129" s="36">
        <f t="shared" si="22"/>
        <v>77</v>
      </c>
      <c r="B129" s="44" t="s">
        <v>61</v>
      </c>
      <c r="C129" s="13">
        <f t="shared" si="21"/>
        <v>1684583</v>
      </c>
      <c r="D129" s="13"/>
      <c r="E129" s="11"/>
      <c r="F129" s="11"/>
      <c r="G129" s="11"/>
      <c r="H129" s="11"/>
      <c r="I129" s="11"/>
      <c r="J129" s="11"/>
      <c r="K129" s="11"/>
      <c r="L129" s="11">
        <v>608</v>
      </c>
      <c r="M129" s="11">
        <v>1684583</v>
      </c>
      <c r="N129" s="11"/>
      <c r="O129" s="11"/>
      <c r="P129" s="11"/>
      <c r="Q129" s="11"/>
      <c r="R129" s="11"/>
      <c r="S129" s="11"/>
      <c r="T129" s="11"/>
      <c r="U129" s="11"/>
      <c r="V129" s="56"/>
      <c r="W129" s="13"/>
      <c r="X129" s="128">
        <f t="shared" si="11"/>
        <v>1684583</v>
      </c>
      <c r="Y129" s="128">
        <f t="shared" si="12"/>
        <v>0</v>
      </c>
      <c r="Z129" s="156"/>
      <c r="AA129" s="156"/>
      <c r="AB129" s="156"/>
      <c r="AC129" s="156"/>
      <c r="AD129" s="156"/>
      <c r="AE129" s="156"/>
    </row>
    <row r="130" spans="1:31" s="119" customFormat="1" ht="24" customHeight="1" x14ac:dyDescent="0.35">
      <c r="A130" s="36">
        <f t="shared" si="22"/>
        <v>78</v>
      </c>
      <c r="B130" s="126" t="s">
        <v>62</v>
      </c>
      <c r="C130" s="13">
        <f t="shared" si="21"/>
        <v>2347686</v>
      </c>
      <c r="D130" s="13"/>
      <c r="E130" s="11"/>
      <c r="F130" s="11"/>
      <c r="G130" s="11"/>
      <c r="H130" s="11"/>
      <c r="I130" s="11"/>
      <c r="J130" s="11"/>
      <c r="K130" s="11"/>
      <c r="L130" s="11">
        <v>854</v>
      </c>
      <c r="M130" s="11">
        <v>2347686</v>
      </c>
      <c r="N130" s="11"/>
      <c r="O130" s="11"/>
      <c r="P130" s="11"/>
      <c r="Q130" s="11"/>
      <c r="R130" s="11"/>
      <c r="S130" s="11"/>
      <c r="T130" s="11"/>
      <c r="U130" s="11"/>
      <c r="V130" s="56"/>
      <c r="W130" s="13"/>
      <c r="X130" s="128">
        <f t="shared" si="11"/>
        <v>2347686</v>
      </c>
      <c r="Y130" s="128">
        <f t="shared" si="12"/>
        <v>0</v>
      </c>
      <c r="Z130" s="156"/>
      <c r="AA130" s="156"/>
      <c r="AB130" s="156"/>
      <c r="AC130" s="156"/>
      <c r="AD130" s="156"/>
      <c r="AE130" s="156"/>
    </row>
    <row r="131" spans="1:31" s="119" customFormat="1" ht="21" customHeight="1" x14ac:dyDescent="0.35">
      <c r="A131" s="175" t="s">
        <v>44</v>
      </c>
      <c r="B131" s="176"/>
      <c r="C131" s="11">
        <f>SUM(C122:C130)</f>
        <v>9305127</v>
      </c>
      <c r="D131" s="11"/>
      <c r="E131" s="11"/>
      <c r="F131" s="11"/>
      <c r="G131" s="11"/>
      <c r="H131" s="11"/>
      <c r="I131" s="11"/>
      <c r="J131" s="11"/>
      <c r="K131" s="11"/>
      <c r="L131" s="11">
        <f>SUM(L122:L130)</f>
        <v>2692.8</v>
      </c>
      <c r="M131" s="11">
        <f>SUM(M122:M130)</f>
        <v>7526152</v>
      </c>
      <c r="N131" s="11">
        <f>SUM(N122:N130)</f>
        <v>612.4</v>
      </c>
      <c r="O131" s="11">
        <f>SUM(O122:O130)</f>
        <v>1000000</v>
      </c>
      <c r="P131" s="11"/>
      <c r="Q131" s="11"/>
      <c r="R131" s="11"/>
      <c r="S131" s="11"/>
      <c r="T131" s="11"/>
      <c r="U131" s="11"/>
      <c r="V131" s="11"/>
      <c r="W131" s="11">
        <f>SUM(W122:W130)</f>
        <v>778975</v>
      </c>
      <c r="X131" s="128">
        <f t="shared" si="11"/>
        <v>9305127</v>
      </c>
      <c r="Y131" s="128">
        <f t="shared" si="12"/>
        <v>0</v>
      </c>
      <c r="Z131" s="125"/>
      <c r="AA131" s="125"/>
      <c r="AB131" s="125"/>
    </row>
    <row r="132" spans="1:31" s="119" customFormat="1" ht="18.75" customHeight="1" x14ac:dyDescent="0.35">
      <c r="A132" s="172" t="s">
        <v>63</v>
      </c>
      <c r="B132" s="174"/>
      <c r="C132" s="37">
        <f>C131+C120+C111+C97+C86+C100</f>
        <v>111241233.96000001</v>
      </c>
      <c r="D132" s="37">
        <f>D131+D120+D111+D97+D86+D100</f>
        <v>3846925</v>
      </c>
      <c r="E132" s="37"/>
      <c r="F132" s="37">
        <f>F131+F120+F111+F97+F86+F100</f>
        <v>2018748</v>
      </c>
      <c r="G132" s="37">
        <f>G131+G120+G111+G97+G86+G100</f>
        <v>602833</v>
      </c>
      <c r="H132" s="37">
        <f>H131+H120+H111+H97+H86+H100</f>
        <v>1225344</v>
      </c>
      <c r="I132" s="37"/>
      <c r="J132" s="64">
        <f t="shared" ref="J132:Q132" si="23">J131+J120+J111+J97+J86+J100</f>
        <v>6</v>
      </c>
      <c r="K132" s="37">
        <f t="shared" si="23"/>
        <v>13788040</v>
      </c>
      <c r="L132" s="37">
        <f t="shared" si="23"/>
        <v>14017.8</v>
      </c>
      <c r="M132" s="37">
        <f t="shared" si="23"/>
        <v>29804710.960000001</v>
      </c>
      <c r="N132" s="37">
        <f t="shared" si="23"/>
        <v>612.4</v>
      </c>
      <c r="O132" s="37">
        <f t="shared" si="23"/>
        <v>1000000</v>
      </c>
      <c r="P132" s="37">
        <f t="shared" si="23"/>
        <v>7167</v>
      </c>
      <c r="Q132" s="37">
        <f t="shared" si="23"/>
        <v>35315507</v>
      </c>
      <c r="R132" s="37"/>
      <c r="S132" s="37"/>
      <c r="T132" s="37">
        <f>T131+T120+T111+T97+T86+T100</f>
        <v>3462</v>
      </c>
      <c r="U132" s="37">
        <f>U131+U120+U111+U97+U86+U100</f>
        <v>22332367</v>
      </c>
      <c r="V132" s="37"/>
      <c r="W132" s="37">
        <f>W131+W120+W111+W97+W86+W100</f>
        <v>5153684</v>
      </c>
      <c r="X132" s="128">
        <f t="shared" si="11"/>
        <v>111241233.96000001</v>
      </c>
      <c r="Y132" s="128">
        <f t="shared" si="12"/>
        <v>0</v>
      </c>
      <c r="Z132" s="125"/>
      <c r="AA132" s="125"/>
      <c r="AB132" s="125"/>
    </row>
    <row r="133" spans="1:31" s="119" customFormat="1" ht="15" customHeight="1" x14ac:dyDescent="0.35">
      <c r="A133" s="233" t="s">
        <v>102</v>
      </c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  <c r="W133" s="235"/>
      <c r="X133" s="128">
        <f t="shared" si="11"/>
        <v>0</v>
      </c>
      <c r="Y133" s="128">
        <f t="shared" si="12"/>
        <v>0</v>
      </c>
      <c r="Z133" s="125"/>
      <c r="AA133" s="125"/>
      <c r="AB133" s="125"/>
    </row>
    <row r="134" spans="1:31" s="119" customFormat="1" ht="15" customHeight="1" x14ac:dyDescent="0.35">
      <c r="A134" s="172" t="s">
        <v>186</v>
      </c>
      <c r="B134" s="173"/>
      <c r="C134" s="173"/>
      <c r="D134" s="173"/>
      <c r="E134" s="173"/>
      <c r="F134" s="221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3"/>
      <c r="X134" s="128">
        <f t="shared" si="11"/>
        <v>0</v>
      </c>
      <c r="Y134" s="128">
        <f t="shared" si="12"/>
        <v>0</v>
      </c>
      <c r="Z134" s="125"/>
      <c r="AA134" s="125"/>
      <c r="AB134" s="125"/>
    </row>
    <row r="135" spans="1:31" s="131" customFormat="1" x14ac:dyDescent="0.35">
      <c r="A135" s="36">
        <f>A130+1</f>
        <v>79</v>
      </c>
      <c r="B135" s="126" t="s">
        <v>403</v>
      </c>
      <c r="C135" s="13">
        <f>D135+K135+M135+O135+Q135+S135+U135+V135+W135</f>
        <v>6320499</v>
      </c>
      <c r="D135" s="11"/>
      <c r="E135" s="11"/>
      <c r="F135" s="11"/>
      <c r="G135" s="11"/>
      <c r="H135" s="11"/>
      <c r="I135" s="11"/>
      <c r="J135" s="11"/>
      <c r="K135" s="11"/>
      <c r="L135" s="11">
        <v>574</v>
      </c>
      <c r="M135" s="11">
        <v>1736916</v>
      </c>
      <c r="N135" s="11"/>
      <c r="O135" s="11"/>
      <c r="P135" s="11">
        <v>1907</v>
      </c>
      <c r="Q135" s="11">
        <v>3497551</v>
      </c>
      <c r="R135" s="11"/>
      <c r="S135" s="11"/>
      <c r="T135" s="11"/>
      <c r="U135" s="11"/>
      <c r="V135" s="13"/>
      <c r="W135" s="13">
        <v>1086032</v>
      </c>
      <c r="X135" s="128">
        <f t="shared" si="11"/>
        <v>6320499</v>
      </c>
      <c r="Y135" s="128">
        <f t="shared" si="12"/>
        <v>0</v>
      </c>
      <c r="Z135" s="130"/>
      <c r="AA135" s="130"/>
      <c r="AB135" s="130"/>
    </row>
    <row r="136" spans="1:31" s="131" customFormat="1" x14ac:dyDescent="0.35">
      <c r="A136" s="36">
        <f>A135+1</f>
        <v>80</v>
      </c>
      <c r="B136" s="126" t="s">
        <v>404</v>
      </c>
      <c r="C136" s="13">
        <f>D136+K136+M136+O136+Q136+S136+U136+V136+W136</f>
        <v>4073376</v>
      </c>
      <c r="D136" s="11"/>
      <c r="E136" s="11"/>
      <c r="F136" s="11"/>
      <c r="G136" s="11"/>
      <c r="H136" s="11"/>
      <c r="I136" s="11"/>
      <c r="J136" s="11"/>
      <c r="K136" s="11"/>
      <c r="L136" s="11">
        <v>382</v>
      </c>
      <c r="M136" s="11">
        <v>1523701</v>
      </c>
      <c r="N136" s="11"/>
      <c r="O136" s="11"/>
      <c r="P136" s="11">
        <v>837</v>
      </c>
      <c r="Q136" s="11">
        <v>2070036</v>
      </c>
      <c r="R136" s="11"/>
      <c r="S136" s="11"/>
      <c r="T136" s="11"/>
      <c r="U136" s="11"/>
      <c r="V136" s="13"/>
      <c r="W136" s="13">
        <v>479639</v>
      </c>
      <c r="X136" s="128">
        <f t="shared" si="11"/>
        <v>4073376</v>
      </c>
      <c r="Y136" s="128">
        <f t="shared" si="12"/>
        <v>0</v>
      </c>
      <c r="Z136" s="130"/>
      <c r="AA136" s="130"/>
      <c r="AB136" s="130"/>
    </row>
    <row r="137" spans="1:31" s="131" customFormat="1" x14ac:dyDescent="0.35">
      <c r="A137" s="36">
        <f>A136+1</f>
        <v>81</v>
      </c>
      <c r="B137" s="44" t="s">
        <v>402</v>
      </c>
      <c r="C137" s="13">
        <f>D137+K137+M137+O137+Q137+S137+U137+V137+W137</f>
        <v>5581404</v>
      </c>
      <c r="D137" s="11"/>
      <c r="E137" s="11"/>
      <c r="F137" s="11"/>
      <c r="G137" s="11"/>
      <c r="H137" s="11"/>
      <c r="I137" s="11"/>
      <c r="J137" s="11"/>
      <c r="K137" s="11"/>
      <c r="L137" s="11">
        <v>782</v>
      </c>
      <c r="M137" s="11">
        <v>2666320</v>
      </c>
      <c r="N137" s="11"/>
      <c r="O137" s="11"/>
      <c r="P137" s="11">
        <v>1131.4000000000001</v>
      </c>
      <c r="Q137" s="11">
        <v>2613825</v>
      </c>
      <c r="R137" s="11"/>
      <c r="S137" s="11"/>
      <c r="T137" s="11"/>
      <c r="U137" s="11"/>
      <c r="V137" s="13"/>
      <c r="W137" s="13">
        <v>301259</v>
      </c>
      <c r="X137" s="128">
        <f t="shared" si="11"/>
        <v>5581404</v>
      </c>
      <c r="Y137" s="128">
        <f t="shared" si="12"/>
        <v>0</v>
      </c>
      <c r="Z137" s="130"/>
      <c r="AA137" s="130"/>
      <c r="AB137" s="130"/>
    </row>
    <row r="138" spans="1:31" s="119" customFormat="1" x14ac:dyDescent="0.35">
      <c r="A138" s="175" t="s">
        <v>44</v>
      </c>
      <c r="B138" s="176"/>
      <c r="C138" s="13">
        <f>SUM(C135:C137)</f>
        <v>15975279</v>
      </c>
      <c r="D138" s="13"/>
      <c r="E138" s="13"/>
      <c r="F138" s="13"/>
      <c r="G138" s="13"/>
      <c r="H138" s="13"/>
      <c r="I138" s="13"/>
      <c r="J138" s="13"/>
      <c r="K138" s="13"/>
      <c r="L138" s="13">
        <f>SUM(L135:L137)</f>
        <v>1738</v>
      </c>
      <c r="M138" s="13">
        <f>SUM(M135:M137)</f>
        <v>5926937</v>
      </c>
      <c r="N138" s="13"/>
      <c r="O138" s="13"/>
      <c r="P138" s="13">
        <f>SUM(P135:P137)</f>
        <v>3875.4</v>
      </c>
      <c r="Q138" s="11">
        <f>SUM(Q135:Q137)</f>
        <v>8181412</v>
      </c>
      <c r="R138" s="13"/>
      <c r="S138" s="13"/>
      <c r="T138" s="13"/>
      <c r="U138" s="13"/>
      <c r="V138" s="13"/>
      <c r="W138" s="13">
        <f>SUM(W135:W137)</f>
        <v>1866930</v>
      </c>
      <c r="X138" s="128">
        <f t="shared" si="11"/>
        <v>15975279</v>
      </c>
      <c r="Y138" s="128">
        <f t="shared" si="12"/>
        <v>0</v>
      </c>
      <c r="Z138" s="125"/>
      <c r="AA138" s="125"/>
      <c r="AB138" s="125"/>
    </row>
    <row r="139" spans="1:31" s="119" customFormat="1" ht="15" customHeight="1" x14ac:dyDescent="0.35">
      <c r="A139" s="172" t="s">
        <v>104</v>
      </c>
      <c r="B139" s="173"/>
      <c r="C139" s="173"/>
      <c r="D139" s="173"/>
      <c r="E139" s="174"/>
      <c r="F139" s="221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3"/>
      <c r="X139" s="128">
        <f t="shared" si="11"/>
        <v>0</v>
      </c>
      <c r="Y139" s="128">
        <f t="shared" si="12"/>
        <v>0</v>
      </c>
      <c r="Z139" s="125"/>
      <c r="AA139" s="125"/>
      <c r="AB139" s="125"/>
    </row>
    <row r="140" spans="1:31" s="119" customFormat="1" x14ac:dyDescent="0.35">
      <c r="A140" s="36">
        <f>A137+1</f>
        <v>82</v>
      </c>
      <c r="B140" s="126" t="s">
        <v>246</v>
      </c>
      <c r="C140" s="13">
        <f t="shared" ref="C140:C149" si="24">D140+K140+M140+O140+Q140+S140+U140+V140+W140</f>
        <v>1011403</v>
      </c>
      <c r="D140" s="11"/>
      <c r="E140" s="11"/>
      <c r="F140" s="11"/>
      <c r="G140" s="11"/>
      <c r="H140" s="11"/>
      <c r="I140" s="11"/>
      <c r="J140" s="11"/>
      <c r="K140" s="11"/>
      <c r="L140" s="13">
        <v>392</v>
      </c>
      <c r="M140" s="11">
        <v>1011403</v>
      </c>
      <c r="N140" s="11"/>
      <c r="O140" s="11"/>
      <c r="P140" s="11"/>
      <c r="Q140" s="11"/>
      <c r="R140" s="11"/>
      <c r="S140" s="11"/>
      <c r="T140" s="11"/>
      <c r="U140" s="11"/>
      <c r="V140" s="13"/>
      <c r="W140" s="13"/>
      <c r="X140" s="128">
        <f t="shared" si="11"/>
        <v>1011403</v>
      </c>
      <c r="Y140" s="128">
        <f t="shared" si="12"/>
        <v>0</v>
      </c>
      <c r="Z140" s="125"/>
      <c r="AA140" s="125"/>
      <c r="AB140" s="125"/>
    </row>
    <row r="141" spans="1:31" s="119" customFormat="1" x14ac:dyDescent="0.35">
      <c r="A141" s="36">
        <f>A140+1</f>
        <v>83</v>
      </c>
      <c r="B141" s="126" t="s">
        <v>247</v>
      </c>
      <c r="C141" s="13">
        <f t="shared" si="24"/>
        <v>1360571</v>
      </c>
      <c r="D141" s="11"/>
      <c r="E141" s="11"/>
      <c r="F141" s="11"/>
      <c r="G141" s="11"/>
      <c r="H141" s="11"/>
      <c r="I141" s="11"/>
      <c r="J141" s="11"/>
      <c r="K141" s="11"/>
      <c r="L141" s="13">
        <v>450</v>
      </c>
      <c r="M141" s="11">
        <v>1360571</v>
      </c>
      <c r="N141" s="11"/>
      <c r="O141" s="11"/>
      <c r="P141" s="11"/>
      <c r="Q141" s="11"/>
      <c r="R141" s="11"/>
      <c r="S141" s="11"/>
      <c r="T141" s="11"/>
      <c r="U141" s="11"/>
      <c r="V141" s="13"/>
      <c r="W141" s="13"/>
      <c r="X141" s="128">
        <f t="shared" si="11"/>
        <v>1360571</v>
      </c>
      <c r="Y141" s="128">
        <f t="shared" si="12"/>
        <v>0</v>
      </c>
      <c r="Z141" s="125"/>
      <c r="AA141" s="125"/>
      <c r="AB141" s="125"/>
    </row>
    <row r="142" spans="1:31" s="119" customFormat="1" x14ac:dyDescent="0.35">
      <c r="A142" s="36">
        <f>A141+1</f>
        <v>84</v>
      </c>
      <c r="B142" s="44" t="s">
        <v>248</v>
      </c>
      <c r="C142" s="13">
        <f t="shared" si="24"/>
        <v>3061050</v>
      </c>
      <c r="D142" s="11"/>
      <c r="E142" s="11"/>
      <c r="F142" s="11"/>
      <c r="G142" s="11"/>
      <c r="H142" s="11"/>
      <c r="I142" s="11"/>
      <c r="J142" s="11"/>
      <c r="K142" s="11"/>
      <c r="L142" s="13">
        <v>1022</v>
      </c>
      <c r="M142" s="11">
        <v>1564640</v>
      </c>
      <c r="N142" s="11"/>
      <c r="O142" s="11"/>
      <c r="P142" s="11">
        <v>783</v>
      </c>
      <c r="Q142" s="11">
        <v>1496410</v>
      </c>
      <c r="R142" s="11"/>
      <c r="S142" s="11"/>
      <c r="T142" s="11"/>
      <c r="U142" s="11"/>
      <c r="V142" s="13"/>
      <c r="W142" s="13"/>
      <c r="X142" s="128">
        <f t="shared" ref="X142:X205" si="25">E142+F142+G142+H142+I142+K142+M142+O142+Q142+S142+U142+V142+W142</f>
        <v>3061050</v>
      </c>
      <c r="Y142" s="128">
        <f t="shared" ref="Y142:Y205" si="26">X142-C142</f>
        <v>0</v>
      </c>
      <c r="Z142" s="125"/>
      <c r="AA142" s="125"/>
      <c r="AB142" s="125"/>
    </row>
    <row r="143" spans="1:31" s="119" customFormat="1" x14ac:dyDescent="0.35">
      <c r="A143" s="36">
        <f>A142+1</f>
        <v>85</v>
      </c>
      <c r="B143" s="44" t="s">
        <v>249</v>
      </c>
      <c r="C143" s="13">
        <f t="shared" si="24"/>
        <v>901795</v>
      </c>
      <c r="D143" s="11"/>
      <c r="E143" s="11"/>
      <c r="F143" s="11"/>
      <c r="G143" s="11"/>
      <c r="H143" s="11"/>
      <c r="I143" s="11"/>
      <c r="J143" s="11"/>
      <c r="K143" s="11"/>
      <c r="L143" s="13">
        <v>321</v>
      </c>
      <c r="M143" s="11">
        <v>901795</v>
      </c>
      <c r="N143" s="11"/>
      <c r="O143" s="11"/>
      <c r="P143" s="11"/>
      <c r="Q143" s="11"/>
      <c r="R143" s="11"/>
      <c r="S143" s="11"/>
      <c r="T143" s="11"/>
      <c r="U143" s="11"/>
      <c r="V143" s="13"/>
      <c r="W143" s="13"/>
      <c r="X143" s="128">
        <f t="shared" si="25"/>
        <v>901795</v>
      </c>
      <c r="Y143" s="128">
        <f t="shared" si="26"/>
        <v>0</v>
      </c>
      <c r="Z143" s="125"/>
      <c r="AA143" s="125"/>
      <c r="AB143" s="125"/>
    </row>
    <row r="144" spans="1:31" s="119" customFormat="1" x14ac:dyDescent="0.35">
      <c r="A144" s="36">
        <f t="shared" ref="A144:A149" si="27">A143+1</f>
        <v>86</v>
      </c>
      <c r="B144" s="44" t="s">
        <v>250</v>
      </c>
      <c r="C144" s="13">
        <f t="shared" si="24"/>
        <v>1574770</v>
      </c>
      <c r="D144" s="11"/>
      <c r="E144" s="11"/>
      <c r="F144" s="11"/>
      <c r="G144" s="11"/>
      <c r="H144" s="11"/>
      <c r="I144" s="11"/>
      <c r="J144" s="11"/>
      <c r="K144" s="11"/>
      <c r="L144" s="13">
        <v>991</v>
      </c>
      <c r="M144" s="11">
        <v>1574770</v>
      </c>
      <c r="N144" s="11"/>
      <c r="O144" s="11"/>
      <c r="P144" s="11"/>
      <c r="Q144" s="11"/>
      <c r="R144" s="11"/>
      <c r="S144" s="11"/>
      <c r="T144" s="11"/>
      <c r="U144" s="11"/>
      <c r="V144" s="13"/>
      <c r="W144" s="13"/>
      <c r="X144" s="128">
        <f t="shared" si="25"/>
        <v>1574770</v>
      </c>
      <c r="Y144" s="128">
        <f t="shared" si="26"/>
        <v>0</v>
      </c>
      <c r="Z144" s="125"/>
      <c r="AA144" s="125"/>
      <c r="AB144" s="125"/>
    </row>
    <row r="145" spans="1:28" s="119" customFormat="1" x14ac:dyDescent="0.35">
      <c r="A145" s="36">
        <f t="shared" si="27"/>
        <v>87</v>
      </c>
      <c r="B145" s="126" t="s">
        <v>251</v>
      </c>
      <c r="C145" s="13">
        <f t="shared" si="24"/>
        <v>750708</v>
      </c>
      <c r="D145" s="11"/>
      <c r="E145" s="11"/>
      <c r="F145" s="11"/>
      <c r="G145" s="11"/>
      <c r="H145" s="11"/>
      <c r="I145" s="11"/>
      <c r="J145" s="11"/>
      <c r="K145" s="11"/>
      <c r="L145" s="13">
        <v>299</v>
      </c>
      <c r="M145" s="11">
        <v>750708</v>
      </c>
      <c r="N145" s="11"/>
      <c r="O145" s="11"/>
      <c r="P145" s="11"/>
      <c r="Q145" s="11"/>
      <c r="R145" s="11"/>
      <c r="S145" s="11"/>
      <c r="T145" s="11"/>
      <c r="U145" s="11"/>
      <c r="V145" s="13"/>
      <c r="W145" s="13"/>
      <c r="X145" s="128">
        <f t="shared" si="25"/>
        <v>750708</v>
      </c>
      <c r="Y145" s="128">
        <f t="shared" si="26"/>
        <v>0</v>
      </c>
      <c r="Z145" s="125"/>
      <c r="AA145" s="125"/>
      <c r="AB145" s="125"/>
    </row>
    <row r="146" spans="1:28" s="119" customFormat="1" x14ac:dyDescent="0.35">
      <c r="A146" s="36">
        <f t="shared" si="27"/>
        <v>88</v>
      </c>
      <c r="B146" s="44" t="s">
        <v>252</v>
      </c>
      <c r="C146" s="13">
        <f t="shared" si="24"/>
        <v>1709775</v>
      </c>
      <c r="D146" s="11"/>
      <c r="E146" s="11"/>
      <c r="F146" s="11"/>
      <c r="G146" s="11"/>
      <c r="H146" s="11"/>
      <c r="I146" s="11"/>
      <c r="J146" s="11"/>
      <c r="K146" s="11"/>
      <c r="L146" s="13">
        <v>554</v>
      </c>
      <c r="M146" s="11">
        <v>1709775</v>
      </c>
      <c r="N146" s="11"/>
      <c r="O146" s="11"/>
      <c r="P146" s="11"/>
      <c r="Q146" s="11"/>
      <c r="R146" s="11"/>
      <c r="S146" s="11"/>
      <c r="T146" s="11"/>
      <c r="U146" s="11"/>
      <c r="V146" s="13"/>
      <c r="W146" s="13"/>
      <c r="X146" s="128">
        <f t="shared" si="25"/>
        <v>1709775</v>
      </c>
      <c r="Y146" s="128">
        <f t="shared" si="26"/>
        <v>0</v>
      </c>
      <c r="Z146" s="125"/>
      <c r="AA146" s="125"/>
      <c r="AB146" s="125"/>
    </row>
    <row r="147" spans="1:28" s="119" customFormat="1" x14ac:dyDescent="0.35">
      <c r="A147" s="36">
        <f t="shared" si="27"/>
        <v>89</v>
      </c>
      <c r="B147" s="44" t="s">
        <v>253</v>
      </c>
      <c r="C147" s="13">
        <f t="shared" si="24"/>
        <v>1689739</v>
      </c>
      <c r="D147" s="11"/>
      <c r="E147" s="11"/>
      <c r="F147" s="11"/>
      <c r="G147" s="11"/>
      <c r="H147" s="11"/>
      <c r="I147" s="11"/>
      <c r="J147" s="11"/>
      <c r="K147" s="11"/>
      <c r="L147" s="13">
        <v>582</v>
      </c>
      <c r="M147" s="11">
        <v>1689739</v>
      </c>
      <c r="N147" s="11"/>
      <c r="O147" s="11"/>
      <c r="P147" s="11"/>
      <c r="Q147" s="11"/>
      <c r="R147" s="11"/>
      <c r="S147" s="11"/>
      <c r="T147" s="11"/>
      <c r="U147" s="11"/>
      <c r="V147" s="13"/>
      <c r="W147" s="13"/>
      <c r="X147" s="128">
        <f t="shared" si="25"/>
        <v>1689739</v>
      </c>
      <c r="Y147" s="128">
        <f t="shared" si="26"/>
        <v>0</v>
      </c>
      <c r="Z147" s="125"/>
      <c r="AA147" s="125"/>
      <c r="AB147" s="125"/>
    </row>
    <row r="148" spans="1:28" s="119" customFormat="1" x14ac:dyDescent="0.35">
      <c r="A148" s="36">
        <f t="shared" si="27"/>
        <v>90</v>
      </c>
      <c r="B148" s="44" t="s">
        <v>254</v>
      </c>
      <c r="C148" s="13">
        <f t="shared" si="24"/>
        <v>3893771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>
        <v>960</v>
      </c>
      <c r="Q148" s="11">
        <v>3893771</v>
      </c>
      <c r="R148" s="11"/>
      <c r="S148" s="11"/>
      <c r="T148" s="11"/>
      <c r="U148" s="11"/>
      <c r="V148" s="13"/>
      <c r="W148" s="13"/>
      <c r="X148" s="128">
        <f t="shared" si="25"/>
        <v>3893771</v>
      </c>
      <c r="Y148" s="128">
        <f t="shared" si="26"/>
        <v>0</v>
      </c>
      <c r="Z148" s="125"/>
      <c r="AA148" s="125"/>
      <c r="AB148" s="125"/>
    </row>
    <row r="149" spans="1:28" s="119" customFormat="1" x14ac:dyDescent="0.35">
      <c r="A149" s="36">
        <f t="shared" si="27"/>
        <v>91</v>
      </c>
      <c r="B149" s="44" t="s">
        <v>255</v>
      </c>
      <c r="C149" s="13">
        <f t="shared" si="24"/>
        <v>1565550</v>
      </c>
      <c r="D149" s="11"/>
      <c r="E149" s="11"/>
      <c r="F149" s="11"/>
      <c r="G149" s="11"/>
      <c r="H149" s="11"/>
      <c r="I149" s="11"/>
      <c r="J149" s="11"/>
      <c r="K149" s="11"/>
      <c r="L149" s="13">
        <v>866</v>
      </c>
      <c r="M149" s="11">
        <v>1565550</v>
      </c>
      <c r="N149" s="11"/>
      <c r="O149" s="11"/>
      <c r="P149" s="11"/>
      <c r="Q149" s="11"/>
      <c r="R149" s="11"/>
      <c r="S149" s="11"/>
      <c r="T149" s="11"/>
      <c r="U149" s="11"/>
      <c r="V149" s="13"/>
      <c r="W149" s="13"/>
      <c r="X149" s="128">
        <f t="shared" si="25"/>
        <v>1565550</v>
      </c>
      <c r="Y149" s="128">
        <f t="shared" si="26"/>
        <v>0</v>
      </c>
      <c r="Z149" s="125"/>
      <c r="AA149" s="125"/>
      <c r="AB149" s="125"/>
    </row>
    <row r="150" spans="1:28" s="119" customFormat="1" x14ac:dyDescent="0.35">
      <c r="A150" s="175" t="s">
        <v>44</v>
      </c>
      <c r="B150" s="176"/>
      <c r="C150" s="13">
        <f>SUM(C140:C149)</f>
        <v>17519132</v>
      </c>
      <c r="D150" s="13"/>
      <c r="E150" s="13"/>
      <c r="F150" s="13"/>
      <c r="G150" s="13"/>
      <c r="H150" s="13"/>
      <c r="I150" s="13"/>
      <c r="J150" s="13"/>
      <c r="K150" s="13"/>
      <c r="L150" s="13">
        <f>SUM(L140:L149)</f>
        <v>5477</v>
      </c>
      <c r="M150" s="13">
        <f>SUM(M140:M149)</f>
        <v>12128951</v>
      </c>
      <c r="N150" s="13"/>
      <c r="O150" s="13"/>
      <c r="P150" s="13">
        <f>SUM(P140:P149)</f>
        <v>1743</v>
      </c>
      <c r="Q150" s="13">
        <f>SUM(Q140:Q149)</f>
        <v>5390181</v>
      </c>
      <c r="R150" s="13"/>
      <c r="S150" s="13"/>
      <c r="T150" s="13"/>
      <c r="U150" s="13"/>
      <c r="V150" s="13"/>
      <c r="W150" s="13"/>
      <c r="X150" s="128">
        <f t="shared" si="25"/>
        <v>17519132</v>
      </c>
      <c r="Y150" s="128">
        <f t="shared" si="26"/>
        <v>0</v>
      </c>
      <c r="Z150" s="125"/>
      <c r="AA150" s="125"/>
      <c r="AB150" s="125"/>
    </row>
    <row r="151" spans="1:28" s="119" customFormat="1" ht="15" customHeight="1" x14ac:dyDescent="0.35">
      <c r="A151" s="172" t="s">
        <v>103</v>
      </c>
      <c r="B151" s="173"/>
      <c r="C151" s="173"/>
      <c r="D151" s="173"/>
      <c r="E151" s="174"/>
      <c r="F151" s="221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3"/>
      <c r="X151" s="128">
        <f t="shared" si="25"/>
        <v>0</v>
      </c>
      <c r="Y151" s="128">
        <f t="shared" si="26"/>
        <v>0</v>
      </c>
      <c r="Z151" s="125"/>
      <c r="AA151" s="125"/>
      <c r="AB151" s="125"/>
    </row>
    <row r="152" spans="1:28" s="119" customFormat="1" x14ac:dyDescent="0.35">
      <c r="A152" s="36">
        <f>A149+1</f>
        <v>92</v>
      </c>
      <c r="B152" s="44" t="s">
        <v>256</v>
      </c>
      <c r="C152" s="13">
        <f>D152+K152+M152+O152+Q152+S152+U152+V152+W152</f>
        <v>531561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>
        <v>499</v>
      </c>
      <c r="Q152" s="79">
        <v>531561</v>
      </c>
      <c r="R152" s="11"/>
      <c r="S152" s="11"/>
      <c r="T152" s="11"/>
      <c r="U152" s="11"/>
      <c r="V152" s="13"/>
      <c r="W152" s="13"/>
      <c r="X152" s="128">
        <f t="shared" si="25"/>
        <v>531561</v>
      </c>
      <c r="Y152" s="128">
        <f t="shared" si="26"/>
        <v>0</v>
      </c>
      <c r="Z152" s="125"/>
      <c r="AA152" s="125"/>
      <c r="AB152" s="125"/>
    </row>
    <row r="153" spans="1:28" s="119" customFormat="1" x14ac:dyDescent="0.35">
      <c r="A153" s="36">
        <f>A152+1</f>
        <v>93</v>
      </c>
      <c r="B153" s="44" t="s">
        <v>257</v>
      </c>
      <c r="C153" s="13">
        <f>D153+K153+M153+O153+Q153+S153+U153+V153+W153</f>
        <v>537641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>
        <v>499</v>
      </c>
      <c r="Q153" s="11">
        <v>537641</v>
      </c>
      <c r="R153" s="11"/>
      <c r="S153" s="11"/>
      <c r="T153" s="11"/>
      <c r="U153" s="11"/>
      <c r="V153" s="13"/>
      <c r="W153" s="13"/>
      <c r="X153" s="128">
        <f t="shared" si="25"/>
        <v>537641</v>
      </c>
      <c r="Y153" s="128">
        <f t="shared" si="26"/>
        <v>0</v>
      </c>
      <c r="Z153" s="125"/>
      <c r="AA153" s="125"/>
      <c r="AB153" s="125"/>
    </row>
    <row r="154" spans="1:28" s="119" customFormat="1" x14ac:dyDescent="0.35">
      <c r="A154" s="36">
        <f>A153+1</f>
        <v>94</v>
      </c>
      <c r="B154" s="44" t="s">
        <v>258</v>
      </c>
      <c r="C154" s="13">
        <f>D154+K154+M154+O154+Q154+S154+U154+V154+W154</f>
        <v>540831</v>
      </c>
      <c r="D154" s="11"/>
      <c r="E154" s="11"/>
      <c r="F154" s="11"/>
      <c r="G154" s="11"/>
      <c r="H154" s="11"/>
      <c r="I154" s="11"/>
      <c r="J154" s="11"/>
      <c r="K154" s="11"/>
      <c r="L154" s="13"/>
      <c r="M154" s="11"/>
      <c r="N154" s="11"/>
      <c r="O154" s="11"/>
      <c r="P154" s="11">
        <v>499</v>
      </c>
      <c r="Q154" s="11">
        <v>540831</v>
      </c>
      <c r="R154" s="11"/>
      <c r="S154" s="11"/>
      <c r="T154" s="11"/>
      <c r="U154" s="11"/>
      <c r="V154" s="13"/>
      <c r="W154" s="13"/>
      <c r="X154" s="128">
        <f t="shared" si="25"/>
        <v>540831</v>
      </c>
      <c r="Y154" s="128">
        <f t="shared" si="26"/>
        <v>0</v>
      </c>
      <c r="Z154" s="125"/>
      <c r="AA154" s="125"/>
      <c r="AB154" s="125"/>
    </row>
    <row r="155" spans="1:28" s="119" customFormat="1" x14ac:dyDescent="0.35">
      <c r="A155" s="36">
        <f>A154+1</f>
        <v>95</v>
      </c>
      <c r="B155" s="44" t="s">
        <v>259</v>
      </c>
      <c r="C155" s="13">
        <f>D155+K155+M155+O155+Q155+S155+U155+V155+W155</f>
        <v>522384</v>
      </c>
      <c r="D155" s="11"/>
      <c r="E155" s="11"/>
      <c r="F155" s="11"/>
      <c r="G155" s="11"/>
      <c r="H155" s="11"/>
      <c r="I155" s="11"/>
      <c r="J155" s="11"/>
      <c r="K155" s="11"/>
      <c r="L155" s="13"/>
      <c r="M155" s="11"/>
      <c r="N155" s="11"/>
      <c r="O155" s="11"/>
      <c r="P155" s="11">
        <v>499</v>
      </c>
      <c r="Q155" s="11">
        <v>522384</v>
      </c>
      <c r="R155" s="11"/>
      <c r="S155" s="11"/>
      <c r="T155" s="11"/>
      <c r="U155" s="11"/>
      <c r="V155" s="13"/>
      <c r="W155" s="13"/>
      <c r="X155" s="128">
        <f t="shared" si="25"/>
        <v>522384</v>
      </c>
      <c r="Y155" s="128">
        <f t="shared" si="26"/>
        <v>0</v>
      </c>
      <c r="Z155" s="125"/>
      <c r="AA155" s="125"/>
      <c r="AB155" s="125"/>
    </row>
    <row r="156" spans="1:28" s="119" customFormat="1" x14ac:dyDescent="0.35">
      <c r="A156" s="175" t="s">
        <v>44</v>
      </c>
      <c r="B156" s="176"/>
      <c r="C156" s="13">
        <f>SUM(C152:C155)</f>
        <v>2132417</v>
      </c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>
        <f>SUM(P152:P155)</f>
        <v>1996</v>
      </c>
      <c r="Q156" s="11">
        <f>SUM(Q152:Q155)</f>
        <v>2132417</v>
      </c>
      <c r="R156" s="13"/>
      <c r="S156" s="13"/>
      <c r="T156" s="13"/>
      <c r="U156" s="13"/>
      <c r="V156" s="13"/>
      <c r="W156" s="13"/>
      <c r="X156" s="128">
        <f t="shared" si="25"/>
        <v>2132417</v>
      </c>
      <c r="Y156" s="128">
        <f t="shared" si="26"/>
        <v>0</v>
      </c>
      <c r="Z156" s="125"/>
      <c r="AA156" s="125"/>
      <c r="AB156" s="125"/>
    </row>
    <row r="157" spans="1:28" s="119" customFormat="1" ht="15" customHeight="1" x14ac:dyDescent="0.35">
      <c r="A157" s="172" t="s">
        <v>105</v>
      </c>
      <c r="B157" s="173"/>
      <c r="C157" s="173"/>
      <c r="D157" s="173"/>
      <c r="E157" s="174"/>
      <c r="F157" s="221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3"/>
      <c r="X157" s="128">
        <f t="shared" si="25"/>
        <v>0</v>
      </c>
      <c r="Y157" s="128">
        <f t="shared" si="26"/>
        <v>0</v>
      </c>
      <c r="Z157" s="125"/>
      <c r="AA157" s="125"/>
      <c r="AB157" s="125"/>
    </row>
    <row r="158" spans="1:28" s="119" customFormat="1" x14ac:dyDescent="0.35">
      <c r="A158" s="36">
        <f>A155+1</f>
        <v>96</v>
      </c>
      <c r="B158" s="132" t="s">
        <v>260</v>
      </c>
      <c r="C158" s="13">
        <f t="shared" ref="C158:C163" si="28">D158+K158+M158+O158+Q158+S158+U158+V158+W158</f>
        <v>599356</v>
      </c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>
        <v>374.85</v>
      </c>
      <c r="Q158" s="11">
        <v>599356</v>
      </c>
      <c r="R158" s="11"/>
      <c r="S158" s="11"/>
      <c r="T158" s="11"/>
      <c r="U158" s="11"/>
      <c r="V158" s="13"/>
      <c r="W158" s="13"/>
      <c r="X158" s="128">
        <f t="shared" si="25"/>
        <v>599356</v>
      </c>
      <c r="Y158" s="128">
        <f t="shared" si="26"/>
        <v>0</v>
      </c>
      <c r="Z158" s="125"/>
      <c r="AA158" s="125"/>
      <c r="AB158" s="125"/>
    </row>
    <row r="159" spans="1:28" s="119" customFormat="1" x14ac:dyDescent="0.35">
      <c r="A159" s="36">
        <f>A158+1</f>
        <v>97</v>
      </c>
      <c r="B159" s="132" t="s">
        <v>261</v>
      </c>
      <c r="C159" s="13">
        <f t="shared" si="28"/>
        <v>599356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>
        <v>374.85</v>
      </c>
      <c r="Q159" s="11">
        <v>599356</v>
      </c>
      <c r="R159" s="11"/>
      <c r="S159" s="11"/>
      <c r="T159" s="11"/>
      <c r="U159" s="11"/>
      <c r="V159" s="13"/>
      <c r="W159" s="13"/>
      <c r="X159" s="128">
        <f t="shared" si="25"/>
        <v>599356</v>
      </c>
      <c r="Y159" s="128">
        <f t="shared" si="26"/>
        <v>0</v>
      </c>
      <c r="Z159" s="125"/>
      <c r="AA159" s="125"/>
      <c r="AB159" s="125"/>
    </row>
    <row r="160" spans="1:28" s="119" customFormat="1" x14ac:dyDescent="0.35">
      <c r="A160" s="36">
        <f>A159+1</f>
        <v>98</v>
      </c>
      <c r="B160" s="132" t="s">
        <v>262</v>
      </c>
      <c r="C160" s="13">
        <f t="shared" si="28"/>
        <v>546377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>
        <v>411.24</v>
      </c>
      <c r="Q160" s="11">
        <v>546377</v>
      </c>
      <c r="R160" s="11"/>
      <c r="S160" s="11"/>
      <c r="T160" s="11"/>
      <c r="U160" s="11"/>
      <c r="V160" s="13"/>
      <c r="W160" s="13"/>
      <c r="X160" s="128">
        <f t="shared" si="25"/>
        <v>546377</v>
      </c>
      <c r="Y160" s="128">
        <f t="shared" si="26"/>
        <v>0</v>
      </c>
      <c r="Z160" s="125"/>
      <c r="AA160" s="125"/>
      <c r="AB160" s="125"/>
    </row>
    <row r="161" spans="1:28" s="119" customFormat="1" x14ac:dyDescent="0.35">
      <c r="A161" s="36">
        <f>A160+1</f>
        <v>99</v>
      </c>
      <c r="B161" s="132" t="s">
        <v>263</v>
      </c>
      <c r="C161" s="13">
        <f t="shared" si="28"/>
        <v>665022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>
        <v>794</v>
      </c>
      <c r="Q161" s="11">
        <v>665022</v>
      </c>
      <c r="R161" s="11"/>
      <c r="S161" s="11"/>
      <c r="T161" s="11"/>
      <c r="U161" s="11"/>
      <c r="V161" s="13"/>
      <c r="W161" s="13"/>
      <c r="X161" s="128">
        <f t="shared" si="25"/>
        <v>665022</v>
      </c>
      <c r="Y161" s="128">
        <f t="shared" si="26"/>
        <v>0</v>
      </c>
      <c r="Z161" s="125"/>
      <c r="AA161" s="125"/>
      <c r="AB161" s="125"/>
    </row>
    <row r="162" spans="1:28" s="119" customFormat="1" x14ac:dyDescent="0.35">
      <c r="A162" s="36">
        <f>A161+1</f>
        <v>100</v>
      </c>
      <c r="B162" s="132" t="s">
        <v>264</v>
      </c>
      <c r="C162" s="13">
        <f t="shared" si="28"/>
        <v>1015004</v>
      </c>
      <c r="D162" s="11"/>
      <c r="E162" s="11"/>
      <c r="F162" s="11"/>
      <c r="G162" s="11"/>
      <c r="H162" s="11"/>
      <c r="I162" s="11"/>
      <c r="J162" s="11"/>
      <c r="K162" s="11"/>
      <c r="L162" s="11">
        <v>689</v>
      </c>
      <c r="M162" s="11">
        <v>1015004</v>
      </c>
      <c r="N162" s="11"/>
      <c r="O162" s="11"/>
      <c r="P162" s="11"/>
      <c r="Q162" s="11"/>
      <c r="R162" s="11"/>
      <c r="S162" s="11"/>
      <c r="T162" s="11"/>
      <c r="U162" s="11"/>
      <c r="V162" s="13"/>
      <c r="W162" s="13"/>
      <c r="X162" s="128">
        <f t="shared" si="25"/>
        <v>1015004</v>
      </c>
      <c r="Y162" s="128">
        <f t="shared" si="26"/>
        <v>0</v>
      </c>
      <c r="Z162" s="125"/>
      <c r="AA162" s="125"/>
      <c r="AB162" s="125"/>
    </row>
    <row r="163" spans="1:28" s="119" customFormat="1" x14ac:dyDescent="0.35">
      <c r="A163" s="36">
        <f>A162+1</f>
        <v>101</v>
      </c>
      <c r="B163" s="132" t="s">
        <v>265</v>
      </c>
      <c r="C163" s="13">
        <f t="shared" si="28"/>
        <v>1988718</v>
      </c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>
        <v>1980</v>
      </c>
      <c r="Q163" s="11">
        <v>1988718</v>
      </c>
      <c r="R163" s="13"/>
      <c r="S163" s="13"/>
      <c r="T163" s="13"/>
      <c r="U163" s="13"/>
      <c r="V163" s="13"/>
      <c r="W163" s="13"/>
      <c r="X163" s="128">
        <f t="shared" si="25"/>
        <v>1988718</v>
      </c>
      <c r="Y163" s="128">
        <f t="shared" si="26"/>
        <v>0</v>
      </c>
      <c r="Z163" s="125"/>
      <c r="AA163" s="125"/>
      <c r="AB163" s="125"/>
    </row>
    <row r="164" spans="1:28" s="119" customFormat="1" x14ac:dyDescent="0.35">
      <c r="A164" s="175" t="s">
        <v>44</v>
      </c>
      <c r="B164" s="176"/>
      <c r="C164" s="11">
        <f>SUM(C158:C163)</f>
        <v>5413833</v>
      </c>
      <c r="D164" s="11"/>
      <c r="E164" s="11"/>
      <c r="F164" s="11"/>
      <c r="G164" s="11"/>
      <c r="H164" s="11"/>
      <c r="I164" s="11"/>
      <c r="J164" s="11"/>
      <c r="K164" s="11"/>
      <c r="L164" s="11">
        <f>SUM(L158:L163)</f>
        <v>689</v>
      </c>
      <c r="M164" s="11">
        <f>SUM(M158:M163)</f>
        <v>1015004</v>
      </c>
      <c r="N164" s="11"/>
      <c r="O164" s="11"/>
      <c r="P164" s="11">
        <f>SUM(P158:P163)</f>
        <v>3934.94</v>
      </c>
      <c r="Q164" s="11">
        <f>SUM(Q158:Q163)</f>
        <v>4398829</v>
      </c>
      <c r="R164" s="11"/>
      <c r="S164" s="11"/>
      <c r="T164" s="11"/>
      <c r="U164" s="11"/>
      <c r="V164" s="11"/>
      <c r="W164" s="13"/>
      <c r="X164" s="128">
        <f t="shared" si="25"/>
        <v>5413833</v>
      </c>
      <c r="Y164" s="128">
        <f t="shared" si="26"/>
        <v>0</v>
      </c>
      <c r="Z164" s="125"/>
      <c r="AA164" s="125"/>
      <c r="AB164" s="125"/>
    </row>
    <row r="165" spans="1:28" s="119" customFormat="1" x14ac:dyDescent="0.35">
      <c r="A165" s="172" t="s">
        <v>106</v>
      </c>
      <c r="B165" s="174"/>
      <c r="C165" s="37">
        <f>C138+C150+C156+C164</f>
        <v>41040661</v>
      </c>
      <c r="D165" s="37"/>
      <c r="E165" s="37"/>
      <c r="F165" s="37"/>
      <c r="G165" s="37"/>
      <c r="H165" s="37"/>
      <c r="I165" s="37"/>
      <c r="J165" s="37"/>
      <c r="K165" s="37"/>
      <c r="L165" s="37">
        <f>L138+L150+L156+L164</f>
        <v>7904</v>
      </c>
      <c r="M165" s="37">
        <f>M138+M150+M156+M164</f>
        <v>19070892</v>
      </c>
      <c r="N165" s="37"/>
      <c r="O165" s="37"/>
      <c r="P165" s="37">
        <f>P138+P150+P156+P164</f>
        <v>11549.34</v>
      </c>
      <c r="Q165" s="37">
        <f>Q138+Q150+Q156+Q164</f>
        <v>20102839</v>
      </c>
      <c r="R165" s="37"/>
      <c r="S165" s="37"/>
      <c r="T165" s="37"/>
      <c r="U165" s="37"/>
      <c r="V165" s="37"/>
      <c r="W165" s="37">
        <f>W138+W150+W156+W164</f>
        <v>1866930</v>
      </c>
      <c r="X165" s="128">
        <f t="shared" si="25"/>
        <v>41040661</v>
      </c>
      <c r="Y165" s="128">
        <f t="shared" si="26"/>
        <v>0</v>
      </c>
      <c r="Z165" s="125"/>
      <c r="AA165" s="125"/>
      <c r="AB165" s="125"/>
    </row>
    <row r="166" spans="1:28" s="119" customFormat="1" ht="15" customHeight="1" x14ac:dyDescent="0.35">
      <c r="A166" s="233" t="s">
        <v>108</v>
      </c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234"/>
      <c r="U166" s="234"/>
      <c r="V166" s="234"/>
      <c r="W166" s="235"/>
      <c r="X166" s="128">
        <f t="shared" si="25"/>
        <v>0</v>
      </c>
      <c r="Y166" s="128">
        <f t="shared" si="26"/>
        <v>0</v>
      </c>
      <c r="Z166" s="125"/>
      <c r="AA166" s="125"/>
      <c r="AB166" s="125"/>
    </row>
    <row r="167" spans="1:28" s="119" customFormat="1" ht="15" customHeight="1" x14ac:dyDescent="0.35">
      <c r="A167" s="172" t="s">
        <v>109</v>
      </c>
      <c r="B167" s="173"/>
      <c r="C167" s="173"/>
      <c r="D167" s="173"/>
      <c r="E167" s="174"/>
      <c r="F167" s="221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3"/>
      <c r="X167" s="128">
        <f t="shared" si="25"/>
        <v>0</v>
      </c>
      <c r="Y167" s="128">
        <f t="shared" si="26"/>
        <v>0</v>
      </c>
      <c r="Z167" s="125"/>
      <c r="AA167" s="125"/>
      <c r="AB167" s="125"/>
    </row>
    <row r="168" spans="1:28" s="119" customFormat="1" x14ac:dyDescent="0.35">
      <c r="A168" s="36">
        <f>A163+1</f>
        <v>102</v>
      </c>
      <c r="B168" s="126" t="s">
        <v>405</v>
      </c>
      <c r="C168" s="13">
        <f>D168+K168+M168+O168+Q168+S168+U168+V168+W168</f>
        <v>4591322</v>
      </c>
      <c r="D168" s="11"/>
      <c r="E168" s="11"/>
      <c r="F168" s="11"/>
      <c r="G168" s="11"/>
      <c r="H168" s="11"/>
      <c r="I168" s="11"/>
      <c r="J168" s="36">
        <v>2</v>
      </c>
      <c r="K168" s="11">
        <v>4591322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28">
        <f t="shared" si="25"/>
        <v>4591322</v>
      </c>
      <c r="Y168" s="128">
        <f t="shared" si="26"/>
        <v>0</v>
      </c>
      <c r="Z168" s="125"/>
      <c r="AA168" s="125"/>
      <c r="AB168" s="125"/>
    </row>
    <row r="169" spans="1:28" s="119" customFormat="1" x14ac:dyDescent="0.35">
      <c r="A169" s="36">
        <f>A168+1</f>
        <v>103</v>
      </c>
      <c r="B169" s="126" t="s">
        <v>406</v>
      </c>
      <c r="C169" s="13">
        <f>D169+K169+M169+O169+Q169+S169+U169+V169+W169</f>
        <v>4596705</v>
      </c>
      <c r="D169" s="11"/>
      <c r="E169" s="11"/>
      <c r="F169" s="11"/>
      <c r="G169" s="11"/>
      <c r="H169" s="11"/>
      <c r="I169" s="11"/>
      <c r="J169" s="36">
        <v>2</v>
      </c>
      <c r="K169" s="11">
        <v>4596705</v>
      </c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28">
        <f t="shared" si="25"/>
        <v>4596705</v>
      </c>
      <c r="Y169" s="128">
        <f t="shared" si="26"/>
        <v>0</v>
      </c>
      <c r="Z169" s="125"/>
      <c r="AA169" s="125"/>
      <c r="AB169" s="125"/>
    </row>
    <row r="170" spans="1:28" s="119" customFormat="1" x14ac:dyDescent="0.35">
      <c r="A170" s="175" t="s">
        <v>44</v>
      </c>
      <c r="B170" s="176"/>
      <c r="C170" s="11">
        <f>SUM(C168:C169)</f>
        <v>9188027</v>
      </c>
      <c r="D170" s="11"/>
      <c r="E170" s="11"/>
      <c r="F170" s="11"/>
      <c r="G170" s="11"/>
      <c r="H170" s="11"/>
      <c r="I170" s="11"/>
      <c r="J170" s="36">
        <f>SUM(J168:J169)</f>
        <v>4</v>
      </c>
      <c r="K170" s="11">
        <f>SUM(K168:K169)</f>
        <v>9188027</v>
      </c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28">
        <f t="shared" si="25"/>
        <v>9188027</v>
      </c>
      <c r="Y170" s="128">
        <f t="shared" si="26"/>
        <v>0</v>
      </c>
      <c r="Z170" s="125"/>
      <c r="AA170" s="125"/>
      <c r="AB170" s="125"/>
    </row>
    <row r="171" spans="1:28" s="119" customFormat="1" ht="15" customHeight="1" x14ac:dyDescent="0.35">
      <c r="A171" s="172" t="s">
        <v>110</v>
      </c>
      <c r="B171" s="173"/>
      <c r="C171" s="173"/>
      <c r="D171" s="173"/>
      <c r="E171" s="173"/>
      <c r="F171" s="221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3"/>
      <c r="X171" s="128">
        <f t="shared" si="25"/>
        <v>0</v>
      </c>
      <c r="Y171" s="128">
        <f t="shared" si="26"/>
        <v>0</v>
      </c>
      <c r="Z171" s="125"/>
      <c r="AA171" s="125"/>
      <c r="AB171" s="125"/>
    </row>
    <row r="172" spans="1:28" s="119" customFormat="1" x14ac:dyDescent="0.35">
      <c r="A172" s="36">
        <f>A169+1</f>
        <v>104</v>
      </c>
      <c r="B172" s="126" t="s">
        <v>266</v>
      </c>
      <c r="C172" s="13">
        <f t="shared" ref="C172:C201" si="29">D172+K172+M172+O172+Q172+S172+U172+V172+W172</f>
        <v>150000</v>
      </c>
      <c r="D172" s="13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37"/>
      <c r="W172" s="11">
        <v>150000</v>
      </c>
      <c r="X172" s="128">
        <f t="shared" si="25"/>
        <v>150000</v>
      </c>
      <c r="Y172" s="128">
        <f t="shared" si="26"/>
        <v>0</v>
      </c>
      <c r="Z172" s="125"/>
      <c r="AA172" s="125"/>
      <c r="AB172" s="125"/>
    </row>
    <row r="173" spans="1:28" s="119" customFormat="1" x14ac:dyDescent="0.35">
      <c r="A173" s="36">
        <f>A172+1</f>
        <v>105</v>
      </c>
      <c r="B173" s="126" t="s">
        <v>267</v>
      </c>
      <c r="C173" s="13">
        <f t="shared" si="29"/>
        <v>150000</v>
      </c>
      <c r="D173" s="13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37"/>
      <c r="W173" s="11">
        <v>150000</v>
      </c>
      <c r="X173" s="128">
        <f t="shared" si="25"/>
        <v>150000</v>
      </c>
      <c r="Y173" s="128">
        <f t="shared" si="26"/>
        <v>0</v>
      </c>
      <c r="Z173" s="125"/>
      <c r="AA173" s="125"/>
      <c r="AB173" s="125"/>
    </row>
    <row r="174" spans="1:28" s="119" customFormat="1" x14ac:dyDescent="0.35">
      <c r="A174" s="36">
        <f t="shared" ref="A174:A201" si="30">A173+1</f>
        <v>106</v>
      </c>
      <c r="B174" s="126" t="s">
        <v>268</v>
      </c>
      <c r="C174" s="13">
        <f t="shared" si="29"/>
        <v>205000</v>
      </c>
      <c r="D174" s="13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37"/>
      <c r="W174" s="11">
        <v>205000</v>
      </c>
      <c r="X174" s="128">
        <f t="shared" si="25"/>
        <v>205000</v>
      </c>
      <c r="Y174" s="128">
        <f t="shared" si="26"/>
        <v>0</v>
      </c>
      <c r="Z174" s="125"/>
      <c r="AA174" s="125"/>
      <c r="AB174" s="125"/>
    </row>
    <row r="175" spans="1:28" s="119" customFormat="1" x14ac:dyDescent="0.35">
      <c r="A175" s="36">
        <f t="shared" si="30"/>
        <v>107</v>
      </c>
      <c r="B175" s="126" t="s">
        <v>111</v>
      </c>
      <c r="C175" s="13">
        <f t="shared" si="29"/>
        <v>3643965</v>
      </c>
      <c r="D175" s="13"/>
      <c r="E175" s="11"/>
      <c r="F175" s="11"/>
      <c r="G175" s="11"/>
      <c r="H175" s="11"/>
      <c r="I175" s="11"/>
      <c r="J175" s="11"/>
      <c r="K175" s="11"/>
      <c r="L175" s="11">
        <v>456.3</v>
      </c>
      <c r="M175" s="11">
        <v>1355366</v>
      </c>
      <c r="N175" s="11"/>
      <c r="O175" s="11"/>
      <c r="P175" s="11"/>
      <c r="Q175" s="11"/>
      <c r="R175" s="11"/>
      <c r="S175" s="11"/>
      <c r="T175" s="11">
        <v>409.62</v>
      </c>
      <c r="U175" s="11">
        <v>1928926</v>
      </c>
      <c r="V175" s="37"/>
      <c r="W175" s="11">
        <v>359673</v>
      </c>
      <c r="X175" s="128">
        <f t="shared" si="25"/>
        <v>3643965</v>
      </c>
      <c r="Y175" s="128">
        <f t="shared" si="26"/>
        <v>0</v>
      </c>
      <c r="Z175" s="125"/>
      <c r="AA175" s="125"/>
      <c r="AB175" s="125"/>
    </row>
    <row r="176" spans="1:28" s="119" customFormat="1" x14ac:dyDescent="0.35">
      <c r="A176" s="36">
        <f t="shared" si="30"/>
        <v>108</v>
      </c>
      <c r="B176" s="126" t="s">
        <v>112</v>
      </c>
      <c r="C176" s="13">
        <f t="shared" si="29"/>
        <v>3525628</v>
      </c>
      <c r="D176" s="13"/>
      <c r="E176" s="11"/>
      <c r="F176" s="11"/>
      <c r="G176" s="11"/>
      <c r="H176" s="11"/>
      <c r="I176" s="11"/>
      <c r="J176" s="11"/>
      <c r="K176" s="11"/>
      <c r="L176" s="11">
        <v>693.6</v>
      </c>
      <c r="M176" s="11">
        <v>1873591</v>
      </c>
      <c r="N176" s="11"/>
      <c r="O176" s="11"/>
      <c r="P176" s="11">
        <v>744.34</v>
      </c>
      <c r="Q176" s="11">
        <v>1034674</v>
      </c>
      <c r="R176" s="11"/>
      <c r="S176" s="11"/>
      <c r="T176" s="37"/>
      <c r="U176" s="37"/>
      <c r="V176" s="37"/>
      <c r="W176" s="11">
        <v>617363</v>
      </c>
      <c r="X176" s="128">
        <f t="shared" si="25"/>
        <v>3525628</v>
      </c>
      <c r="Y176" s="128">
        <f t="shared" si="26"/>
        <v>0</v>
      </c>
      <c r="Z176" s="125"/>
      <c r="AA176" s="125"/>
      <c r="AB176" s="125"/>
    </row>
    <row r="177" spans="1:28" s="119" customFormat="1" x14ac:dyDescent="0.35">
      <c r="A177" s="36">
        <f t="shared" si="30"/>
        <v>109</v>
      </c>
      <c r="B177" s="126" t="s">
        <v>269</v>
      </c>
      <c r="C177" s="13">
        <f t="shared" si="29"/>
        <v>150000</v>
      </c>
      <c r="D177" s="13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37"/>
      <c r="W177" s="11">
        <v>150000</v>
      </c>
      <c r="X177" s="128">
        <f t="shared" si="25"/>
        <v>150000</v>
      </c>
      <c r="Y177" s="128">
        <f t="shared" si="26"/>
        <v>0</v>
      </c>
      <c r="Z177" s="125"/>
      <c r="AA177" s="125"/>
      <c r="AB177" s="125"/>
    </row>
    <row r="178" spans="1:28" s="119" customFormat="1" x14ac:dyDescent="0.35">
      <c r="A178" s="36">
        <f t="shared" si="30"/>
        <v>110</v>
      </c>
      <c r="B178" s="126" t="s">
        <v>270</v>
      </c>
      <c r="C178" s="13">
        <f t="shared" si="29"/>
        <v>150000</v>
      </c>
      <c r="D178" s="13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37"/>
      <c r="W178" s="11">
        <v>150000</v>
      </c>
      <c r="X178" s="128">
        <f t="shared" si="25"/>
        <v>150000</v>
      </c>
      <c r="Y178" s="128">
        <f t="shared" si="26"/>
        <v>0</v>
      </c>
      <c r="Z178" s="125"/>
      <c r="AA178" s="125"/>
      <c r="AB178" s="125"/>
    </row>
    <row r="179" spans="1:28" s="119" customFormat="1" x14ac:dyDescent="0.35">
      <c r="A179" s="36">
        <f t="shared" si="30"/>
        <v>111</v>
      </c>
      <c r="B179" s="126" t="s">
        <v>271</v>
      </c>
      <c r="C179" s="13">
        <f t="shared" si="29"/>
        <v>350000</v>
      </c>
      <c r="D179" s="13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37"/>
      <c r="W179" s="11">
        <v>350000</v>
      </c>
      <c r="X179" s="128">
        <f t="shared" si="25"/>
        <v>350000</v>
      </c>
      <c r="Y179" s="128">
        <f t="shared" si="26"/>
        <v>0</v>
      </c>
      <c r="Z179" s="125"/>
      <c r="AA179" s="125"/>
      <c r="AB179" s="125"/>
    </row>
    <row r="180" spans="1:28" s="119" customFormat="1" x14ac:dyDescent="0.35">
      <c r="A180" s="36">
        <f t="shared" si="30"/>
        <v>112</v>
      </c>
      <c r="B180" s="126" t="s">
        <v>272</v>
      </c>
      <c r="C180" s="13">
        <f t="shared" si="29"/>
        <v>150000</v>
      </c>
      <c r="D180" s="13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37"/>
      <c r="W180" s="11">
        <v>150000</v>
      </c>
      <c r="X180" s="128">
        <f t="shared" si="25"/>
        <v>150000</v>
      </c>
      <c r="Y180" s="128">
        <f t="shared" si="26"/>
        <v>0</v>
      </c>
      <c r="Z180" s="125"/>
      <c r="AA180" s="125"/>
      <c r="AB180" s="125"/>
    </row>
    <row r="181" spans="1:28" s="119" customFormat="1" x14ac:dyDescent="0.35">
      <c r="A181" s="36">
        <f t="shared" si="30"/>
        <v>113</v>
      </c>
      <c r="B181" s="126" t="s">
        <v>407</v>
      </c>
      <c r="C181" s="13">
        <f t="shared" si="29"/>
        <v>6889632</v>
      </c>
      <c r="D181" s="13"/>
      <c r="E181" s="11"/>
      <c r="F181" s="11"/>
      <c r="G181" s="11"/>
      <c r="H181" s="11"/>
      <c r="I181" s="11"/>
      <c r="J181" s="36">
        <v>3</v>
      </c>
      <c r="K181" s="11">
        <v>6889632</v>
      </c>
      <c r="L181" s="11"/>
      <c r="M181" s="11"/>
      <c r="N181" s="11"/>
      <c r="O181" s="11"/>
      <c r="P181" s="11"/>
      <c r="Q181" s="11"/>
      <c r="R181" s="11"/>
      <c r="S181" s="11"/>
      <c r="T181" s="37"/>
      <c r="U181" s="37"/>
      <c r="V181" s="37"/>
      <c r="W181" s="11"/>
      <c r="X181" s="128">
        <f t="shared" si="25"/>
        <v>6889632</v>
      </c>
      <c r="Y181" s="128">
        <f t="shared" si="26"/>
        <v>0</v>
      </c>
      <c r="Z181" s="125"/>
      <c r="AA181" s="125"/>
      <c r="AB181" s="125"/>
    </row>
    <row r="182" spans="1:28" s="119" customFormat="1" x14ac:dyDescent="0.35">
      <c r="A182" s="36">
        <f t="shared" si="30"/>
        <v>114</v>
      </c>
      <c r="B182" s="126" t="s">
        <v>273</v>
      </c>
      <c r="C182" s="13">
        <f t="shared" si="29"/>
        <v>350000</v>
      </c>
      <c r="D182" s="13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37"/>
      <c r="W182" s="11">
        <v>350000</v>
      </c>
      <c r="X182" s="128">
        <f t="shared" si="25"/>
        <v>350000</v>
      </c>
      <c r="Y182" s="128">
        <f t="shared" si="26"/>
        <v>0</v>
      </c>
      <c r="Z182" s="125"/>
      <c r="AA182" s="125"/>
      <c r="AB182" s="125"/>
    </row>
    <row r="183" spans="1:28" s="119" customFormat="1" x14ac:dyDescent="0.35">
      <c r="A183" s="36">
        <f t="shared" si="30"/>
        <v>115</v>
      </c>
      <c r="B183" s="126" t="s">
        <v>274</v>
      </c>
      <c r="C183" s="13">
        <f t="shared" si="29"/>
        <v>150000</v>
      </c>
      <c r="D183" s="13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37"/>
      <c r="W183" s="11">
        <v>150000</v>
      </c>
      <c r="X183" s="128">
        <f t="shared" si="25"/>
        <v>150000</v>
      </c>
      <c r="Y183" s="128">
        <f t="shared" si="26"/>
        <v>0</v>
      </c>
      <c r="Z183" s="125"/>
      <c r="AA183" s="125"/>
      <c r="AB183" s="125"/>
    </row>
    <row r="184" spans="1:28" s="119" customFormat="1" x14ac:dyDescent="0.35">
      <c r="A184" s="36">
        <f t="shared" si="30"/>
        <v>116</v>
      </c>
      <c r="B184" s="126" t="s">
        <v>275</v>
      </c>
      <c r="C184" s="13">
        <f t="shared" si="29"/>
        <v>150000</v>
      </c>
      <c r="D184" s="13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37"/>
      <c r="W184" s="11">
        <v>150000</v>
      </c>
      <c r="X184" s="128">
        <f t="shared" si="25"/>
        <v>150000</v>
      </c>
      <c r="Y184" s="128">
        <f t="shared" si="26"/>
        <v>0</v>
      </c>
      <c r="Z184" s="125"/>
      <c r="AA184" s="125"/>
      <c r="AB184" s="125"/>
    </row>
    <row r="185" spans="1:28" s="119" customFormat="1" x14ac:dyDescent="0.35">
      <c r="A185" s="36">
        <f t="shared" si="30"/>
        <v>117</v>
      </c>
      <c r="B185" s="126" t="s">
        <v>276</v>
      </c>
      <c r="C185" s="13">
        <f t="shared" si="29"/>
        <v>150000</v>
      </c>
      <c r="D185" s="13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37"/>
      <c r="W185" s="11">
        <v>150000</v>
      </c>
      <c r="X185" s="128">
        <f t="shared" si="25"/>
        <v>150000</v>
      </c>
      <c r="Y185" s="128">
        <f t="shared" si="26"/>
        <v>0</v>
      </c>
      <c r="Z185" s="125"/>
      <c r="AA185" s="125"/>
      <c r="AB185" s="125"/>
    </row>
    <row r="186" spans="1:28" s="119" customFormat="1" x14ac:dyDescent="0.35">
      <c r="A186" s="36">
        <f t="shared" si="30"/>
        <v>118</v>
      </c>
      <c r="B186" s="44" t="s">
        <v>277</v>
      </c>
      <c r="C186" s="13">
        <f t="shared" si="29"/>
        <v>6085247</v>
      </c>
      <c r="D186" s="13"/>
      <c r="E186" s="11"/>
      <c r="F186" s="11"/>
      <c r="G186" s="11"/>
      <c r="H186" s="11"/>
      <c r="I186" s="11"/>
      <c r="J186" s="11"/>
      <c r="K186" s="11"/>
      <c r="L186" s="11">
        <v>1274.2</v>
      </c>
      <c r="M186" s="11">
        <v>3609326</v>
      </c>
      <c r="N186" s="11"/>
      <c r="O186" s="11"/>
      <c r="P186" s="11">
        <v>1137.8599999999999</v>
      </c>
      <c r="Q186" s="11">
        <v>2475921</v>
      </c>
      <c r="R186" s="11"/>
      <c r="S186" s="11"/>
      <c r="T186" s="37"/>
      <c r="U186" s="37"/>
      <c r="V186" s="37"/>
      <c r="W186" s="11"/>
      <c r="X186" s="128">
        <f t="shared" si="25"/>
        <v>6085247</v>
      </c>
      <c r="Y186" s="128">
        <f t="shared" si="26"/>
        <v>0</v>
      </c>
      <c r="Z186" s="125"/>
      <c r="AA186" s="125"/>
      <c r="AB186" s="125"/>
    </row>
    <row r="187" spans="1:28" s="119" customFormat="1" x14ac:dyDescent="0.35">
      <c r="A187" s="36">
        <f t="shared" si="30"/>
        <v>119</v>
      </c>
      <c r="B187" s="126" t="s">
        <v>278</v>
      </c>
      <c r="C187" s="13">
        <f t="shared" si="29"/>
        <v>150000</v>
      </c>
      <c r="D187" s="13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37"/>
      <c r="W187" s="11">
        <v>150000</v>
      </c>
      <c r="X187" s="128">
        <f t="shared" si="25"/>
        <v>150000</v>
      </c>
      <c r="Y187" s="128">
        <f t="shared" si="26"/>
        <v>0</v>
      </c>
      <c r="Z187" s="125"/>
      <c r="AA187" s="125"/>
      <c r="AB187" s="125"/>
    </row>
    <row r="188" spans="1:28" s="119" customFormat="1" x14ac:dyDescent="0.35">
      <c r="A188" s="36">
        <f t="shared" si="30"/>
        <v>120</v>
      </c>
      <c r="B188" s="126" t="s">
        <v>279</v>
      </c>
      <c r="C188" s="13">
        <f t="shared" si="29"/>
        <v>6098568</v>
      </c>
      <c r="D188" s="13"/>
      <c r="E188" s="11"/>
      <c r="F188" s="11"/>
      <c r="G188" s="11"/>
      <c r="H188" s="11"/>
      <c r="I188" s="11"/>
      <c r="J188" s="11"/>
      <c r="K188" s="11"/>
      <c r="L188" s="11">
        <v>1419.5</v>
      </c>
      <c r="M188" s="11">
        <v>4020264</v>
      </c>
      <c r="N188" s="11"/>
      <c r="O188" s="11"/>
      <c r="P188" s="11">
        <v>1771.8</v>
      </c>
      <c r="Q188" s="11">
        <v>1702714</v>
      </c>
      <c r="R188" s="11"/>
      <c r="S188" s="11"/>
      <c r="T188" s="11"/>
      <c r="U188" s="11"/>
      <c r="V188" s="37"/>
      <c r="W188" s="11">
        <v>375590</v>
      </c>
      <c r="X188" s="128">
        <f t="shared" si="25"/>
        <v>6098568</v>
      </c>
      <c r="Y188" s="128">
        <f t="shared" si="26"/>
        <v>0</v>
      </c>
      <c r="Z188" s="125"/>
      <c r="AA188" s="125"/>
      <c r="AB188" s="125"/>
    </row>
    <row r="189" spans="1:28" s="119" customFormat="1" x14ac:dyDescent="0.35">
      <c r="A189" s="36">
        <f t="shared" si="30"/>
        <v>121</v>
      </c>
      <c r="B189" s="126" t="s">
        <v>280</v>
      </c>
      <c r="C189" s="13">
        <f t="shared" si="29"/>
        <v>150000</v>
      </c>
      <c r="D189" s="13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37"/>
      <c r="W189" s="11">
        <v>150000</v>
      </c>
      <c r="X189" s="128">
        <f t="shared" si="25"/>
        <v>150000</v>
      </c>
      <c r="Y189" s="128">
        <f t="shared" si="26"/>
        <v>0</v>
      </c>
      <c r="Z189" s="125"/>
      <c r="AA189" s="125"/>
      <c r="AB189" s="125"/>
    </row>
    <row r="190" spans="1:28" s="119" customFormat="1" x14ac:dyDescent="0.35">
      <c r="A190" s="36">
        <f t="shared" si="30"/>
        <v>122</v>
      </c>
      <c r="B190" s="44" t="s">
        <v>281</v>
      </c>
      <c r="C190" s="13">
        <f t="shared" si="29"/>
        <v>1652179</v>
      </c>
      <c r="D190" s="13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>
        <v>1997.69</v>
      </c>
      <c r="Q190" s="11">
        <v>1652179</v>
      </c>
      <c r="R190" s="11"/>
      <c r="S190" s="11"/>
      <c r="T190" s="37"/>
      <c r="U190" s="37"/>
      <c r="V190" s="37"/>
      <c r="W190" s="11"/>
      <c r="X190" s="128">
        <f t="shared" si="25"/>
        <v>1652179</v>
      </c>
      <c r="Y190" s="128">
        <f t="shared" si="26"/>
        <v>0</v>
      </c>
      <c r="Z190" s="125"/>
      <c r="AA190" s="125"/>
      <c r="AB190" s="125"/>
    </row>
    <row r="191" spans="1:28" s="119" customFormat="1" x14ac:dyDescent="0.35">
      <c r="A191" s="36">
        <f t="shared" si="30"/>
        <v>123</v>
      </c>
      <c r="B191" s="126" t="s">
        <v>282</v>
      </c>
      <c r="C191" s="13">
        <f t="shared" si="29"/>
        <v>150000</v>
      </c>
      <c r="D191" s="13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37"/>
      <c r="W191" s="11">
        <v>150000</v>
      </c>
      <c r="X191" s="128">
        <f t="shared" si="25"/>
        <v>150000</v>
      </c>
      <c r="Y191" s="128">
        <f t="shared" si="26"/>
        <v>0</v>
      </c>
      <c r="Z191" s="125"/>
      <c r="AA191" s="125"/>
      <c r="AB191" s="125"/>
    </row>
    <row r="192" spans="1:28" s="119" customFormat="1" x14ac:dyDescent="0.35">
      <c r="A192" s="36">
        <f t="shared" si="30"/>
        <v>124</v>
      </c>
      <c r="B192" s="44" t="s">
        <v>283</v>
      </c>
      <c r="C192" s="13">
        <f t="shared" si="29"/>
        <v>2722473</v>
      </c>
      <c r="D192" s="13"/>
      <c r="E192" s="11"/>
      <c r="F192" s="11"/>
      <c r="G192" s="11"/>
      <c r="H192" s="11"/>
      <c r="I192" s="11"/>
      <c r="J192" s="11"/>
      <c r="K192" s="11"/>
      <c r="L192" s="11">
        <v>925.8</v>
      </c>
      <c r="M192" s="11">
        <v>2621802</v>
      </c>
      <c r="N192" s="11"/>
      <c r="O192" s="11"/>
      <c r="P192" s="11"/>
      <c r="Q192" s="11"/>
      <c r="R192" s="11"/>
      <c r="S192" s="11"/>
      <c r="T192" s="37"/>
      <c r="U192" s="37"/>
      <c r="V192" s="37"/>
      <c r="W192" s="11">
        <v>100671</v>
      </c>
      <c r="X192" s="128">
        <f t="shared" si="25"/>
        <v>2722473</v>
      </c>
      <c r="Y192" s="128">
        <f t="shared" si="26"/>
        <v>0</v>
      </c>
      <c r="Z192" s="125"/>
      <c r="AA192" s="125"/>
      <c r="AB192" s="125"/>
    </row>
    <row r="193" spans="1:28" s="119" customFormat="1" x14ac:dyDescent="0.35">
      <c r="A193" s="36">
        <f t="shared" si="30"/>
        <v>125</v>
      </c>
      <c r="B193" s="44" t="s">
        <v>284</v>
      </c>
      <c r="C193" s="13">
        <f t="shared" si="29"/>
        <v>4787180</v>
      </c>
      <c r="D193" s="13"/>
      <c r="E193" s="11"/>
      <c r="F193" s="11"/>
      <c r="G193" s="11"/>
      <c r="H193" s="11"/>
      <c r="I193" s="11"/>
      <c r="J193" s="11"/>
      <c r="K193" s="11"/>
      <c r="L193" s="11">
        <v>1222.47</v>
      </c>
      <c r="M193" s="79">
        <v>1715792</v>
      </c>
      <c r="N193" s="11"/>
      <c r="O193" s="11"/>
      <c r="P193" s="11"/>
      <c r="Q193" s="11"/>
      <c r="R193" s="11"/>
      <c r="S193" s="11"/>
      <c r="T193" s="11">
        <v>2521.3200000000002</v>
      </c>
      <c r="U193" s="11">
        <v>3071388</v>
      </c>
      <c r="V193" s="37"/>
      <c r="W193" s="11"/>
      <c r="X193" s="128">
        <f t="shared" si="25"/>
        <v>4787180</v>
      </c>
      <c r="Y193" s="128">
        <f t="shared" si="26"/>
        <v>0</v>
      </c>
      <c r="Z193" s="125"/>
      <c r="AA193" s="125"/>
      <c r="AB193" s="125"/>
    </row>
    <row r="194" spans="1:28" s="119" customFormat="1" x14ac:dyDescent="0.35">
      <c r="A194" s="36">
        <f t="shared" si="30"/>
        <v>126</v>
      </c>
      <c r="B194" s="126" t="s">
        <v>285</v>
      </c>
      <c r="C194" s="13">
        <f t="shared" si="29"/>
        <v>2321782</v>
      </c>
      <c r="D194" s="13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>
        <v>462.5</v>
      </c>
      <c r="U194" s="11">
        <v>1975201</v>
      </c>
      <c r="V194" s="37"/>
      <c r="W194" s="11">
        <v>346581</v>
      </c>
      <c r="X194" s="128">
        <f t="shared" si="25"/>
        <v>2321782</v>
      </c>
      <c r="Y194" s="128">
        <f t="shared" si="26"/>
        <v>0</v>
      </c>
      <c r="Z194" s="125"/>
      <c r="AA194" s="125"/>
      <c r="AB194" s="125"/>
    </row>
    <row r="195" spans="1:28" s="119" customFormat="1" x14ac:dyDescent="0.35">
      <c r="A195" s="36">
        <f t="shared" si="30"/>
        <v>127</v>
      </c>
      <c r="B195" s="44" t="s">
        <v>286</v>
      </c>
      <c r="C195" s="13">
        <f t="shared" si="29"/>
        <v>2794550</v>
      </c>
      <c r="D195" s="13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>
        <v>1763.28</v>
      </c>
      <c r="U195" s="11">
        <v>2794550</v>
      </c>
      <c r="V195" s="37"/>
      <c r="W195" s="11"/>
      <c r="X195" s="128">
        <f t="shared" si="25"/>
        <v>2794550</v>
      </c>
      <c r="Y195" s="128">
        <f t="shared" si="26"/>
        <v>0</v>
      </c>
      <c r="Z195" s="125"/>
      <c r="AA195" s="125"/>
      <c r="AB195" s="125"/>
    </row>
    <row r="196" spans="1:28" s="119" customFormat="1" x14ac:dyDescent="0.35">
      <c r="A196" s="36">
        <f t="shared" si="30"/>
        <v>128</v>
      </c>
      <c r="B196" s="126" t="s">
        <v>287</v>
      </c>
      <c r="C196" s="13">
        <f t="shared" si="29"/>
        <v>150000</v>
      </c>
      <c r="D196" s="13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37"/>
      <c r="W196" s="11">
        <v>150000</v>
      </c>
      <c r="X196" s="128">
        <f t="shared" si="25"/>
        <v>150000</v>
      </c>
      <c r="Y196" s="128">
        <f t="shared" si="26"/>
        <v>0</v>
      </c>
      <c r="Z196" s="125"/>
      <c r="AA196" s="125"/>
      <c r="AB196" s="125"/>
    </row>
    <row r="197" spans="1:28" s="119" customFormat="1" x14ac:dyDescent="0.35">
      <c r="A197" s="36">
        <f t="shared" si="30"/>
        <v>129</v>
      </c>
      <c r="B197" s="126" t="s">
        <v>408</v>
      </c>
      <c r="C197" s="13">
        <f t="shared" si="29"/>
        <v>4598706</v>
      </c>
      <c r="D197" s="13"/>
      <c r="E197" s="11"/>
      <c r="F197" s="11"/>
      <c r="G197" s="11"/>
      <c r="H197" s="11"/>
      <c r="I197" s="11"/>
      <c r="J197" s="36">
        <v>2</v>
      </c>
      <c r="K197" s="11">
        <v>4598706</v>
      </c>
      <c r="L197" s="11"/>
      <c r="M197" s="11"/>
      <c r="N197" s="11"/>
      <c r="O197" s="11"/>
      <c r="P197" s="11"/>
      <c r="Q197" s="11"/>
      <c r="R197" s="11"/>
      <c r="S197" s="11"/>
      <c r="T197" s="37"/>
      <c r="U197" s="37"/>
      <c r="V197" s="37"/>
      <c r="W197" s="11"/>
      <c r="X197" s="128">
        <f t="shared" si="25"/>
        <v>4598706</v>
      </c>
      <c r="Y197" s="128">
        <f t="shared" si="26"/>
        <v>0</v>
      </c>
      <c r="Z197" s="125"/>
      <c r="AA197" s="125"/>
      <c r="AB197" s="125"/>
    </row>
    <row r="198" spans="1:28" s="119" customFormat="1" x14ac:dyDescent="0.35">
      <c r="A198" s="36">
        <f t="shared" si="30"/>
        <v>130</v>
      </c>
      <c r="B198" s="44" t="s">
        <v>288</v>
      </c>
      <c r="C198" s="13">
        <f>D198+K198+M198+O198+Q198+S198+U198+V198+W198</f>
        <v>1029637</v>
      </c>
      <c r="D198" s="13"/>
      <c r="E198" s="11"/>
      <c r="F198" s="11"/>
      <c r="G198" s="11"/>
      <c r="H198" s="11"/>
      <c r="I198" s="11"/>
      <c r="J198" s="36"/>
      <c r="K198" s="11"/>
      <c r="L198" s="11"/>
      <c r="M198" s="11"/>
      <c r="N198" s="11"/>
      <c r="O198" s="11"/>
      <c r="P198" s="11">
        <v>1450.82</v>
      </c>
      <c r="Q198" s="11">
        <v>779637</v>
      </c>
      <c r="R198" s="11"/>
      <c r="S198" s="11"/>
      <c r="T198" s="11"/>
      <c r="U198" s="11"/>
      <c r="V198" s="37"/>
      <c r="W198" s="11">
        <v>250000</v>
      </c>
      <c r="X198" s="128">
        <f t="shared" si="25"/>
        <v>1029637</v>
      </c>
      <c r="Y198" s="128">
        <f t="shared" si="26"/>
        <v>0</v>
      </c>
      <c r="Z198" s="125"/>
      <c r="AA198" s="125"/>
      <c r="AB198" s="125"/>
    </row>
    <row r="199" spans="1:28" s="119" customFormat="1" x14ac:dyDescent="0.35">
      <c r="A199" s="36">
        <f t="shared" si="30"/>
        <v>131</v>
      </c>
      <c r="B199" s="126" t="s">
        <v>289</v>
      </c>
      <c r="C199" s="13">
        <f t="shared" si="29"/>
        <v>150000</v>
      </c>
      <c r="D199" s="13"/>
      <c r="E199" s="11"/>
      <c r="F199" s="11"/>
      <c r="G199" s="11"/>
      <c r="H199" s="11"/>
      <c r="I199" s="11"/>
      <c r="J199" s="36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37"/>
      <c r="W199" s="11">
        <v>150000</v>
      </c>
      <c r="X199" s="128">
        <f t="shared" si="25"/>
        <v>150000</v>
      </c>
      <c r="Y199" s="128">
        <f t="shared" si="26"/>
        <v>0</v>
      </c>
      <c r="Z199" s="125"/>
      <c r="AA199" s="125"/>
      <c r="AB199" s="125"/>
    </row>
    <row r="200" spans="1:28" s="119" customFormat="1" x14ac:dyDescent="0.35">
      <c r="A200" s="36">
        <f t="shared" si="30"/>
        <v>132</v>
      </c>
      <c r="B200" s="126" t="s">
        <v>290</v>
      </c>
      <c r="C200" s="13">
        <f t="shared" si="29"/>
        <v>150000</v>
      </c>
      <c r="D200" s="13"/>
      <c r="E200" s="11"/>
      <c r="F200" s="11"/>
      <c r="G200" s="11"/>
      <c r="H200" s="11"/>
      <c r="I200" s="11"/>
      <c r="J200" s="36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37"/>
      <c r="W200" s="11">
        <v>150000</v>
      </c>
      <c r="X200" s="128">
        <f t="shared" si="25"/>
        <v>150000</v>
      </c>
      <c r="Y200" s="128">
        <f t="shared" si="26"/>
        <v>0</v>
      </c>
      <c r="Z200" s="125"/>
      <c r="AA200" s="125"/>
      <c r="AB200" s="125"/>
    </row>
    <row r="201" spans="1:28" s="119" customFormat="1" x14ac:dyDescent="0.35">
      <c r="A201" s="36">
        <f t="shared" si="30"/>
        <v>133</v>
      </c>
      <c r="B201" s="126" t="s">
        <v>409</v>
      </c>
      <c r="C201" s="13">
        <f t="shared" si="29"/>
        <v>2488645</v>
      </c>
      <c r="D201" s="13"/>
      <c r="E201" s="11"/>
      <c r="F201" s="11"/>
      <c r="G201" s="11"/>
      <c r="H201" s="11"/>
      <c r="I201" s="11"/>
      <c r="J201" s="36">
        <v>1</v>
      </c>
      <c r="K201" s="11">
        <v>2488645</v>
      </c>
      <c r="L201" s="11"/>
      <c r="M201" s="11"/>
      <c r="N201" s="11"/>
      <c r="O201" s="11"/>
      <c r="P201" s="11"/>
      <c r="Q201" s="11"/>
      <c r="R201" s="11"/>
      <c r="S201" s="11"/>
      <c r="T201" s="37"/>
      <c r="U201" s="37"/>
      <c r="V201" s="37"/>
      <c r="W201" s="11"/>
      <c r="X201" s="128">
        <f t="shared" si="25"/>
        <v>2488645</v>
      </c>
      <c r="Y201" s="128">
        <f t="shared" si="26"/>
        <v>0</v>
      </c>
      <c r="Z201" s="125"/>
      <c r="AA201" s="125"/>
      <c r="AB201" s="125"/>
    </row>
    <row r="202" spans="1:28" s="119" customFormat="1" x14ac:dyDescent="0.35">
      <c r="A202" s="175" t="s">
        <v>44</v>
      </c>
      <c r="B202" s="176"/>
      <c r="C202" s="11">
        <f>SUM(C172:C201)</f>
        <v>51643192</v>
      </c>
      <c r="D202" s="11"/>
      <c r="E202" s="11"/>
      <c r="F202" s="11"/>
      <c r="G202" s="11"/>
      <c r="H202" s="11"/>
      <c r="I202" s="11"/>
      <c r="J202" s="36">
        <f>SUM(J172:J201)</f>
        <v>6</v>
      </c>
      <c r="K202" s="11">
        <f>SUM(K172:K201)</f>
        <v>13976983</v>
      </c>
      <c r="L202" s="11">
        <f>SUM(L172:L201)</f>
        <v>5991.8700000000008</v>
      </c>
      <c r="M202" s="11">
        <f>SUM(M172:M201)</f>
        <v>15196141</v>
      </c>
      <c r="N202" s="11"/>
      <c r="O202" s="11"/>
      <c r="P202" s="11">
        <f>SUM(P172:P201)</f>
        <v>7102.51</v>
      </c>
      <c r="Q202" s="11">
        <f>SUM(Q172:Q201)</f>
        <v>7645125</v>
      </c>
      <c r="R202" s="11"/>
      <c r="S202" s="11"/>
      <c r="T202" s="11">
        <f>SUM(T172:T201)</f>
        <v>5156.72</v>
      </c>
      <c r="U202" s="11">
        <f>SUM(U172:U201)</f>
        <v>9770065</v>
      </c>
      <c r="V202" s="11"/>
      <c r="W202" s="11">
        <f>SUM(W172:W201)</f>
        <v>5054878</v>
      </c>
      <c r="X202" s="128">
        <f t="shared" si="25"/>
        <v>51643192</v>
      </c>
      <c r="Y202" s="128">
        <f t="shared" si="26"/>
        <v>0</v>
      </c>
      <c r="Z202" s="125"/>
      <c r="AA202" s="125"/>
      <c r="AB202" s="125"/>
    </row>
    <row r="203" spans="1:28" s="119" customFormat="1" ht="15" customHeight="1" x14ac:dyDescent="0.35">
      <c r="A203" s="172" t="s">
        <v>113</v>
      </c>
      <c r="B203" s="173"/>
      <c r="C203" s="173"/>
      <c r="D203" s="173"/>
      <c r="E203" s="174"/>
      <c r="F203" s="221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3"/>
      <c r="X203" s="128">
        <f t="shared" si="25"/>
        <v>0</v>
      </c>
      <c r="Y203" s="128">
        <f t="shared" si="26"/>
        <v>0</v>
      </c>
      <c r="Z203" s="125"/>
      <c r="AA203" s="125"/>
      <c r="AB203" s="125"/>
    </row>
    <row r="204" spans="1:28" s="119" customFormat="1" x14ac:dyDescent="0.35">
      <c r="A204" s="36">
        <f>A201+1</f>
        <v>134</v>
      </c>
      <c r="B204" s="126" t="s">
        <v>410</v>
      </c>
      <c r="C204" s="13">
        <f>D204+K204+M204+O204+Q204+S204+U204+V204+W204</f>
        <v>871055</v>
      </c>
      <c r="D204" s="13"/>
      <c r="E204" s="11"/>
      <c r="F204" s="11"/>
      <c r="G204" s="11"/>
      <c r="H204" s="11"/>
      <c r="I204" s="11"/>
      <c r="J204" s="11"/>
      <c r="K204" s="11"/>
      <c r="L204" s="11">
        <v>453</v>
      </c>
      <c r="M204" s="11">
        <v>690334</v>
      </c>
      <c r="N204" s="11"/>
      <c r="O204" s="11"/>
      <c r="P204" s="11"/>
      <c r="Q204" s="11"/>
      <c r="R204" s="11"/>
      <c r="S204" s="11"/>
      <c r="T204" s="11"/>
      <c r="U204" s="11"/>
      <c r="V204" s="11"/>
      <c r="W204" s="13">
        <v>180721</v>
      </c>
      <c r="X204" s="128">
        <f t="shared" si="25"/>
        <v>871055</v>
      </c>
      <c r="Y204" s="128">
        <f t="shared" si="26"/>
        <v>0</v>
      </c>
      <c r="Z204" s="125"/>
      <c r="AA204" s="125"/>
      <c r="AB204" s="125"/>
    </row>
    <row r="205" spans="1:28" s="119" customFormat="1" x14ac:dyDescent="0.35">
      <c r="A205" s="175" t="s">
        <v>44</v>
      </c>
      <c r="B205" s="176"/>
      <c r="C205" s="11">
        <f>SUM(C204)</f>
        <v>871055</v>
      </c>
      <c r="D205" s="11"/>
      <c r="E205" s="11"/>
      <c r="F205" s="11"/>
      <c r="G205" s="11"/>
      <c r="H205" s="11"/>
      <c r="I205" s="11"/>
      <c r="J205" s="11"/>
      <c r="K205" s="11"/>
      <c r="L205" s="11">
        <f>SUM(L204)</f>
        <v>453</v>
      </c>
      <c r="M205" s="11">
        <f>SUM(M204)</f>
        <v>690334</v>
      </c>
      <c r="N205" s="11"/>
      <c r="O205" s="11"/>
      <c r="P205" s="11"/>
      <c r="Q205" s="11"/>
      <c r="R205" s="11"/>
      <c r="S205" s="11"/>
      <c r="T205" s="11"/>
      <c r="U205" s="11"/>
      <c r="V205" s="11"/>
      <c r="W205" s="11">
        <f>SUM(W204)</f>
        <v>180721</v>
      </c>
      <c r="X205" s="128">
        <f t="shared" si="25"/>
        <v>871055</v>
      </c>
      <c r="Y205" s="128">
        <f t="shared" si="26"/>
        <v>0</v>
      </c>
      <c r="Z205" s="125"/>
      <c r="AA205" s="125"/>
      <c r="AB205" s="125"/>
    </row>
    <row r="206" spans="1:28" s="119" customFormat="1" ht="17.25" customHeight="1" x14ac:dyDescent="0.35">
      <c r="A206" s="172" t="s">
        <v>114</v>
      </c>
      <c r="B206" s="174"/>
      <c r="C206" s="37">
        <f>C170+C202+C205</f>
        <v>61702274</v>
      </c>
      <c r="D206" s="37"/>
      <c r="E206" s="37"/>
      <c r="F206" s="37"/>
      <c r="G206" s="37"/>
      <c r="H206" s="37"/>
      <c r="I206" s="37"/>
      <c r="J206" s="64">
        <f>J170+J202+J205</f>
        <v>10</v>
      </c>
      <c r="K206" s="37">
        <f>K170+K202+K205</f>
        <v>23165010</v>
      </c>
      <c r="L206" s="37">
        <f>L170+L202+L205</f>
        <v>6444.8700000000008</v>
      </c>
      <c r="M206" s="37">
        <f>M170+M202+M205</f>
        <v>15886475</v>
      </c>
      <c r="N206" s="37"/>
      <c r="O206" s="37"/>
      <c r="P206" s="37">
        <f>P170+P202+P205</f>
        <v>7102.51</v>
      </c>
      <c r="Q206" s="37">
        <f>Q170+Q202+Q205</f>
        <v>7645125</v>
      </c>
      <c r="R206" s="37"/>
      <c r="S206" s="37"/>
      <c r="T206" s="37">
        <f>T170+T202+T205</f>
        <v>5156.72</v>
      </c>
      <c r="U206" s="37">
        <f>U170+U202+U205</f>
        <v>9770065</v>
      </c>
      <c r="V206" s="37"/>
      <c r="W206" s="37">
        <f>W170+W202+W205</f>
        <v>5235599</v>
      </c>
      <c r="X206" s="128">
        <f t="shared" ref="X206:X269" si="31">E206+F206+G206+H206+I206+K206+M206+O206+Q206+S206+U206+V206+W206</f>
        <v>61702274</v>
      </c>
      <c r="Y206" s="128">
        <f t="shared" ref="Y206:Y269" si="32">X206-C206</f>
        <v>0</v>
      </c>
      <c r="Z206" s="125"/>
      <c r="AA206" s="125"/>
      <c r="AB206" s="125"/>
    </row>
    <row r="207" spans="1:28" s="119" customFormat="1" ht="15" customHeight="1" x14ac:dyDescent="0.35">
      <c r="A207" s="233" t="s">
        <v>115</v>
      </c>
      <c r="B207" s="234"/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234"/>
      <c r="U207" s="234"/>
      <c r="V207" s="234"/>
      <c r="W207" s="235"/>
      <c r="X207" s="128">
        <f t="shared" si="31"/>
        <v>0</v>
      </c>
      <c r="Y207" s="128">
        <f t="shared" si="32"/>
        <v>0</v>
      </c>
      <c r="Z207" s="125"/>
      <c r="AA207" s="125"/>
      <c r="AB207" s="125"/>
    </row>
    <row r="208" spans="1:28" s="119" customFormat="1" x14ac:dyDescent="0.35">
      <c r="A208" s="230" t="s">
        <v>116</v>
      </c>
      <c r="B208" s="231"/>
      <c r="C208" s="231"/>
      <c r="D208" s="231"/>
      <c r="E208" s="232"/>
      <c r="F208" s="221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3"/>
      <c r="X208" s="128">
        <f t="shared" si="31"/>
        <v>0</v>
      </c>
      <c r="Y208" s="128">
        <f t="shared" si="32"/>
        <v>0</v>
      </c>
      <c r="Z208" s="125"/>
      <c r="AA208" s="125"/>
      <c r="AB208" s="125"/>
    </row>
    <row r="209" spans="1:28" s="119" customFormat="1" x14ac:dyDescent="0.35">
      <c r="A209" s="36">
        <f>A204+1</f>
        <v>135</v>
      </c>
      <c r="B209" s="126" t="s">
        <v>412</v>
      </c>
      <c r="C209" s="13">
        <f>D209+K209+M209+O209+Q209+S209+U209+V209+W209</f>
        <v>4995367</v>
      </c>
      <c r="D209" s="13"/>
      <c r="E209" s="13"/>
      <c r="F209" s="13"/>
      <c r="G209" s="13"/>
      <c r="H209" s="13"/>
      <c r="I209" s="13"/>
      <c r="J209" s="32">
        <v>2</v>
      </c>
      <c r="K209" s="13">
        <v>4995367</v>
      </c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28">
        <f t="shared" si="31"/>
        <v>4995367</v>
      </c>
      <c r="Y209" s="128">
        <f t="shared" si="32"/>
        <v>0</v>
      </c>
      <c r="Z209" s="125"/>
      <c r="AA209" s="125"/>
      <c r="AB209" s="125"/>
    </row>
    <row r="210" spans="1:28" s="119" customFormat="1" x14ac:dyDescent="0.35">
      <c r="A210" s="36">
        <f>A209+1</f>
        <v>136</v>
      </c>
      <c r="B210" s="126" t="s">
        <v>413</v>
      </c>
      <c r="C210" s="13">
        <f>D210+K210+M210+O210+Q210+S210+U210+V210+W210</f>
        <v>4588743</v>
      </c>
      <c r="D210" s="13"/>
      <c r="E210" s="13"/>
      <c r="F210" s="13"/>
      <c r="G210" s="13"/>
      <c r="H210" s="13"/>
      <c r="I210" s="13"/>
      <c r="J210" s="36">
        <v>2</v>
      </c>
      <c r="K210" s="13">
        <v>4588743</v>
      </c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28">
        <f t="shared" si="31"/>
        <v>4588743</v>
      </c>
      <c r="Y210" s="128">
        <f t="shared" si="32"/>
        <v>0</v>
      </c>
      <c r="Z210" s="125"/>
      <c r="AA210" s="125"/>
      <c r="AB210" s="125"/>
    </row>
    <row r="211" spans="1:28" s="119" customFormat="1" x14ac:dyDescent="0.35">
      <c r="A211" s="175" t="s">
        <v>44</v>
      </c>
      <c r="B211" s="176"/>
      <c r="C211" s="13">
        <f>SUM(C209:C210)</f>
        <v>9584110</v>
      </c>
      <c r="D211" s="13"/>
      <c r="E211" s="13"/>
      <c r="F211" s="13"/>
      <c r="G211" s="13"/>
      <c r="H211" s="13"/>
      <c r="I211" s="13"/>
      <c r="J211" s="32">
        <f>SUM(J209:J210)</f>
        <v>4</v>
      </c>
      <c r="K211" s="13">
        <f>SUM(K209:K210)</f>
        <v>9584110</v>
      </c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28">
        <f t="shared" si="31"/>
        <v>9584110</v>
      </c>
      <c r="Y211" s="128">
        <f t="shared" si="32"/>
        <v>0</v>
      </c>
      <c r="Z211" s="125"/>
      <c r="AA211" s="125"/>
      <c r="AB211" s="125"/>
    </row>
    <row r="212" spans="1:28" s="119" customFormat="1" x14ac:dyDescent="0.35">
      <c r="A212" s="230" t="s">
        <v>117</v>
      </c>
      <c r="B212" s="231"/>
      <c r="C212" s="231"/>
      <c r="D212" s="231"/>
      <c r="E212" s="232"/>
      <c r="F212" s="221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3"/>
      <c r="X212" s="128">
        <f t="shared" si="31"/>
        <v>0</v>
      </c>
      <c r="Y212" s="128">
        <f t="shared" si="32"/>
        <v>0</v>
      </c>
      <c r="Z212" s="125"/>
      <c r="AA212" s="125"/>
      <c r="AB212" s="125"/>
    </row>
    <row r="213" spans="1:28" s="119" customFormat="1" x14ac:dyDescent="0.35">
      <c r="A213" s="36">
        <f>A210+1</f>
        <v>137</v>
      </c>
      <c r="B213" s="126" t="s">
        <v>411</v>
      </c>
      <c r="C213" s="13">
        <f>D213+K213+M213+O213+Q213+S213+U213+V213+W213</f>
        <v>4593208</v>
      </c>
      <c r="D213" s="13"/>
      <c r="E213" s="13"/>
      <c r="F213" s="13"/>
      <c r="G213" s="13"/>
      <c r="H213" s="13"/>
      <c r="I213" s="13"/>
      <c r="J213" s="32">
        <v>2</v>
      </c>
      <c r="K213" s="13">
        <v>4593208</v>
      </c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28">
        <f t="shared" si="31"/>
        <v>4593208</v>
      </c>
      <c r="Y213" s="128">
        <f t="shared" si="32"/>
        <v>0</v>
      </c>
      <c r="Z213" s="125"/>
      <c r="AA213" s="125"/>
      <c r="AB213" s="125"/>
    </row>
    <row r="214" spans="1:28" s="119" customFormat="1" x14ac:dyDescent="0.35">
      <c r="A214" s="175" t="s">
        <v>44</v>
      </c>
      <c r="B214" s="176"/>
      <c r="C214" s="13">
        <f>D214+K214+M214+O214+Q214+S214+U214+V214+W214</f>
        <v>4593208</v>
      </c>
      <c r="D214" s="13"/>
      <c r="E214" s="13"/>
      <c r="F214" s="13"/>
      <c r="G214" s="13"/>
      <c r="H214" s="13"/>
      <c r="I214" s="13"/>
      <c r="J214" s="32">
        <f>SUM(J213:J213)</f>
        <v>2</v>
      </c>
      <c r="K214" s="13">
        <f>SUM(K213:K213)</f>
        <v>4593208</v>
      </c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28">
        <f t="shared" si="31"/>
        <v>4593208</v>
      </c>
      <c r="Y214" s="128">
        <f t="shared" si="32"/>
        <v>0</v>
      </c>
      <c r="Z214" s="125"/>
      <c r="AA214" s="125"/>
      <c r="AB214" s="125"/>
    </row>
    <row r="215" spans="1:28" s="120" customFormat="1" x14ac:dyDescent="0.35">
      <c r="A215" s="172" t="s">
        <v>118</v>
      </c>
      <c r="B215" s="174"/>
      <c r="C215" s="38">
        <f>C211+C214</f>
        <v>14177318</v>
      </c>
      <c r="D215" s="38"/>
      <c r="E215" s="38"/>
      <c r="F215" s="38"/>
      <c r="G215" s="38"/>
      <c r="H215" s="38"/>
      <c r="I215" s="38"/>
      <c r="J215" s="39">
        <f>J211+J214</f>
        <v>6</v>
      </c>
      <c r="K215" s="38">
        <f>K211+K214</f>
        <v>14177318</v>
      </c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128">
        <f t="shared" si="31"/>
        <v>14177318</v>
      </c>
      <c r="Y215" s="128">
        <f t="shared" si="32"/>
        <v>0</v>
      </c>
      <c r="Z215" s="133"/>
      <c r="AA215" s="133"/>
      <c r="AB215" s="133"/>
    </row>
    <row r="216" spans="1:28" s="119" customFormat="1" ht="15" customHeight="1" x14ac:dyDescent="0.35">
      <c r="A216" s="233" t="s">
        <v>119</v>
      </c>
      <c r="B216" s="234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34"/>
      <c r="U216" s="234"/>
      <c r="V216" s="234"/>
      <c r="W216" s="235"/>
      <c r="X216" s="128">
        <f t="shared" si="31"/>
        <v>0</v>
      </c>
      <c r="Y216" s="128">
        <f t="shared" si="32"/>
        <v>0</v>
      </c>
      <c r="Z216" s="125"/>
      <c r="AA216" s="125"/>
      <c r="AB216" s="125"/>
    </row>
    <row r="217" spans="1:28" s="119" customFormat="1" ht="15" customHeight="1" x14ac:dyDescent="0.35">
      <c r="A217" s="172" t="s">
        <v>123</v>
      </c>
      <c r="B217" s="173"/>
      <c r="C217" s="173"/>
      <c r="D217" s="173"/>
      <c r="E217" s="174"/>
      <c r="F217" s="221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3"/>
      <c r="X217" s="128">
        <f t="shared" si="31"/>
        <v>0</v>
      </c>
      <c r="Y217" s="128">
        <f t="shared" si="32"/>
        <v>0</v>
      </c>
      <c r="Z217" s="125"/>
      <c r="AA217" s="125"/>
      <c r="AB217" s="125"/>
    </row>
    <row r="218" spans="1:28" s="119" customFormat="1" x14ac:dyDescent="0.35">
      <c r="A218" s="32">
        <f>A213+1</f>
        <v>138</v>
      </c>
      <c r="B218" s="134" t="s">
        <v>291</v>
      </c>
      <c r="C218" s="13">
        <f>D218+K218+M218+O218+Q218+S218+U218+V218+W218</f>
        <v>1166675</v>
      </c>
      <c r="D218" s="13"/>
      <c r="E218" s="13"/>
      <c r="F218" s="13"/>
      <c r="G218" s="13"/>
      <c r="H218" s="13"/>
      <c r="I218" s="13"/>
      <c r="J218" s="13"/>
      <c r="K218" s="13"/>
      <c r="L218" s="13">
        <v>468</v>
      </c>
      <c r="M218" s="13">
        <v>1166675</v>
      </c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28">
        <f t="shared" si="31"/>
        <v>1166675</v>
      </c>
      <c r="Y218" s="128">
        <f t="shared" si="32"/>
        <v>0</v>
      </c>
      <c r="Z218" s="125"/>
      <c r="AA218" s="125"/>
      <c r="AB218" s="125"/>
    </row>
    <row r="219" spans="1:28" s="119" customFormat="1" x14ac:dyDescent="0.35">
      <c r="A219" s="175" t="s">
        <v>44</v>
      </c>
      <c r="B219" s="176"/>
      <c r="C219" s="13">
        <f>SUM(C218:C218)</f>
        <v>1166675</v>
      </c>
      <c r="D219" s="13"/>
      <c r="E219" s="13"/>
      <c r="F219" s="13"/>
      <c r="G219" s="13"/>
      <c r="H219" s="13"/>
      <c r="I219" s="13"/>
      <c r="J219" s="13"/>
      <c r="K219" s="13"/>
      <c r="L219" s="13">
        <f>SUM(L218:L218)</f>
        <v>468</v>
      </c>
      <c r="M219" s="13">
        <f>SUM(M218:M218)</f>
        <v>1166675</v>
      </c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28">
        <f t="shared" si="31"/>
        <v>1166675</v>
      </c>
      <c r="Y219" s="128">
        <f t="shared" si="32"/>
        <v>0</v>
      </c>
      <c r="Z219" s="125"/>
      <c r="AA219" s="125"/>
      <c r="AB219" s="125"/>
    </row>
    <row r="220" spans="1:28" s="119" customFormat="1" ht="15" customHeight="1" x14ac:dyDescent="0.35">
      <c r="A220" s="172" t="s">
        <v>120</v>
      </c>
      <c r="B220" s="173"/>
      <c r="C220" s="173"/>
      <c r="D220" s="173"/>
      <c r="E220" s="174"/>
      <c r="F220" s="221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3"/>
      <c r="X220" s="128">
        <f t="shared" si="31"/>
        <v>0</v>
      </c>
      <c r="Y220" s="128">
        <f t="shared" si="32"/>
        <v>0</v>
      </c>
      <c r="Z220" s="125"/>
      <c r="AA220" s="125"/>
      <c r="AB220" s="125"/>
    </row>
    <row r="221" spans="1:28" s="119" customFormat="1" x14ac:dyDescent="0.35">
      <c r="A221" s="36">
        <f>A218+1</f>
        <v>139</v>
      </c>
      <c r="B221" s="44" t="s">
        <v>414</v>
      </c>
      <c r="C221" s="13">
        <f>D221+K221+M221+O221+Q221+S221+U221+V221+W221</f>
        <v>1761010</v>
      </c>
      <c r="D221" s="13"/>
      <c r="E221" s="13"/>
      <c r="F221" s="13"/>
      <c r="G221" s="13"/>
      <c r="H221" s="13"/>
      <c r="I221" s="13"/>
      <c r="J221" s="13"/>
      <c r="K221" s="13"/>
      <c r="L221" s="13">
        <v>840</v>
      </c>
      <c r="M221" s="13">
        <v>1761010</v>
      </c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28">
        <f t="shared" si="31"/>
        <v>1761010</v>
      </c>
      <c r="Y221" s="128">
        <f t="shared" si="32"/>
        <v>0</v>
      </c>
      <c r="Z221" s="125"/>
      <c r="AA221" s="125"/>
      <c r="AB221" s="125"/>
    </row>
    <row r="222" spans="1:28" s="119" customFormat="1" x14ac:dyDescent="0.35">
      <c r="A222" s="32">
        <f>A221+1</f>
        <v>140</v>
      </c>
      <c r="B222" s="126" t="s">
        <v>415</v>
      </c>
      <c r="C222" s="13">
        <f>D222+K222+M222+O222+Q222+S222+U222+V222+W222</f>
        <v>1655231</v>
      </c>
      <c r="D222" s="13"/>
      <c r="E222" s="13"/>
      <c r="F222" s="13"/>
      <c r="G222" s="13"/>
      <c r="H222" s="13"/>
      <c r="I222" s="13"/>
      <c r="J222" s="13"/>
      <c r="K222" s="13"/>
      <c r="L222" s="13">
        <v>771</v>
      </c>
      <c r="M222" s="13">
        <v>1655231</v>
      </c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28">
        <f t="shared" si="31"/>
        <v>1655231</v>
      </c>
      <c r="Y222" s="128">
        <f t="shared" si="32"/>
        <v>0</v>
      </c>
      <c r="Z222" s="125"/>
      <c r="AA222" s="125"/>
      <c r="AB222" s="125"/>
    </row>
    <row r="223" spans="1:28" s="119" customFormat="1" x14ac:dyDescent="0.35">
      <c r="A223" s="32">
        <f>A222+1</f>
        <v>141</v>
      </c>
      <c r="B223" s="126" t="s">
        <v>416</v>
      </c>
      <c r="C223" s="13">
        <f>D223+K223+M223+O223+Q223+S223+U223+V223+W223</f>
        <v>2846160</v>
      </c>
      <c r="D223" s="13"/>
      <c r="E223" s="13"/>
      <c r="F223" s="13"/>
      <c r="G223" s="13"/>
      <c r="H223" s="13"/>
      <c r="I223" s="13"/>
      <c r="J223" s="13"/>
      <c r="K223" s="13"/>
      <c r="L223" s="13">
        <v>1554</v>
      </c>
      <c r="M223" s="13">
        <v>2846160</v>
      </c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28">
        <f t="shared" si="31"/>
        <v>2846160</v>
      </c>
      <c r="Y223" s="128">
        <f t="shared" si="32"/>
        <v>0</v>
      </c>
      <c r="Z223" s="125"/>
      <c r="AA223" s="125"/>
      <c r="AB223" s="125"/>
    </row>
    <row r="224" spans="1:28" s="119" customFormat="1" x14ac:dyDescent="0.35">
      <c r="A224" s="175" t="s">
        <v>44</v>
      </c>
      <c r="B224" s="176"/>
      <c r="C224" s="11">
        <f>SUM(C221:C223)</f>
        <v>6262401</v>
      </c>
      <c r="D224" s="13"/>
      <c r="E224" s="13"/>
      <c r="F224" s="13"/>
      <c r="G224" s="13"/>
      <c r="H224" s="13"/>
      <c r="I224" s="13"/>
      <c r="J224" s="13"/>
      <c r="K224" s="13"/>
      <c r="L224" s="13">
        <f>SUM(L221:L223)</f>
        <v>3165</v>
      </c>
      <c r="M224" s="13">
        <f>SUM(M221:M223)</f>
        <v>6262401</v>
      </c>
      <c r="N224" s="11"/>
      <c r="O224" s="13"/>
      <c r="P224" s="13"/>
      <c r="Q224" s="13"/>
      <c r="R224" s="13"/>
      <c r="S224" s="13"/>
      <c r="T224" s="13"/>
      <c r="U224" s="13"/>
      <c r="V224" s="13"/>
      <c r="W224" s="13"/>
      <c r="X224" s="128">
        <f t="shared" si="31"/>
        <v>6262401</v>
      </c>
      <c r="Y224" s="128">
        <f t="shared" si="32"/>
        <v>0</v>
      </c>
      <c r="Z224" s="125"/>
      <c r="AA224" s="125"/>
      <c r="AB224" s="125"/>
    </row>
    <row r="225" spans="1:28" s="119" customFormat="1" ht="15" customHeight="1" x14ac:dyDescent="0.35">
      <c r="A225" s="172" t="s">
        <v>122</v>
      </c>
      <c r="B225" s="173"/>
      <c r="C225" s="173"/>
      <c r="D225" s="173"/>
      <c r="E225" s="174"/>
      <c r="F225" s="221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2"/>
      <c r="W225" s="223"/>
      <c r="X225" s="128">
        <f t="shared" si="31"/>
        <v>0</v>
      </c>
      <c r="Y225" s="128">
        <f t="shared" si="32"/>
        <v>0</v>
      </c>
      <c r="Z225" s="125"/>
      <c r="AA225" s="125"/>
      <c r="AB225" s="125"/>
    </row>
    <row r="226" spans="1:28" s="119" customFormat="1" x14ac:dyDescent="0.35">
      <c r="A226" s="32">
        <f>A223+1</f>
        <v>142</v>
      </c>
      <c r="B226" s="44" t="s">
        <v>292</v>
      </c>
      <c r="C226" s="13">
        <f>D226+K226+M226+O226+Q226+S226+U226+V226+W226</f>
        <v>1355681</v>
      </c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>
        <v>547.20000000000005</v>
      </c>
      <c r="Q226" s="13">
        <v>1184079</v>
      </c>
      <c r="R226" s="13"/>
      <c r="S226" s="13"/>
      <c r="T226" s="13"/>
      <c r="U226" s="13"/>
      <c r="V226" s="13"/>
      <c r="W226" s="13">
        <v>171602</v>
      </c>
      <c r="X226" s="128">
        <f t="shared" si="31"/>
        <v>1355681</v>
      </c>
      <c r="Y226" s="128">
        <f t="shared" si="32"/>
        <v>0</v>
      </c>
      <c r="Z226" s="125"/>
      <c r="AA226" s="125"/>
      <c r="AB226" s="125"/>
    </row>
    <row r="227" spans="1:28" s="119" customFormat="1" x14ac:dyDescent="0.35">
      <c r="A227" s="32">
        <f>A226+1</f>
        <v>143</v>
      </c>
      <c r="B227" s="44" t="s">
        <v>293</v>
      </c>
      <c r="C227" s="13">
        <f>D227+K227+M227+O227+Q227+S227+U227+V227+W227</f>
        <v>166047</v>
      </c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1">
        <v>166047</v>
      </c>
      <c r="X227" s="128">
        <f t="shared" si="31"/>
        <v>166047</v>
      </c>
      <c r="Y227" s="128">
        <f t="shared" si="32"/>
        <v>0</v>
      </c>
      <c r="Z227" s="125"/>
      <c r="AA227" s="125"/>
      <c r="AB227" s="125"/>
    </row>
    <row r="228" spans="1:28" s="119" customFormat="1" x14ac:dyDescent="0.35">
      <c r="A228" s="32">
        <f>A227+1</f>
        <v>144</v>
      </c>
      <c r="B228" s="44" t="s">
        <v>294</v>
      </c>
      <c r="C228" s="13">
        <f>D228+K228+M228+O228+Q228+S228+U228+V228+W228</f>
        <v>1342002</v>
      </c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>
        <v>483.6</v>
      </c>
      <c r="Q228" s="13">
        <v>1175896</v>
      </c>
      <c r="R228" s="13"/>
      <c r="S228" s="13"/>
      <c r="T228" s="13"/>
      <c r="U228" s="13"/>
      <c r="V228" s="13"/>
      <c r="W228" s="11">
        <v>166106</v>
      </c>
      <c r="X228" s="128">
        <f t="shared" si="31"/>
        <v>1342002</v>
      </c>
      <c r="Y228" s="128">
        <f t="shared" si="32"/>
        <v>0</v>
      </c>
      <c r="Z228" s="125"/>
      <c r="AA228" s="125"/>
      <c r="AB228" s="125"/>
    </row>
    <row r="229" spans="1:28" s="119" customFormat="1" x14ac:dyDescent="0.35">
      <c r="A229" s="32">
        <f>A228+1</f>
        <v>145</v>
      </c>
      <c r="B229" s="44" t="s">
        <v>295</v>
      </c>
      <c r="C229" s="13">
        <f>D229+K229+M229+O229+Q229+S229+U229+V229+W229</f>
        <v>1035588</v>
      </c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>
        <v>436.1</v>
      </c>
      <c r="Q229" s="13">
        <v>1035588</v>
      </c>
      <c r="R229" s="13"/>
      <c r="S229" s="13"/>
      <c r="T229" s="13"/>
      <c r="U229" s="13"/>
      <c r="V229" s="13"/>
      <c r="W229" s="13"/>
      <c r="X229" s="128">
        <f t="shared" si="31"/>
        <v>1035588</v>
      </c>
      <c r="Y229" s="128">
        <f t="shared" si="32"/>
        <v>0</v>
      </c>
      <c r="Z229" s="125"/>
      <c r="AA229" s="125"/>
      <c r="AB229" s="125"/>
    </row>
    <row r="230" spans="1:28" s="119" customFormat="1" x14ac:dyDescent="0.35">
      <c r="A230" s="175" t="s">
        <v>44</v>
      </c>
      <c r="B230" s="176"/>
      <c r="C230" s="11">
        <f>SUM(C226:C229)</f>
        <v>3899318</v>
      </c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>
        <f>SUM(P226:P229)</f>
        <v>1466.9</v>
      </c>
      <c r="Q230" s="11">
        <f>SUM(Q226:Q229)</f>
        <v>3395563</v>
      </c>
      <c r="R230" s="11"/>
      <c r="S230" s="11"/>
      <c r="T230" s="11"/>
      <c r="U230" s="11"/>
      <c r="V230" s="13"/>
      <c r="W230" s="11">
        <f>SUM(W226:W229)</f>
        <v>503755</v>
      </c>
      <c r="X230" s="128">
        <f t="shared" si="31"/>
        <v>3899318</v>
      </c>
      <c r="Y230" s="128">
        <f t="shared" si="32"/>
        <v>0</v>
      </c>
      <c r="Z230" s="125"/>
      <c r="AA230" s="125"/>
      <c r="AB230" s="125"/>
    </row>
    <row r="231" spans="1:28" s="119" customFormat="1" ht="15" customHeight="1" x14ac:dyDescent="0.35">
      <c r="A231" s="172" t="s">
        <v>121</v>
      </c>
      <c r="B231" s="173"/>
      <c r="C231" s="173"/>
      <c r="D231" s="173"/>
      <c r="E231" s="174"/>
      <c r="F231" s="221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3"/>
      <c r="X231" s="128">
        <f t="shared" si="31"/>
        <v>0</v>
      </c>
      <c r="Y231" s="128">
        <f t="shared" si="32"/>
        <v>0</v>
      </c>
      <c r="Z231" s="125"/>
      <c r="AA231" s="125"/>
      <c r="AB231" s="125"/>
    </row>
    <row r="232" spans="1:28" s="119" customFormat="1" x14ac:dyDescent="0.35">
      <c r="A232" s="32">
        <f>A229+1</f>
        <v>146</v>
      </c>
      <c r="B232" s="44" t="s">
        <v>296</v>
      </c>
      <c r="C232" s="13">
        <f>D232+K232+M232+O232+Q232+S232+U232+V232+W232</f>
        <v>166923</v>
      </c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1">
        <v>166923</v>
      </c>
      <c r="X232" s="128">
        <f t="shared" si="31"/>
        <v>166923</v>
      </c>
      <c r="Y232" s="128">
        <f t="shared" si="32"/>
        <v>0</v>
      </c>
      <c r="Z232" s="125"/>
      <c r="AA232" s="125"/>
      <c r="AB232" s="125"/>
    </row>
    <row r="233" spans="1:28" s="119" customFormat="1" x14ac:dyDescent="0.35">
      <c r="A233" s="175" t="s">
        <v>44</v>
      </c>
      <c r="B233" s="176"/>
      <c r="C233" s="13">
        <f>SUM(C232:C232)</f>
        <v>166923</v>
      </c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>
        <f>SUM(W232:W232)</f>
        <v>166923</v>
      </c>
      <c r="X233" s="128">
        <f t="shared" si="31"/>
        <v>166923</v>
      </c>
      <c r="Y233" s="128">
        <f t="shared" si="32"/>
        <v>0</v>
      </c>
      <c r="Z233" s="125"/>
      <c r="AA233" s="125"/>
      <c r="AB233" s="125"/>
    </row>
    <row r="234" spans="1:28" s="119" customFormat="1" x14ac:dyDescent="0.35">
      <c r="A234" s="172" t="s">
        <v>124</v>
      </c>
      <c r="B234" s="174"/>
      <c r="C234" s="13">
        <f>C219+C224+C230+C233</f>
        <v>11495317</v>
      </c>
      <c r="D234" s="13"/>
      <c r="E234" s="13"/>
      <c r="F234" s="13"/>
      <c r="G234" s="13"/>
      <c r="H234" s="13"/>
      <c r="I234" s="13"/>
      <c r="J234" s="13"/>
      <c r="K234" s="13"/>
      <c r="L234" s="13">
        <f>L219+L224+L230+L233</f>
        <v>3633</v>
      </c>
      <c r="M234" s="13">
        <f>M219+M224+M230+M233</f>
        <v>7429076</v>
      </c>
      <c r="N234" s="13"/>
      <c r="O234" s="13"/>
      <c r="P234" s="13">
        <f>P219+P224+P230+P233</f>
        <v>1466.9</v>
      </c>
      <c r="Q234" s="13">
        <f>Q219+Q224+Q230+Q233</f>
        <v>3395563</v>
      </c>
      <c r="R234" s="13"/>
      <c r="S234" s="13"/>
      <c r="T234" s="13"/>
      <c r="U234" s="13"/>
      <c r="V234" s="13"/>
      <c r="W234" s="13">
        <f>W219+W224+W230+W233</f>
        <v>670678</v>
      </c>
      <c r="X234" s="128">
        <f t="shared" si="31"/>
        <v>11495317</v>
      </c>
      <c r="Y234" s="128">
        <f t="shared" si="32"/>
        <v>0</v>
      </c>
      <c r="Z234" s="125"/>
      <c r="AA234" s="125"/>
      <c r="AB234" s="125"/>
    </row>
    <row r="235" spans="1:28" s="119" customFormat="1" ht="15" customHeight="1" x14ac:dyDescent="0.35">
      <c r="A235" s="233" t="s">
        <v>125</v>
      </c>
      <c r="B235" s="234"/>
      <c r="C235" s="234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  <c r="R235" s="234"/>
      <c r="S235" s="234"/>
      <c r="T235" s="234"/>
      <c r="U235" s="234"/>
      <c r="V235" s="234"/>
      <c r="W235" s="235"/>
      <c r="X235" s="128">
        <f t="shared" si="31"/>
        <v>0</v>
      </c>
      <c r="Y235" s="128">
        <f t="shared" si="32"/>
        <v>0</v>
      </c>
      <c r="Z235" s="125"/>
      <c r="AA235" s="125"/>
      <c r="AB235" s="125"/>
    </row>
    <row r="236" spans="1:28" s="119" customFormat="1" ht="15" customHeight="1" x14ac:dyDescent="0.35">
      <c r="A236" s="172" t="s">
        <v>126</v>
      </c>
      <c r="B236" s="173"/>
      <c r="C236" s="173"/>
      <c r="D236" s="173"/>
      <c r="E236" s="174"/>
      <c r="F236" s="221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3"/>
      <c r="X236" s="128">
        <f t="shared" si="31"/>
        <v>0</v>
      </c>
      <c r="Y236" s="128">
        <f t="shared" si="32"/>
        <v>0</v>
      </c>
      <c r="Z236" s="125"/>
      <c r="AA236" s="125"/>
      <c r="AB236" s="125"/>
    </row>
    <row r="237" spans="1:28" s="119" customFormat="1" x14ac:dyDescent="0.35">
      <c r="A237" s="36">
        <f>A232+1</f>
        <v>147</v>
      </c>
      <c r="B237" s="126" t="s">
        <v>297</v>
      </c>
      <c r="C237" s="13">
        <f t="shared" ref="C237:C249" si="33">D237+K237+M237+O237+Q237+S237+U237+V237+W237</f>
        <v>178464</v>
      </c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1"/>
      <c r="W237" s="13">
        <v>178464</v>
      </c>
      <c r="X237" s="128">
        <f t="shared" si="31"/>
        <v>178464</v>
      </c>
      <c r="Y237" s="128">
        <f t="shared" si="32"/>
        <v>0</v>
      </c>
      <c r="Z237" s="125"/>
      <c r="AA237" s="125"/>
      <c r="AB237" s="125"/>
    </row>
    <row r="238" spans="1:28" s="119" customFormat="1" x14ac:dyDescent="0.35">
      <c r="A238" s="36">
        <f>A237+1</f>
        <v>148</v>
      </c>
      <c r="B238" s="44" t="s">
        <v>298</v>
      </c>
      <c r="C238" s="13">
        <f t="shared" si="33"/>
        <v>2371777</v>
      </c>
      <c r="D238" s="13"/>
      <c r="E238" s="13"/>
      <c r="F238" s="13"/>
      <c r="G238" s="13"/>
      <c r="H238" s="13"/>
      <c r="I238" s="11"/>
      <c r="J238" s="11"/>
      <c r="K238" s="13"/>
      <c r="L238" s="13">
        <v>988.26</v>
      </c>
      <c r="M238" s="13">
        <v>2093847</v>
      </c>
      <c r="N238" s="11"/>
      <c r="O238" s="13"/>
      <c r="P238" s="13"/>
      <c r="Q238" s="13"/>
      <c r="R238" s="13"/>
      <c r="S238" s="13"/>
      <c r="T238" s="13"/>
      <c r="U238" s="13"/>
      <c r="V238" s="11"/>
      <c r="W238" s="13">
        <v>277930</v>
      </c>
      <c r="X238" s="128">
        <f t="shared" si="31"/>
        <v>2371777</v>
      </c>
      <c r="Y238" s="128">
        <f t="shared" si="32"/>
        <v>0</v>
      </c>
      <c r="Z238" s="125"/>
      <c r="AA238" s="125"/>
      <c r="AB238" s="125"/>
    </row>
    <row r="239" spans="1:28" s="119" customFormat="1" x14ac:dyDescent="0.35">
      <c r="A239" s="36">
        <f t="shared" ref="A239:A249" si="34">A238+1</f>
        <v>149</v>
      </c>
      <c r="B239" s="44" t="s">
        <v>299</v>
      </c>
      <c r="C239" s="13">
        <f t="shared" si="33"/>
        <v>932636</v>
      </c>
      <c r="D239" s="13">
        <f t="shared" ref="D239:D245" si="35">E239+F239+G239+H239+I239</f>
        <v>210210</v>
      </c>
      <c r="E239" s="13">
        <v>210210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>
        <v>700.1</v>
      </c>
      <c r="Q239" s="13">
        <v>722426</v>
      </c>
      <c r="R239" s="13"/>
      <c r="S239" s="13"/>
      <c r="T239" s="13"/>
      <c r="U239" s="13"/>
      <c r="V239" s="11"/>
      <c r="W239" s="13"/>
      <c r="X239" s="128">
        <f t="shared" si="31"/>
        <v>932636</v>
      </c>
      <c r="Y239" s="128">
        <f t="shared" si="32"/>
        <v>0</v>
      </c>
      <c r="Z239" s="125"/>
      <c r="AA239" s="125"/>
      <c r="AB239" s="125"/>
    </row>
    <row r="240" spans="1:28" s="119" customFormat="1" ht="14.25" customHeight="1" x14ac:dyDescent="0.35">
      <c r="A240" s="36">
        <f t="shared" si="34"/>
        <v>150</v>
      </c>
      <c r="B240" s="44" t="s">
        <v>300</v>
      </c>
      <c r="C240" s="13">
        <f t="shared" si="33"/>
        <v>932636</v>
      </c>
      <c r="D240" s="13">
        <f t="shared" si="35"/>
        <v>210210</v>
      </c>
      <c r="E240" s="13">
        <v>210210</v>
      </c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>
        <v>700.1</v>
      </c>
      <c r="Q240" s="13">
        <v>722426</v>
      </c>
      <c r="R240" s="13"/>
      <c r="S240" s="13"/>
      <c r="T240" s="13"/>
      <c r="U240" s="13"/>
      <c r="V240" s="11"/>
      <c r="W240" s="13"/>
      <c r="X240" s="128">
        <f t="shared" si="31"/>
        <v>932636</v>
      </c>
      <c r="Y240" s="128">
        <f t="shared" si="32"/>
        <v>0</v>
      </c>
      <c r="Z240" s="125"/>
      <c r="AA240" s="125"/>
      <c r="AB240" s="125"/>
    </row>
    <row r="241" spans="1:28" s="119" customFormat="1" x14ac:dyDescent="0.35">
      <c r="A241" s="36">
        <f t="shared" si="34"/>
        <v>151</v>
      </c>
      <c r="B241" s="44" t="s">
        <v>301</v>
      </c>
      <c r="C241" s="13">
        <f t="shared" si="33"/>
        <v>932636</v>
      </c>
      <c r="D241" s="13">
        <f t="shared" si="35"/>
        <v>210210</v>
      </c>
      <c r="E241" s="13">
        <v>210210</v>
      </c>
      <c r="F241" s="13"/>
      <c r="G241" s="13"/>
      <c r="H241" s="13"/>
      <c r="I241" s="11"/>
      <c r="J241" s="11"/>
      <c r="K241" s="13"/>
      <c r="L241" s="13"/>
      <c r="M241" s="13"/>
      <c r="N241" s="11"/>
      <c r="O241" s="13"/>
      <c r="P241" s="13">
        <v>700.1</v>
      </c>
      <c r="Q241" s="13">
        <v>722426</v>
      </c>
      <c r="R241" s="13"/>
      <c r="S241" s="13"/>
      <c r="T241" s="13"/>
      <c r="U241" s="13"/>
      <c r="V241" s="11"/>
      <c r="W241" s="13"/>
      <c r="X241" s="128">
        <f t="shared" si="31"/>
        <v>932636</v>
      </c>
      <c r="Y241" s="128">
        <f t="shared" si="32"/>
        <v>0</v>
      </c>
      <c r="Z241" s="125"/>
      <c r="AA241" s="125"/>
      <c r="AB241" s="125"/>
    </row>
    <row r="242" spans="1:28" s="119" customFormat="1" x14ac:dyDescent="0.35">
      <c r="A242" s="36">
        <f t="shared" si="34"/>
        <v>152</v>
      </c>
      <c r="B242" s="126" t="s">
        <v>302</v>
      </c>
      <c r="C242" s="13">
        <f t="shared" si="33"/>
        <v>783345</v>
      </c>
      <c r="D242" s="13">
        <f t="shared" si="35"/>
        <v>584476</v>
      </c>
      <c r="E242" s="13"/>
      <c r="F242" s="13">
        <v>432394</v>
      </c>
      <c r="G242" s="13">
        <v>62157</v>
      </c>
      <c r="H242" s="13">
        <v>89925</v>
      </c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1">
        <v>26703</v>
      </c>
      <c r="W242" s="13">
        <f>172166</f>
        <v>172166</v>
      </c>
      <c r="X242" s="128">
        <f t="shared" si="31"/>
        <v>783345</v>
      </c>
      <c r="Y242" s="128">
        <f t="shared" si="32"/>
        <v>0</v>
      </c>
      <c r="Z242" s="125"/>
      <c r="AA242" s="125"/>
      <c r="AB242" s="125"/>
    </row>
    <row r="243" spans="1:28" s="119" customFormat="1" x14ac:dyDescent="0.35">
      <c r="A243" s="36">
        <f t="shared" si="34"/>
        <v>153</v>
      </c>
      <c r="B243" s="126" t="s">
        <v>303</v>
      </c>
      <c r="C243" s="13">
        <f t="shared" si="33"/>
        <v>480000</v>
      </c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1"/>
      <c r="W243" s="13">
        <v>480000</v>
      </c>
      <c r="X243" s="128">
        <f t="shared" si="31"/>
        <v>480000</v>
      </c>
      <c r="Y243" s="128">
        <f t="shared" si="32"/>
        <v>0</v>
      </c>
      <c r="Z243" s="125"/>
      <c r="AA243" s="125"/>
      <c r="AB243" s="125"/>
    </row>
    <row r="244" spans="1:28" s="119" customFormat="1" x14ac:dyDescent="0.35">
      <c r="A244" s="36">
        <f t="shared" si="34"/>
        <v>154</v>
      </c>
      <c r="B244" s="126" t="s">
        <v>304</v>
      </c>
      <c r="C244" s="13">
        <f t="shared" si="33"/>
        <v>1942442</v>
      </c>
      <c r="D244" s="13">
        <f t="shared" si="35"/>
        <v>1444991</v>
      </c>
      <c r="E244" s="13">
        <v>1444991</v>
      </c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1"/>
      <c r="W244" s="13">
        <v>497451</v>
      </c>
      <c r="X244" s="128">
        <f t="shared" si="31"/>
        <v>1942442</v>
      </c>
      <c r="Y244" s="128">
        <f t="shared" si="32"/>
        <v>0</v>
      </c>
      <c r="Z244" s="125"/>
      <c r="AA244" s="125"/>
      <c r="AB244" s="125"/>
    </row>
    <row r="245" spans="1:28" s="119" customFormat="1" x14ac:dyDescent="0.35">
      <c r="A245" s="36">
        <f t="shared" si="34"/>
        <v>155</v>
      </c>
      <c r="B245" s="126" t="s">
        <v>305</v>
      </c>
      <c r="C245" s="13">
        <f t="shared" si="33"/>
        <v>1451165</v>
      </c>
      <c r="D245" s="13">
        <f t="shared" si="35"/>
        <v>1451165</v>
      </c>
      <c r="E245" s="13">
        <v>1451165</v>
      </c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1"/>
      <c r="W245" s="13"/>
      <c r="X245" s="128">
        <f t="shared" si="31"/>
        <v>1451165</v>
      </c>
      <c r="Y245" s="128">
        <f t="shared" si="32"/>
        <v>0</v>
      </c>
      <c r="Z245" s="125"/>
      <c r="AA245" s="125"/>
      <c r="AB245" s="125"/>
    </row>
    <row r="246" spans="1:28" s="119" customFormat="1" x14ac:dyDescent="0.35">
      <c r="A246" s="36">
        <f t="shared" si="34"/>
        <v>156</v>
      </c>
      <c r="B246" s="44" t="s">
        <v>306</v>
      </c>
      <c r="C246" s="13">
        <f t="shared" si="33"/>
        <v>279206</v>
      </c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1"/>
      <c r="W246" s="13">
        <v>279206</v>
      </c>
      <c r="X246" s="128">
        <f t="shared" si="31"/>
        <v>279206</v>
      </c>
      <c r="Y246" s="128">
        <f t="shared" si="32"/>
        <v>0</v>
      </c>
      <c r="Z246" s="125"/>
      <c r="AA246" s="125"/>
      <c r="AB246" s="125"/>
    </row>
    <row r="247" spans="1:28" s="119" customFormat="1" x14ac:dyDescent="0.35">
      <c r="A247" s="36">
        <f t="shared" si="34"/>
        <v>157</v>
      </c>
      <c r="B247" s="126" t="s">
        <v>307</v>
      </c>
      <c r="C247" s="13">
        <f t="shared" si="33"/>
        <v>1738207</v>
      </c>
      <c r="D247" s="13"/>
      <c r="E247" s="13"/>
      <c r="F247" s="13"/>
      <c r="G247" s="13"/>
      <c r="H247" s="13"/>
      <c r="I247" s="13"/>
      <c r="J247" s="13"/>
      <c r="K247" s="13"/>
      <c r="L247" s="13">
        <v>829.78</v>
      </c>
      <c r="M247" s="13">
        <v>1476477</v>
      </c>
      <c r="N247" s="13"/>
      <c r="O247" s="13"/>
      <c r="P247" s="13"/>
      <c r="Q247" s="13"/>
      <c r="R247" s="13"/>
      <c r="S247" s="13"/>
      <c r="T247" s="13"/>
      <c r="U247" s="13"/>
      <c r="V247" s="11"/>
      <c r="W247" s="13">
        <v>261730</v>
      </c>
      <c r="X247" s="128">
        <f t="shared" si="31"/>
        <v>1738207</v>
      </c>
      <c r="Y247" s="128">
        <f t="shared" si="32"/>
        <v>0</v>
      </c>
      <c r="Z247" s="125"/>
      <c r="AA247" s="125"/>
      <c r="AB247" s="125"/>
    </row>
    <row r="248" spans="1:28" s="119" customFormat="1" x14ac:dyDescent="0.35">
      <c r="A248" s="36">
        <f t="shared" si="34"/>
        <v>158</v>
      </c>
      <c r="B248" s="126" t="s">
        <v>308</v>
      </c>
      <c r="C248" s="13">
        <f t="shared" si="33"/>
        <v>924859</v>
      </c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1"/>
      <c r="W248" s="13">
        <v>924859</v>
      </c>
      <c r="X248" s="128">
        <f t="shared" si="31"/>
        <v>924859</v>
      </c>
      <c r="Y248" s="128">
        <f t="shared" si="32"/>
        <v>0</v>
      </c>
      <c r="Z248" s="125"/>
      <c r="AA248" s="125"/>
      <c r="AB248" s="125"/>
    </row>
    <row r="249" spans="1:28" s="119" customFormat="1" x14ac:dyDescent="0.35">
      <c r="A249" s="36">
        <f t="shared" si="34"/>
        <v>159</v>
      </c>
      <c r="B249" s="44" t="s">
        <v>309</v>
      </c>
      <c r="C249" s="13">
        <f t="shared" si="33"/>
        <v>1714601</v>
      </c>
      <c r="D249" s="13"/>
      <c r="E249" s="13"/>
      <c r="F249" s="13"/>
      <c r="G249" s="13"/>
      <c r="H249" s="13"/>
      <c r="I249" s="13"/>
      <c r="J249" s="13"/>
      <c r="K249" s="13"/>
      <c r="L249" s="13">
        <v>621.17999999999995</v>
      </c>
      <c r="M249" s="13">
        <v>1459011</v>
      </c>
      <c r="N249" s="13"/>
      <c r="O249" s="13"/>
      <c r="P249" s="13"/>
      <c r="Q249" s="13"/>
      <c r="R249" s="13"/>
      <c r="S249" s="13"/>
      <c r="T249" s="13"/>
      <c r="U249" s="13"/>
      <c r="V249" s="11"/>
      <c r="W249" s="13">
        <v>255590</v>
      </c>
      <c r="X249" s="128">
        <f t="shared" si="31"/>
        <v>1714601</v>
      </c>
      <c r="Y249" s="128">
        <f t="shared" si="32"/>
        <v>0</v>
      </c>
      <c r="Z249" s="125"/>
      <c r="AA249" s="125"/>
      <c r="AB249" s="125"/>
    </row>
    <row r="250" spans="1:28" s="119" customFormat="1" x14ac:dyDescent="0.35">
      <c r="A250" s="175" t="s">
        <v>44</v>
      </c>
      <c r="B250" s="176"/>
      <c r="C250" s="13">
        <f>SUM(C237:C249)</f>
        <v>14661974</v>
      </c>
      <c r="D250" s="13">
        <f t="shared" ref="D250:W250" si="36">SUM(D237:D249)</f>
        <v>4111262</v>
      </c>
      <c r="E250" s="13">
        <f t="shared" si="36"/>
        <v>3526786</v>
      </c>
      <c r="F250" s="13">
        <f t="shared" si="36"/>
        <v>432394</v>
      </c>
      <c r="G250" s="13">
        <f t="shared" si="36"/>
        <v>62157</v>
      </c>
      <c r="H250" s="13">
        <f t="shared" si="36"/>
        <v>89925</v>
      </c>
      <c r="I250" s="13"/>
      <c r="J250" s="13"/>
      <c r="K250" s="13"/>
      <c r="L250" s="13">
        <f t="shared" si="36"/>
        <v>2439.2199999999998</v>
      </c>
      <c r="M250" s="13">
        <f t="shared" si="36"/>
        <v>5029335</v>
      </c>
      <c r="N250" s="13"/>
      <c r="O250" s="13"/>
      <c r="P250" s="13">
        <f t="shared" si="36"/>
        <v>2100.3000000000002</v>
      </c>
      <c r="Q250" s="13">
        <f t="shared" si="36"/>
        <v>2167278</v>
      </c>
      <c r="R250" s="13"/>
      <c r="S250" s="13"/>
      <c r="T250" s="13"/>
      <c r="U250" s="13"/>
      <c r="V250" s="13">
        <f t="shared" si="36"/>
        <v>26703</v>
      </c>
      <c r="W250" s="13">
        <f t="shared" si="36"/>
        <v>3327396</v>
      </c>
      <c r="X250" s="128">
        <f t="shared" si="31"/>
        <v>14661974</v>
      </c>
      <c r="Y250" s="128">
        <f t="shared" si="32"/>
        <v>0</v>
      </c>
      <c r="Z250" s="125"/>
      <c r="AA250" s="125"/>
      <c r="AB250" s="125"/>
    </row>
    <row r="251" spans="1:28" s="119" customFormat="1" ht="15" customHeight="1" x14ac:dyDescent="0.35">
      <c r="A251" s="172" t="s">
        <v>127</v>
      </c>
      <c r="B251" s="173"/>
      <c r="C251" s="173"/>
      <c r="D251" s="173"/>
      <c r="E251" s="174"/>
      <c r="F251" s="221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3"/>
      <c r="X251" s="128">
        <f t="shared" si="31"/>
        <v>0</v>
      </c>
      <c r="Y251" s="128">
        <f t="shared" si="32"/>
        <v>0</v>
      </c>
      <c r="Z251" s="125"/>
      <c r="AA251" s="125"/>
      <c r="AB251" s="125"/>
    </row>
    <row r="252" spans="1:28" s="119" customFormat="1" x14ac:dyDescent="0.35">
      <c r="A252" s="36">
        <f>A249+1</f>
        <v>160</v>
      </c>
      <c r="B252" s="44" t="s">
        <v>417</v>
      </c>
      <c r="C252" s="13">
        <f>D252+K252+M252+O252+Q252+S252+U252+V252+W252</f>
        <v>7567366</v>
      </c>
      <c r="D252" s="13">
        <f>E252+F252+G252+H252+I252</f>
        <v>4739759</v>
      </c>
      <c r="E252" s="13"/>
      <c r="F252" s="13">
        <v>4739759</v>
      </c>
      <c r="G252" s="13"/>
      <c r="H252" s="13"/>
      <c r="I252" s="13"/>
      <c r="J252" s="11"/>
      <c r="K252" s="13"/>
      <c r="L252" s="13">
        <v>2291</v>
      </c>
      <c r="M252" s="11">
        <v>2827607</v>
      </c>
      <c r="N252" s="11"/>
      <c r="O252" s="13"/>
      <c r="P252" s="13"/>
      <c r="Q252" s="13"/>
      <c r="R252" s="13"/>
      <c r="S252" s="13"/>
      <c r="T252" s="13"/>
      <c r="U252" s="13"/>
      <c r="V252" s="11"/>
      <c r="W252" s="13"/>
      <c r="X252" s="128">
        <f t="shared" si="31"/>
        <v>7567366</v>
      </c>
      <c r="Y252" s="128">
        <f t="shared" si="32"/>
        <v>0</v>
      </c>
      <c r="Z252" s="125"/>
      <c r="AA252" s="125"/>
      <c r="AB252" s="125"/>
    </row>
    <row r="253" spans="1:28" s="119" customFormat="1" x14ac:dyDescent="0.35">
      <c r="A253" s="175" t="s">
        <v>44</v>
      </c>
      <c r="B253" s="176"/>
      <c r="C253" s="13">
        <f>SUM(C252:C252)</f>
        <v>7567366</v>
      </c>
      <c r="D253" s="13">
        <f>SUM(D252:D252)</f>
        <v>4739759</v>
      </c>
      <c r="E253" s="13"/>
      <c r="F253" s="13">
        <f>SUM(F252:F252)</f>
        <v>4739759</v>
      </c>
      <c r="G253" s="13"/>
      <c r="H253" s="13"/>
      <c r="I253" s="13"/>
      <c r="J253" s="13"/>
      <c r="K253" s="13"/>
      <c r="L253" s="13">
        <f>SUM(L252:L252)</f>
        <v>2291</v>
      </c>
      <c r="M253" s="13">
        <f>SUM(M252:M252)</f>
        <v>2827607</v>
      </c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28">
        <f t="shared" si="31"/>
        <v>7567366</v>
      </c>
      <c r="Y253" s="128">
        <f t="shared" si="32"/>
        <v>0</v>
      </c>
      <c r="Z253" s="125"/>
      <c r="AA253" s="125"/>
      <c r="AB253" s="125"/>
    </row>
    <row r="254" spans="1:28" s="119" customFormat="1" ht="15" customHeight="1" x14ac:dyDescent="0.35">
      <c r="A254" s="172" t="s">
        <v>130</v>
      </c>
      <c r="B254" s="173"/>
      <c r="C254" s="173"/>
      <c r="D254" s="173"/>
      <c r="E254" s="174"/>
      <c r="F254" s="221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3"/>
      <c r="X254" s="128">
        <f t="shared" si="31"/>
        <v>0</v>
      </c>
      <c r="Y254" s="128">
        <f t="shared" si="32"/>
        <v>0</v>
      </c>
      <c r="Z254" s="125"/>
      <c r="AA254" s="125"/>
      <c r="AB254" s="125"/>
    </row>
    <row r="255" spans="1:28" s="119" customFormat="1" x14ac:dyDescent="0.35">
      <c r="A255" s="32">
        <f>A252+1</f>
        <v>161</v>
      </c>
      <c r="B255" s="126" t="s">
        <v>310</v>
      </c>
      <c r="C255" s="13">
        <f>D255+K255+M255+O255+Q255+S255+U255+V255+W255</f>
        <v>2587015</v>
      </c>
      <c r="D255" s="13"/>
      <c r="E255" s="13"/>
      <c r="F255" s="13"/>
      <c r="G255" s="13"/>
      <c r="H255" s="13"/>
      <c r="I255" s="13"/>
      <c r="J255" s="13"/>
      <c r="K255" s="13"/>
      <c r="L255" s="13">
        <v>713</v>
      </c>
      <c r="M255" s="13">
        <v>1859353</v>
      </c>
      <c r="N255" s="13"/>
      <c r="O255" s="13"/>
      <c r="P255" s="13"/>
      <c r="Q255" s="13"/>
      <c r="R255" s="13"/>
      <c r="S255" s="13"/>
      <c r="T255" s="13"/>
      <c r="U255" s="13"/>
      <c r="V255" s="13"/>
      <c r="W255" s="13">
        <v>727662</v>
      </c>
      <c r="X255" s="128">
        <f t="shared" si="31"/>
        <v>2587015</v>
      </c>
      <c r="Y255" s="128">
        <f t="shared" si="32"/>
        <v>0</v>
      </c>
      <c r="Z255" s="158"/>
      <c r="AA255" s="125"/>
      <c r="AB255" s="125"/>
    </row>
    <row r="256" spans="1:28" s="119" customFormat="1" x14ac:dyDescent="0.35">
      <c r="A256" s="175" t="s">
        <v>44</v>
      </c>
      <c r="B256" s="176"/>
      <c r="C256" s="13">
        <f>SUM(C255)</f>
        <v>2587015</v>
      </c>
      <c r="D256" s="13"/>
      <c r="E256" s="13"/>
      <c r="F256" s="13"/>
      <c r="G256" s="13"/>
      <c r="H256" s="13"/>
      <c r="I256" s="13"/>
      <c r="J256" s="13"/>
      <c r="K256" s="13"/>
      <c r="L256" s="13">
        <f>SUM(L255)</f>
        <v>713</v>
      </c>
      <c r="M256" s="13">
        <f>SUM(M255)</f>
        <v>1859353</v>
      </c>
      <c r="N256" s="13"/>
      <c r="O256" s="13"/>
      <c r="P256" s="13"/>
      <c r="Q256" s="13"/>
      <c r="R256" s="13"/>
      <c r="S256" s="13"/>
      <c r="T256" s="13"/>
      <c r="U256" s="13"/>
      <c r="V256" s="13"/>
      <c r="W256" s="13">
        <f>W255</f>
        <v>727662</v>
      </c>
      <c r="X256" s="128">
        <f t="shared" si="31"/>
        <v>2587015</v>
      </c>
      <c r="Y256" s="128">
        <f t="shared" si="32"/>
        <v>0</v>
      </c>
      <c r="Z256" s="125"/>
      <c r="AA256" s="125"/>
      <c r="AB256" s="125"/>
    </row>
    <row r="257" spans="1:28" s="119" customFormat="1" ht="15" customHeight="1" x14ac:dyDescent="0.35">
      <c r="A257" s="172" t="s">
        <v>132</v>
      </c>
      <c r="B257" s="173"/>
      <c r="C257" s="173"/>
      <c r="D257" s="173"/>
      <c r="E257" s="174"/>
      <c r="F257" s="221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3"/>
      <c r="X257" s="128">
        <f t="shared" si="31"/>
        <v>0</v>
      </c>
      <c r="Y257" s="128">
        <f t="shared" si="32"/>
        <v>0</v>
      </c>
      <c r="Z257" s="125"/>
      <c r="AA257" s="125"/>
      <c r="AB257" s="125"/>
    </row>
    <row r="258" spans="1:28" s="119" customFormat="1" x14ac:dyDescent="0.35">
      <c r="A258" s="32">
        <f>A255+1</f>
        <v>162</v>
      </c>
      <c r="B258" s="44" t="s">
        <v>418</v>
      </c>
      <c r="C258" s="13">
        <f>D258+K258+M258+O258+Q258+S258+U258+V258+W258</f>
        <v>8206945</v>
      </c>
      <c r="D258" s="13"/>
      <c r="E258" s="11"/>
      <c r="F258" s="107"/>
      <c r="G258" s="11"/>
      <c r="H258" s="107"/>
      <c r="I258" s="107"/>
      <c r="J258" s="13"/>
      <c r="K258" s="13"/>
      <c r="L258" s="13">
        <v>1410</v>
      </c>
      <c r="M258" s="13">
        <v>2701694</v>
      </c>
      <c r="N258" s="13"/>
      <c r="O258" s="13"/>
      <c r="P258" s="13"/>
      <c r="Q258" s="13"/>
      <c r="R258" s="13"/>
      <c r="S258" s="13"/>
      <c r="T258" s="13">
        <v>3900</v>
      </c>
      <c r="U258" s="13">
        <v>4824527</v>
      </c>
      <c r="V258" s="13"/>
      <c r="W258" s="13">
        <v>680724</v>
      </c>
      <c r="X258" s="128">
        <f t="shared" si="31"/>
        <v>8206945</v>
      </c>
      <c r="Y258" s="128">
        <f t="shared" si="32"/>
        <v>0</v>
      </c>
      <c r="Z258" s="125"/>
      <c r="AA258" s="125"/>
      <c r="AB258" s="125"/>
    </row>
    <row r="259" spans="1:28" s="119" customFormat="1" x14ac:dyDescent="0.35">
      <c r="A259" s="175" t="s">
        <v>44</v>
      </c>
      <c r="B259" s="176"/>
      <c r="C259" s="13">
        <f>SUM(C258)</f>
        <v>8206945</v>
      </c>
      <c r="D259" s="13"/>
      <c r="E259" s="13"/>
      <c r="F259" s="13"/>
      <c r="G259" s="13"/>
      <c r="H259" s="13"/>
      <c r="I259" s="13"/>
      <c r="J259" s="13"/>
      <c r="K259" s="13"/>
      <c r="L259" s="13">
        <f>SUM(L258)</f>
        <v>1410</v>
      </c>
      <c r="M259" s="13">
        <f>SUM(M258)</f>
        <v>2701694</v>
      </c>
      <c r="N259" s="13"/>
      <c r="O259" s="13"/>
      <c r="P259" s="13"/>
      <c r="Q259" s="13"/>
      <c r="R259" s="13"/>
      <c r="S259" s="13"/>
      <c r="T259" s="13">
        <f>SUM(T258)</f>
        <v>3900</v>
      </c>
      <c r="U259" s="13">
        <f>SUM(U258)</f>
        <v>4824527</v>
      </c>
      <c r="V259" s="13"/>
      <c r="W259" s="13">
        <f>W258</f>
        <v>680724</v>
      </c>
      <c r="X259" s="128">
        <f t="shared" si="31"/>
        <v>8206945</v>
      </c>
      <c r="Y259" s="128">
        <f t="shared" si="32"/>
        <v>0</v>
      </c>
      <c r="Z259" s="125"/>
      <c r="AA259" s="125"/>
      <c r="AB259" s="125"/>
    </row>
    <row r="260" spans="1:28" s="119" customFormat="1" ht="15" customHeight="1" x14ac:dyDescent="0.35">
      <c r="A260" s="172" t="s">
        <v>131</v>
      </c>
      <c r="B260" s="173"/>
      <c r="C260" s="173"/>
      <c r="D260" s="173"/>
      <c r="E260" s="174"/>
      <c r="F260" s="221"/>
      <c r="G260" s="222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  <c r="W260" s="223"/>
      <c r="X260" s="128">
        <f t="shared" si="31"/>
        <v>0</v>
      </c>
      <c r="Y260" s="128">
        <f t="shared" si="32"/>
        <v>0</v>
      </c>
      <c r="Z260" s="125"/>
      <c r="AA260" s="125"/>
      <c r="AB260" s="125"/>
    </row>
    <row r="261" spans="1:28" s="119" customFormat="1" x14ac:dyDescent="0.35">
      <c r="A261" s="32">
        <f>A258+1</f>
        <v>163</v>
      </c>
      <c r="B261" s="44" t="s">
        <v>419</v>
      </c>
      <c r="C261" s="13">
        <f>D261+K261+M261+O261+Q261+S261+U261+V261+W261</f>
        <v>3819597</v>
      </c>
      <c r="D261" s="13">
        <f>E261+F261+G261+H261+I261</f>
        <v>694375</v>
      </c>
      <c r="E261" s="13">
        <v>694375</v>
      </c>
      <c r="F261" s="13"/>
      <c r="G261" s="13"/>
      <c r="H261" s="13"/>
      <c r="I261" s="13"/>
      <c r="J261" s="13"/>
      <c r="K261" s="13"/>
      <c r="L261" s="13">
        <v>1124</v>
      </c>
      <c r="M261" s="13">
        <v>1276684</v>
      </c>
      <c r="N261" s="13"/>
      <c r="O261" s="13"/>
      <c r="P261" s="13">
        <v>1810</v>
      </c>
      <c r="Q261" s="13">
        <v>1552200</v>
      </c>
      <c r="R261" s="13"/>
      <c r="S261" s="13"/>
      <c r="T261" s="13"/>
      <c r="U261" s="13"/>
      <c r="V261" s="13"/>
      <c r="W261" s="13">
        <f>296338</f>
        <v>296338</v>
      </c>
      <c r="X261" s="128">
        <f t="shared" si="31"/>
        <v>3819597</v>
      </c>
      <c r="Y261" s="128">
        <f t="shared" si="32"/>
        <v>0</v>
      </c>
      <c r="Z261" s="125"/>
      <c r="AA261" s="125"/>
      <c r="AB261" s="125"/>
    </row>
    <row r="262" spans="1:28" s="119" customFormat="1" x14ac:dyDescent="0.35">
      <c r="A262" s="175" t="s">
        <v>44</v>
      </c>
      <c r="B262" s="176"/>
      <c r="C262" s="13">
        <f>SUM(C261)</f>
        <v>3819597</v>
      </c>
      <c r="D262" s="13">
        <f>SUM(D261)</f>
        <v>694375</v>
      </c>
      <c r="E262" s="13">
        <f>E261</f>
        <v>694375</v>
      </c>
      <c r="F262" s="13"/>
      <c r="G262" s="13"/>
      <c r="H262" s="13"/>
      <c r="I262" s="13"/>
      <c r="J262" s="13"/>
      <c r="K262" s="13"/>
      <c r="L262" s="13">
        <f>SUM(L261)</f>
        <v>1124</v>
      </c>
      <c r="M262" s="13">
        <f>SUM(M261)</f>
        <v>1276684</v>
      </c>
      <c r="N262" s="13"/>
      <c r="O262" s="13"/>
      <c r="P262" s="13">
        <f>SUM(P261)</f>
        <v>1810</v>
      </c>
      <c r="Q262" s="13">
        <f>SUM(Q261)</f>
        <v>1552200</v>
      </c>
      <c r="R262" s="13"/>
      <c r="S262" s="13"/>
      <c r="T262" s="13"/>
      <c r="U262" s="13"/>
      <c r="V262" s="13"/>
      <c r="W262" s="13">
        <f>W261</f>
        <v>296338</v>
      </c>
      <c r="X262" s="128">
        <f t="shared" si="31"/>
        <v>3819597</v>
      </c>
      <c r="Y262" s="128">
        <f t="shared" si="32"/>
        <v>0</v>
      </c>
      <c r="Z262" s="125"/>
      <c r="AA262" s="125"/>
      <c r="AB262" s="125"/>
    </row>
    <row r="263" spans="1:28" s="119" customFormat="1" ht="15" customHeight="1" x14ac:dyDescent="0.35">
      <c r="A263" s="172" t="s">
        <v>129</v>
      </c>
      <c r="B263" s="173"/>
      <c r="C263" s="173"/>
      <c r="D263" s="173"/>
      <c r="E263" s="174"/>
      <c r="F263" s="221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3"/>
      <c r="X263" s="128">
        <f t="shared" si="31"/>
        <v>0</v>
      </c>
      <c r="Y263" s="128">
        <f t="shared" si="32"/>
        <v>0</v>
      </c>
      <c r="Z263" s="125"/>
      <c r="AA263" s="125"/>
      <c r="AB263" s="125"/>
    </row>
    <row r="264" spans="1:28" s="119" customFormat="1" x14ac:dyDescent="0.35">
      <c r="A264" s="32">
        <f>A261+1</f>
        <v>164</v>
      </c>
      <c r="B264" s="44" t="s">
        <v>311</v>
      </c>
      <c r="C264" s="13">
        <f>D264+K264+M264+O264+Q264+S264+U264+V264+W264</f>
        <v>440090</v>
      </c>
      <c r="D264" s="13"/>
      <c r="E264" s="13"/>
      <c r="F264" s="13"/>
      <c r="G264" s="13"/>
      <c r="H264" s="13"/>
      <c r="I264" s="13"/>
      <c r="J264" s="13"/>
      <c r="K264" s="11"/>
      <c r="L264" s="13">
        <v>403.25</v>
      </c>
      <c r="M264" s="13">
        <v>440090</v>
      </c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28">
        <f t="shared" si="31"/>
        <v>440090</v>
      </c>
      <c r="Y264" s="128">
        <f t="shared" si="32"/>
        <v>0</v>
      </c>
      <c r="Z264" s="125"/>
      <c r="AA264" s="125"/>
      <c r="AB264" s="125"/>
    </row>
    <row r="265" spans="1:28" s="119" customFormat="1" x14ac:dyDescent="0.35">
      <c r="A265" s="175" t="s">
        <v>44</v>
      </c>
      <c r="B265" s="176"/>
      <c r="C265" s="13">
        <f>SUM(C264)</f>
        <v>440090</v>
      </c>
      <c r="D265" s="13"/>
      <c r="E265" s="13"/>
      <c r="F265" s="13"/>
      <c r="G265" s="13"/>
      <c r="H265" s="13"/>
      <c r="I265" s="13"/>
      <c r="J265" s="13"/>
      <c r="K265" s="13"/>
      <c r="L265" s="13">
        <f>SUM(L264)</f>
        <v>403.25</v>
      </c>
      <c r="M265" s="13">
        <f>SUM(M264)</f>
        <v>440090</v>
      </c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28">
        <f t="shared" si="31"/>
        <v>440090</v>
      </c>
      <c r="Y265" s="128">
        <f t="shared" si="32"/>
        <v>0</v>
      </c>
      <c r="Z265" s="125"/>
      <c r="AA265" s="125"/>
      <c r="AB265" s="125"/>
    </row>
    <row r="266" spans="1:28" s="119" customFormat="1" ht="15" customHeight="1" x14ac:dyDescent="0.35">
      <c r="A266" s="172" t="s">
        <v>128</v>
      </c>
      <c r="B266" s="173"/>
      <c r="C266" s="173"/>
      <c r="D266" s="173"/>
      <c r="E266" s="174"/>
      <c r="F266" s="221"/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/>
      <c r="R266" s="222"/>
      <c r="S266" s="222"/>
      <c r="T266" s="222"/>
      <c r="U266" s="222"/>
      <c r="V266" s="222"/>
      <c r="W266" s="223"/>
      <c r="X266" s="128">
        <f t="shared" si="31"/>
        <v>0</v>
      </c>
      <c r="Y266" s="128">
        <f t="shared" si="32"/>
        <v>0</v>
      </c>
      <c r="Z266" s="125"/>
      <c r="AA266" s="125"/>
      <c r="AB266" s="125"/>
    </row>
    <row r="267" spans="1:28" s="119" customFormat="1" x14ac:dyDescent="0.35">
      <c r="A267" s="32">
        <f>A264+1</f>
        <v>165</v>
      </c>
      <c r="B267" s="44" t="s">
        <v>314</v>
      </c>
      <c r="C267" s="13">
        <f t="shared" ref="C267:C272" si="37">D267+K267+M267+O267+Q267+S267+U267+V267+W267</f>
        <v>693789</v>
      </c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>
        <f>643789+50000</f>
        <v>693789</v>
      </c>
      <c r="X267" s="128">
        <f t="shared" si="31"/>
        <v>693789</v>
      </c>
      <c r="Y267" s="128">
        <f t="shared" si="32"/>
        <v>0</v>
      </c>
      <c r="Z267" s="125"/>
      <c r="AA267" s="125"/>
      <c r="AB267" s="125"/>
    </row>
    <row r="268" spans="1:28" s="119" customFormat="1" x14ac:dyDescent="0.35">
      <c r="A268" s="32">
        <f>A267+1</f>
        <v>166</v>
      </c>
      <c r="B268" s="44" t="s">
        <v>312</v>
      </c>
      <c r="C268" s="13">
        <f t="shared" si="37"/>
        <v>614378</v>
      </c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>
        <f>564378+50000</f>
        <v>614378</v>
      </c>
      <c r="X268" s="128">
        <f t="shared" si="31"/>
        <v>614378</v>
      </c>
      <c r="Y268" s="128">
        <f t="shared" si="32"/>
        <v>0</v>
      </c>
      <c r="Z268" s="125"/>
      <c r="AA268" s="125"/>
      <c r="AB268" s="125"/>
    </row>
    <row r="269" spans="1:28" s="119" customFormat="1" x14ac:dyDescent="0.35">
      <c r="A269" s="32">
        <f>A268+1</f>
        <v>167</v>
      </c>
      <c r="B269" s="44" t="s">
        <v>420</v>
      </c>
      <c r="C269" s="13">
        <f t="shared" si="37"/>
        <v>4596320</v>
      </c>
      <c r="D269" s="13"/>
      <c r="E269" s="13"/>
      <c r="F269" s="13"/>
      <c r="G269" s="13"/>
      <c r="H269" s="13"/>
      <c r="I269" s="13"/>
      <c r="J269" s="32">
        <v>2</v>
      </c>
      <c r="K269" s="13">
        <v>4596320</v>
      </c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28">
        <f t="shared" si="31"/>
        <v>4596320</v>
      </c>
      <c r="Y269" s="128">
        <f t="shared" si="32"/>
        <v>0</v>
      </c>
      <c r="Z269" s="125"/>
      <c r="AA269" s="125"/>
      <c r="AB269" s="125"/>
    </row>
    <row r="270" spans="1:28" s="119" customFormat="1" x14ac:dyDescent="0.35">
      <c r="A270" s="32">
        <f>A269+1</f>
        <v>168</v>
      </c>
      <c r="B270" s="44" t="s">
        <v>313</v>
      </c>
      <c r="C270" s="13">
        <f t="shared" si="37"/>
        <v>585530</v>
      </c>
      <c r="D270" s="13"/>
      <c r="E270" s="13"/>
      <c r="F270" s="13"/>
      <c r="G270" s="13"/>
      <c r="H270" s="13"/>
      <c r="I270" s="13"/>
      <c r="J270" s="32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>
        <f>535530+50000</f>
        <v>585530</v>
      </c>
      <c r="X270" s="128">
        <f t="shared" ref="X270:X333" si="38">E270+F270+G270+H270+I270+K270+M270+O270+Q270+S270+U270+V270+W270</f>
        <v>585530</v>
      </c>
      <c r="Y270" s="128">
        <f t="shared" ref="Y270:Y333" si="39">X270-C270</f>
        <v>0</v>
      </c>
      <c r="Z270" s="125"/>
      <c r="AA270" s="125"/>
      <c r="AB270" s="125"/>
    </row>
    <row r="271" spans="1:28" s="119" customFormat="1" x14ac:dyDescent="0.35">
      <c r="A271" s="32">
        <f>A270+1</f>
        <v>169</v>
      </c>
      <c r="B271" s="44" t="s">
        <v>421</v>
      </c>
      <c r="C271" s="13">
        <f t="shared" si="37"/>
        <v>737902</v>
      </c>
      <c r="D271" s="13"/>
      <c r="E271" s="13"/>
      <c r="F271" s="13"/>
      <c r="G271" s="13"/>
      <c r="H271" s="13"/>
      <c r="I271" s="13"/>
      <c r="J271" s="32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>
        <f>687902+50000</f>
        <v>737902</v>
      </c>
      <c r="X271" s="128">
        <f t="shared" si="38"/>
        <v>737902</v>
      </c>
      <c r="Y271" s="128">
        <f t="shared" si="39"/>
        <v>0</v>
      </c>
      <c r="Z271" s="125"/>
      <c r="AA271" s="125"/>
      <c r="AB271" s="125"/>
    </row>
    <row r="272" spans="1:28" s="119" customFormat="1" x14ac:dyDescent="0.35">
      <c r="A272" s="32">
        <f>A271+1</f>
        <v>170</v>
      </c>
      <c r="B272" s="126" t="s">
        <v>315</v>
      </c>
      <c r="C272" s="13">
        <f t="shared" si="37"/>
        <v>575347</v>
      </c>
      <c r="D272" s="13"/>
      <c r="E272" s="13"/>
      <c r="F272" s="13"/>
      <c r="G272" s="13"/>
      <c r="H272" s="13"/>
      <c r="I272" s="13"/>
      <c r="J272" s="32"/>
      <c r="K272" s="13"/>
      <c r="L272" s="13">
        <v>343</v>
      </c>
      <c r="M272" s="13">
        <v>575347</v>
      </c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28">
        <f t="shared" si="38"/>
        <v>575347</v>
      </c>
      <c r="Y272" s="128">
        <f t="shared" si="39"/>
        <v>0</v>
      </c>
      <c r="Z272" s="125"/>
      <c r="AA272" s="125"/>
      <c r="AB272" s="125"/>
    </row>
    <row r="273" spans="1:31" s="119" customFormat="1" x14ac:dyDescent="0.35">
      <c r="A273" s="219" t="s">
        <v>44</v>
      </c>
      <c r="B273" s="219"/>
      <c r="C273" s="13">
        <f>SUM(C267:C272)</f>
        <v>7803266</v>
      </c>
      <c r="D273" s="13"/>
      <c r="E273" s="13"/>
      <c r="F273" s="13"/>
      <c r="G273" s="13"/>
      <c r="H273" s="13"/>
      <c r="I273" s="13"/>
      <c r="J273" s="32">
        <f>SUM(J267:J272)</f>
        <v>2</v>
      </c>
      <c r="K273" s="13">
        <f>SUM(K267:K272)</f>
        <v>4596320</v>
      </c>
      <c r="L273" s="13">
        <f>SUM(L267:L272)</f>
        <v>343</v>
      </c>
      <c r="M273" s="13">
        <f>SUM(M267:M272)</f>
        <v>575347</v>
      </c>
      <c r="N273" s="13"/>
      <c r="O273" s="13"/>
      <c r="P273" s="13"/>
      <c r="Q273" s="13"/>
      <c r="R273" s="13"/>
      <c r="S273" s="13"/>
      <c r="T273" s="13"/>
      <c r="U273" s="13"/>
      <c r="V273" s="13"/>
      <c r="W273" s="13">
        <f>SUM(W267:W272)</f>
        <v>2631599</v>
      </c>
      <c r="X273" s="128">
        <f t="shared" si="38"/>
        <v>7803266</v>
      </c>
      <c r="Y273" s="128">
        <f t="shared" si="39"/>
        <v>0</v>
      </c>
      <c r="Z273" s="125"/>
      <c r="AA273" s="125"/>
      <c r="AB273" s="125"/>
    </row>
    <row r="274" spans="1:31" s="119" customFormat="1" x14ac:dyDescent="0.35">
      <c r="A274" s="220" t="s">
        <v>133</v>
      </c>
      <c r="B274" s="220"/>
      <c r="C274" s="38">
        <f>C250+C253+C256+C259+C262+C265+C273</f>
        <v>45086253</v>
      </c>
      <c r="D274" s="38">
        <f t="shared" ref="D274:W274" si="40">D250+D253+D256+D259+D262+D265+D273</f>
        <v>9545396</v>
      </c>
      <c r="E274" s="38">
        <f t="shared" si="40"/>
        <v>4221161</v>
      </c>
      <c r="F274" s="38">
        <f t="shared" si="40"/>
        <v>5172153</v>
      </c>
      <c r="G274" s="38">
        <f t="shared" si="40"/>
        <v>62157</v>
      </c>
      <c r="H274" s="38">
        <f t="shared" si="40"/>
        <v>89925</v>
      </c>
      <c r="I274" s="38"/>
      <c r="J274" s="39">
        <f t="shared" si="40"/>
        <v>2</v>
      </c>
      <c r="K274" s="38">
        <f t="shared" si="40"/>
        <v>4596320</v>
      </c>
      <c r="L274" s="38">
        <f t="shared" si="40"/>
        <v>8723.4699999999993</v>
      </c>
      <c r="M274" s="38">
        <f t="shared" si="40"/>
        <v>14710110</v>
      </c>
      <c r="N274" s="38"/>
      <c r="O274" s="38"/>
      <c r="P274" s="38">
        <f t="shared" si="40"/>
        <v>3910.3</v>
      </c>
      <c r="Q274" s="38">
        <f t="shared" si="40"/>
        <v>3719478</v>
      </c>
      <c r="R274" s="38"/>
      <c r="S274" s="38"/>
      <c r="T274" s="38">
        <f t="shared" si="40"/>
        <v>3900</v>
      </c>
      <c r="U274" s="38">
        <f t="shared" si="40"/>
        <v>4824527</v>
      </c>
      <c r="V274" s="38">
        <f t="shared" si="40"/>
        <v>26703</v>
      </c>
      <c r="W274" s="38">
        <f t="shared" si="40"/>
        <v>7663719</v>
      </c>
      <c r="X274" s="128">
        <f t="shared" si="38"/>
        <v>45086253</v>
      </c>
      <c r="Y274" s="128">
        <f t="shared" si="39"/>
        <v>0</v>
      </c>
      <c r="Z274" s="125"/>
      <c r="AA274" s="125"/>
      <c r="AB274" s="125"/>
    </row>
    <row r="275" spans="1:31" s="119" customFormat="1" ht="15" customHeight="1" x14ac:dyDescent="0.35">
      <c r="A275" s="233" t="s">
        <v>134</v>
      </c>
      <c r="B275" s="234"/>
      <c r="C275" s="234"/>
      <c r="D275" s="234"/>
      <c r="E275" s="234"/>
      <c r="F275" s="234"/>
      <c r="G275" s="234"/>
      <c r="H275" s="234"/>
      <c r="I275" s="234"/>
      <c r="J275" s="234"/>
      <c r="K275" s="234"/>
      <c r="L275" s="234"/>
      <c r="M275" s="234"/>
      <c r="N275" s="234"/>
      <c r="O275" s="234"/>
      <c r="P275" s="234"/>
      <c r="Q275" s="234"/>
      <c r="R275" s="234"/>
      <c r="S275" s="234"/>
      <c r="T275" s="234"/>
      <c r="U275" s="234"/>
      <c r="V275" s="234"/>
      <c r="W275" s="235"/>
      <c r="X275" s="128">
        <f t="shared" si="38"/>
        <v>0</v>
      </c>
      <c r="Y275" s="128">
        <f t="shared" si="39"/>
        <v>0</v>
      </c>
      <c r="Z275" s="125"/>
      <c r="AA275" s="125"/>
      <c r="AB275" s="125"/>
    </row>
    <row r="276" spans="1:31" s="119" customFormat="1" ht="15" customHeight="1" x14ac:dyDescent="0.35">
      <c r="A276" s="172" t="s">
        <v>135</v>
      </c>
      <c r="B276" s="173"/>
      <c r="C276" s="173"/>
      <c r="D276" s="173"/>
      <c r="E276" s="174"/>
      <c r="F276" s="221"/>
      <c r="G276" s="222"/>
      <c r="H276" s="222"/>
      <c r="I276" s="222"/>
      <c r="J276" s="222"/>
      <c r="K276" s="222"/>
      <c r="L276" s="222"/>
      <c r="M276" s="222"/>
      <c r="N276" s="222"/>
      <c r="O276" s="222"/>
      <c r="P276" s="222"/>
      <c r="Q276" s="222"/>
      <c r="R276" s="222"/>
      <c r="S276" s="222"/>
      <c r="T276" s="222"/>
      <c r="U276" s="222"/>
      <c r="V276" s="222"/>
      <c r="W276" s="223"/>
      <c r="X276" s="128">
        <f t="shared" si="38"/>
        <v>0</v>
      </c>
      <c r="Y276" s="128">
        <f t="shared" si="39"/>
        <v>0</v>
      </c>
      <c r="Z276" s="125"/>
      <c r="AA276" s="125"/>
      <c r="AB276" s="125"/>
    </row>
    <row r="277" spans="1:31" s="119" customFormat="1" x14ac:dyDescent="0.35">
      <c r="A277" s="32">
        <f>A272+1</f>
        <v>171</v>
      </c>
      <c r="B277" s="44" t="s">
        <v>316</v>
      </c>
      <c r="C277" s="13">
        <f t="shared" ref="C277:C282" si="41">D277+K277+M277+O277+Q277+S277+U277+V277+W277</f>
        <v>6555414</v>
      </c>
      <c r="D277" s="13"/>
      <c r="E277" s="13"/>
      <c r="F277" s="13"/>
      <c r="G277" s="13"/>
      <c r="H277" s="13"/>
      <c r="I277" s="13"/>
      <c r="J277" s="13"/>
      <c r="K277" s="13"/>
      <c r="L277" s="13">
        <v>1460</v>
      </c>
      <c r="M277" s="13">
        <v>5468875</v>
      </c>
      <c r="N277" s="13"/>
      <c r="O277" s="13"/>
      <c r="P277" s="13">
        <v>2349</v>
      </c>
      <c r="Q277" s="13">
        <v>1086539</v>
      </c>
      <c r="R277" s="13"/>
      <c r="S277" s="13"/>
      <c r="T277" s="13"/>
      <c r="U277" s="13"/>
      <c r="V277" s="13"/>
      <c r="W277" s="13"/>
      <c r="X277" s="128">
        <f t="shared" si="38"/>
        <v>6555414</v>
      </c>
      <c r="Y277" s="128">
        <f t="shared" si="39"/>
        <v>0</v>
      </c>
      <c r="Z277" s="125"/>
      <c r="AA277" s="125"/>
      <c r="AB277" s="125"/>
    </row>
    <row r="278" spans="1:31" s="119" customFormat="1" x14ac:dyDescent="0.35">
      <c r="A278" s="32">
        <f>A277+1</f>
        <v>172</v>
      </c>
      <c r="B278" s="126" t="s">
        <v>317</v>
      </c>
      <c r="C278" s="13">
        <f t="shared" si="41"/>
        <v>1939004</v>
      </c>
      <c r="D278" s="13"/>
      <c r="E278" s="13"/>
      <c r="F278" s="13"/>
      <c r="G278" s="13"/>
      <c r="H278" s="13"/>
      <c r="I278" s="13"/>
      <c r="J278" s="13"/>
      <c r="K278" s="11"/>
      <c r="L278" s="13">
        <v>591</v>
      </c>
      <c r="M278" s="13">
        <v>1939004</v>
      </c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28">
        <f t="shared" si="38"/>
        <v>1939004</v>
      </c>
      <c r="Y278" s="128">
        <f t="shared" si="39"/>
        <v>0</v>
      </c>
      <c r="Z278" s="125"/>
      <c r="AA278" s="125"/>
      <c r="AB278" s="125"/>
    </row>
    <row r="279" spans="1:31" s="119" customFormat="1" x14ac:dyDescent="0.35">
      <c r="A279" s="32">
        <f>A278+1</f>
        <v>173</v>
      </c>
      <c r="B279" s="44" t="s">
        <v>422</v>
      </c>
      <c r="C279" s="13">
        <f t="shared" si="41"/>
        <v>800000</v>
      </c>
      <c r="D279" s="13"/>
      <c r="E279" s="13"/>
      <c r="F279" s="13"/>
      <c r="G279" s="13"/>
      <c r="H279" s="13"/>
      <c r="I279" s="13"/>
      <c r="J279" s="13"/>
      <c r="K279" s="11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>
        <v>800000</v>
      </c>
      <c r="X279" s="128">
        <f t="shared" si="38"/>
        <v>800000</v>
      </c>
      <c r="Y279" s="128">
        <f t="shared" si="39"/>
        <v>0</v>
      </c>
      <c r="Z279" s="125"/>
      <c r="AA279" s="125"/>
      <c r="AB279" s="125"/>
    </row>
    <row r="280" spans="1:31" s="119" customFormat="1" x14ac:dyDescent="0.35">
      <c r="A280" s="32">
        <f>A279+1</f>
        <v>174</v>
      </c>
      <c r="B280" s="44" t="s">
        <v>423</v>
      </c>
      <c r="C280" s="13">
        <f t="shared" si="41"/>
        <v>4725299</v>
      </c>
      <c r="D280" s="13">
        <f>E280+F280+G280+H280+I280</f>
        <v>237752</v>
      </c>
      <c r="E280" s="13"/>
      <c r="F280" s="13"/>
      <c r="G280" s="13">
        <v>237752</v>
      </c>
      <c r="H280" s="13"/>
      <c r="I280" s="13"/>
      <c r="J280" s="13"/>
      <c r="K280" s="13"/>
      <c r="L280" s="13">
        <v>1251.24</v>
      </c>
      <c r="M280" s="13">
        <v>2218112</v>
      </c>
      <c r="N280" s="13"/>
      <c r="O280" s="13"/>
      <c r="P280" s="13">
        <v>478.46</v>
      </c>
      <c r="Q280" s="13">
        <v>855414</v>
      </c>
      <c r="R280" s="13"/>
      <c r="S280" s="13"/>
      <c r="T280" s="13">
        <v>478.46</v>
      </c>
      <c r="U280" s="13">
        <v>1414021</v>
      </c>
      <c r="V280" s="13"/>
      <c r="W280" s="13"/>
      <c r="X280" s="128">
        <f t="shared" si="38"/>
        <v>4725299</v>
      </c>
      <c r="Y280" s="128">
        <f t="shared" si="39"/>
        <v>0</v>
      </c>
      <c r="Z280" s="125"/>
      <c r="AA280" s="125"/>
      <c r="AB280" s="125"/>
    </row>
    <row r="281" spans="1:31" s="119" customFormat="1" x14ac:dyDescent="0.35">
      <c r="A281" s="32">
        <f>A280+1</f>
        <v>175</v>
      </c>
      <c r="B281" s="126" t="s">
        <v>318</v>
      </c>
      <c r="C281" s="13">
        <f t="shared" si="41"/>
        <v>4102594</v>
      </c>
      <c r="D281" s="13">
        <f>E281+F281+G281+H281+I281</f>
        <v>320346</v>
      </c>
      <c r="E281" s="13"/>
      <c r="F281" s="13"/>
      <c r="G281" s="13">
        <v>320346</v>
      </c>
      <c r="H281" s="13"/>
      <c r="I281" s="13"/>
      <c r="J281" s="13"/>
      <c r="K281" s="13"/>
      <c r="L281" s="13">
        <v>1148</v>
      </c>
      <c r="M281" s="13">
        <v>2807396</v>
      </c>
      <c r="N281" s="13"/>
      <c r="O281" s="13"/>
      <c r="P281" s="13">
        <v>288</v>
      </c>
      <c r="Q281" s="13">
        <v>607835</v>
      </c>
      <c r="R281" s="13"/>
      <c r="S281" s="13"/>
      <c r="T281" s="13"/>
      <c r="U281" s="13"/>
      <c r="V281" s="13">
        <v>12740</v>
      </c>
      <c r="W281" s="13">
        <v>354277</v>
      </c>
      <c r="X281" s="128">
        <f t="shared" si="38"/>
        <v>4102594</v>
      </c>
      <c r="Y281" s="128">
        <f t="shared" si="39"/>
        <v>0</v>
      </c>
      <c r="Z281" s="125"/>
      <c r="AA281" s="125"/>
      <c r="AB281" s="125"/>
    </row>
    <row r="282" spans="1:31" s="119" customFormat="1" x14ac:dyDescent="0.35">
      <c r="A282" s="32">
        <f>A281+1</f>
        <v>176</v>
      </c>
      <c r="B282" s="126" t="s">
        <v>319</v>
      </c>
      <c r="C282" s="13">
        <f t="shared" si="41"/>
        <v>4262761</v>
      </c>
      <c r="D282" s="13">
        <f>E282+F282+G282+H282+I282</f>
        <v>320346</v>
      </c>
      <c r="E282" s="13"/>
      <c r="F282" s="13"/>
      <c r="G282" s="13">
        <v>320346</v>
      </c>
      <c r="H282" s="13"/>
      <c r="I282" s="13"/>
      <c r="J282" s="13"/>
      <c r="K282" s="13"/>
      <c r="L282" s="13">
        <v>1140</v>
      </c>
      <c r="M282" s="13">
        <v>2813334</v>
      </c>
      <c r="N282" s="13"/>
      <c r="O282" s="13"/>
      <c r="P282" s="13">
        <v>285.5</v>
      </c>
      <c r="Q282" s="13">
        <v>764801</v>
      </c>
      <c r="R282" s="13"/>
      <c r="S282" s="13"/>
      <c r="T282" s="13"/>
      <c r="U282" s="13"/>
      <c r="V282" s="13">
        <v>12740</v>
      </c>
      <c r="W282" s="13">
        <v>351540</v>
      </c>
      <c r="X282" s="128">
        <f t="shared" si="38"/>
        <v>4262761</v>
      </c>
      <c r="Y282" s="128">
        <f t="shared" si="39"/>
        <v>0</v>
      </c>
      <c r="Z282" s="125"/>
      <c r="AA282" s="125"/>
      <c r="AB282" s="125"/>
    </row>
    <row r="283" spans="1:31" s="119" customFormat="1" x14ac:dyDescent="0.35">
      <c r="A283" s="175" t="s">
        <v>44</v>
      </c>
      <c r="B283" s="176"/>
      <c r="C283" s="13">
        <f>SUM(C277:C282)</f>
        <v>22385072</v>
      </c>
      <c r="D283" s="13">
        <f>SUM(D277:D282)</f>
        <v>878444</v>
      </c>
      <c r="E283" s="13"/>
      <c r="F283" s="13"/>
      <c r="G283" s="13">
        <f>SUM(G277:G282)</f>
        <v>878444</v>
      </c>
      <c r="H283" s="13"/>
      <c r="I283" s="13"/>
      <c r="J283" s="13"/>
      <c r="K283" s="13"/>
      <c r="L283" s="13">
        <f>SUM(L277:L282)</f>
        <v>5590.24</v>
      </c>
      <c r="M283" s="13">
        <f>SUM(M277:M282)</f>
        <v>15246721</v>
      </c>
      <c r="N283" s="13"/>
      <c r="O283" s="13"/>
      <c r="P283" s="13">
        <f>SUM(P277:P282)</f>
        <v>3400.96</v>
      </c>
      <c r="Q283" s="13">
        <f t="shared" ref="Q283:W283" si="42">SUM(Q277:Q282)</f>
        <v>3314589</v>
      </c>
      <c r="R283" s="13"/>
      <c r="S283" s="13"/>
      <c r="T283" s="13">
        <f t="shared" si="42"/>
        <v>478.46</v>
      </c>
      <c r="U283" s="13">
        <f t="shared" si="42"/>
        <v>1414021</v>
      </c>
      <c r="V283" s="13">
        <f t="shared" si="42"/>
        <v>25480</v>
      </c>
      <c r="W283" s="13">
        <f t="shared" si="42"/>
        <v>1505817</v>
      </c>
      <c r="X283" s="128">
        <f t="shared" si="38"/>
        <v>22385072</v>
      </c>
      <c r="Y283" s="128">
        <f t="shared" si="39"/>
        <v>0</v>
      </c>
      <c r="Z283" s="125"/>
      <c r="AA283" s="125"/>
      <c r="AB283" s="125"/>
    </row>
    <row r="284" spans="1:31" s="119" customFormat="1" x14ac:dyDescent="0.35">
      <c r="A284" s="172" t="s">
        <v>140</v>
      </c>
      <c r="B284" s="174"/>
      <c r="C284" s="13">
        <f>C283</f>
        <v>22385072</v>
      </c>
      <c r="D284" s="13">
        <f t="shared" ref="D284:W284" si="43">D283</f>
        <v>878444</v>
      </c>
      <c r="E284" s="13"/>
      <c r="F284" s="13"/>
      <c r="G284" s="13">
        <f t="shared" si="43"/>
        <v>878444</v>
      </c>
      <c r="H284" s="13"/>
      <c r="I284" s="13"/>
      <c r="J284" s="13"/>
      <c r="K284" s="13"/>
      <c r="L284" s="13">
        <f t="shared" si="43"/>
        <v>5590.24</v>
      </c>
      <c r="M284" s="13">
        <f t="shared" si="43"/>
        <v>15246721</v>
      </c>
      <c r="N284" s="13"/>
      <c r="O284" s="13"/>
      <c r="P284" s="13">
        <f t="shared" si="43"/>
        <v>3400.96</v>
      </c>
      <c r="Q284" s="13">
        <f t="shared" si="43"/>
        <v>3314589</v>
      </c>
      <c r="R284" s="13"/>
      <c r="S284" s="13"/>
      <c r="T284" s="13">
        <f t="shared" si="43"/>
        <v>478.46</v>
      </c>
      <c r="U284" s="13">
        <f t="shared" si="43"/>
        <v>1414021</v>
      </c>
      <c r="V284" s="13">
        <f t="shared" si="43"/>
        <v>25480</v>
      </c>
      <c r="W284" s="13">
        <f t="shared" si="43"/>
        <v>1505817</v>
      </c>
      <c r="X284" s="128">
        <f t="shared" si="38"/>
        <v>22385072</v>
      </c>
      <c r="Y284" s="128">
        <f t="shared" si="39"/>
        <v>0</v>
      </c>
      <c r="Z284" s="125"/>
      <c r="AA284" s="125"/>
      <c r="AB284" s="125"/>
    </row>
    <row r="285" spans="1:31" s="119" customFormat="1" ht="15" customHeight="1" x14ac:dyDescent="0.35">
      <c r="A285" s="233" t="s">
        <v>136</v>
      </c>
      <c r="B285" s="234"/>
      <c r="C285" s="234"/>
      <c r="D285" s="234"/>
      <c r="E285" s="234"/>
      <c r="F285" s="234"/>
      <c r="G285" s="234"/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234"/>
      <c r="U285" s="234"/>
      <c r="V285" s="234"/>
      <c r="W285" s="235"/>
      <c r="X285" s="128">
        <f t="shared" si="38"/>
        <v>0</v>
      </c>
      <c r="Y285" s="128">
        <f t="shared" si="39"/>
        <v>0</v>
      </c>
      <c r="Z285" s="125"/>
      <c r="AA285" s="125"/>
      <c r="AB285" s="125"/>
    </row>
    <row r="286" spans="1:31" s="119" customFormat="1" ht="15" customHeight="1" x14ac:dyDescent="0.35">
      <c r="A286" s="172" t="s">
        <v>137</v>
      </c>
      <c r="B286" s="173"/>
      <c r="C286" s="173"/>
      <c r="D286" s="173"/>
      <c r="E286" s="174"/>
      <c r="F286" s="221"/>
      <c r="G286" s="222"/>
      <c r="H286" s="222"/>
      <c r="I286" s="222"/>
      <c r="J286" s="222"/>
      <c r="K286" s="222"/>
      <c r="L286" s="222"/>
      <c r="M286" s="222"/>
      <c r="N286" s="222"/>
      <c r="O286" s="222"/>
      <c r="P286" s="222"/>
      <c r="Q286" s="222"/>
      <c r="R286" s="222"/>
      <c r="S286" s="222"/>
      <c r="T286" s="222"/>
      <c r="U286" s="222"/>
      <c r="V286" s="222"/>
      <c r="W286" s="223"/>
      <c r="X286" s="128">
        <f t="shared" si="38"/>
        <v>0</v>
      </c>
      <c r="Y286" s="128">
        <f t="shared" si="39"/>
        <v>0</v>
      </c>
      <c r="Z286" s="125"/>
      <c r="AA286" s="125"/>
      <c r="AB286" s="125"/>
    </row>
    <row r="287" spans="1:31" s="119" customFormat="1" ht="22.5" customHeight="1" x14ac:dyDescent="0.35">
      <c r="A287" s="32">
        <f>A282+1</f>
        <v>177</v>
      </c>
      <c r="B287" s="135" t="s">
        <v>141</v>
      </c>
      <c r="C287" s="13">
        <f>D287+K287+M287+O287+Q287+S287+U287+V287+W287</f>
        <v>13612033</v>
      </c>
      <c r="D287" s="13"/>
      <c r="E287" s="13"/>
      <c r="F287" s="13"/>
      <c r="G287" s="13"/>
      <c r="H287" s="13"/>
      <c r="I287" s="13"/>
      <c r="J287" s="13"/>
      <c r="K287" s="13"/>
      <c r="L287" s="13">
        <v>2705</v>
      </c>
      <c r="M287" s="13">
        <v>5346018</v>
      </c>
      <c r="N287" s="13"/>
      <c r="O287" s="13"/>
      <c r="P287" s="13">
        <v>5821</v>
      </c>
      <c r="Q287" s="13">
        <v>6743496</v>
      </c>
      <c r="R287" s="13"/>
      <c r="S287" s="13"/>
      <c r="T287" s="13"/>
      <c r="U287" s="13"/>
      <c r="V287" s="13"/>
      <c r="W287" s="13">
        <v>1522519</v>
      </c>
      <c r="X287" s="128">
        <f t="shared" si="38"/>
        <v>13612033</v>
      </c>
      <c r="Y287" s="128">
        <f t="shared" si="39"/>
        <v>0</v>
      </c>
      <c r="Z287" s="159"/>
      <c r="AA287" s="159"/>
      <c r="AB287" s="159"/>
      <c r="AC287" s="159"/>
      <c r="AD287" s="159"/>
      <c r="AE287" s="159"/>
    </row>
    <row r="288" spans="1:31" s="119" customFormat="1" x14ac:dyDescent="0.35">
      <c r="A288" s="175" t="s">
        <v>44</v>
      </c>
      <c r="B288" s="176"/>
      <c r="C288" s="13">
        <f>SUM(C287)</f>
        <v>13612033</v>
      </c>
      <c r="D288" s="13"/>
      <c r="E288" s="13"/>
      <c r="F288" s="13"/>
      <c r="G288" s="13"/>
      <c r="H288" s="13"/>
      <c r="I288" s="13"/>
      <c r="J288" s="13"/>
      <c r="K288" s="13"/>
      <c r="L288" s="13">
        <f>SUM(L287)</f>
        <v>2705</v>
      </c>
      <c r="M288" s="13">
        <f>SUM(M287)</f>
        <v>5346018</v>
      </c>
      <c r="N288" s="13"/>
      <c r="O288" s="13"/>
      <c r="P288" s="13">
        <f>SUM(P287)</f>
        <v>5821</v>
      </c>
      <c r="Q288" s="13">
        <f>SUM(Q287)</f>
        <v>6743496</v>
      </c>
      <c r="R288" s="13"/>
      <c r="S288" s="13"/>
      <c r="T288" s="13"/>
      <c r="U288" s="13"/>
      <c r="V288" s="13"/>
      <c r="W288" s="13">
        <f>SUM(W287)</f>
        <v>1522519</v>
      </c>
      <c r="X288" s="128">
        <f t="shared" si="38"/>
        <v>13612033</v>
      </c>
      <c r="Y288" s="128">
        <f t="shared" si="39"/>
        <v>0</v>
      </c>
      <c r="Z288" s="125"/>
      <c r="AA288" s="125"/>
      <c r="AB288" s="125"/>
    </row>
    <row r="289" spans="1:30" s="119" customFormat="1" ht="15" customHeight="1" x14ac:dyDescent="0.35">
      <c r="A289" s="172" t="s">
        <v>139</v>
      </c>
      <c r="B289" s="173"/>
      <c r="C289" s="173"/>
      <c r="D289" s="173"/>
      <c r="E289" s="174"/>
      <c r="F289" s="221"/>
      <c r="G289" s="222"/>
      <c r="H289" s="222"/>
      <c r="I289" s="222"/>
      <c r="J289" s="222"/>
      <c r="K289" s="222"/>
      <c r="L289" s="222"/>
      <c r="M289" s="222"/>
      <c r="N289" s="222"/>
      <c r="O289" s="222"/>
      <c r="P289" s="222"/>
      <c r="Q289" s="222"/>
      <c r="R289" s="222"/>
      <c r="S289" s="222"/>
      <c r="T289" s="222"/>
      <c r="U289" s="222"/>
      <c r="V289" s="222"/>
      <c r="W289" s="223"/>
      <c r="X289" s="128">
        <f t="shared" si="38"/>
        <v>0</v>
      </c>
      <c r="Y289" s="128">
        <f t="shared" si="39"/>
        <v>0</v>
      </c>
      <c r="Z289" s="125"/>
      <c r="AA289" s="125"/>
      <c r="AB289" s="125"/>
    </row>
    <row r="290" spans="1:30" s="119" customFormat="1" ht="15" customHeight="1" x14ac:dyDescent="0.35">
      <c r="A290" s="32">
        <f>A287+1</f>
        <v>178</v>
      </c>
      <c r="B290" s="44" t="s">
        <v>320</v>
      </c>
      <c r="C290" s="13">
        <f>D290+K290+M290+O290+Q290+S290+U290+V290+W290</f>
        <v>907837</v>
      </c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>
        <v>365</v>
      </c>
      <c r="Q290" s="13">
        <v>907837</v>
      </c>
      <c r="R290" s="13"/>
      <c r="S290" s="13"/>
      <c r="T290" s="13"/>
      <c r="U290" s="13"/>
      <c r="V290" s="13"/>
      <c r="W290" s="13"/>
      <c r="X290" s="128">
        <f t="shared" si="38"/>
        <v>907837</v>
      </c>
      <c r="Y290" s="128">
        <f t="shared" si="39"/>
        <v>0</v>
      </c>
      <c r="Z290" s="160"/>
      <c r="AA290" s="160"/>
      <c r="AB290" s="160"/>
      <c r="AC290" s="160"/>
      <c r="AD290" s="160"/>
    </row>
    <row r="291" spans="1:30" s="119" customFormat="1" x14ac:dyDescent="0.35">
      <c r="A291" s="32">
        <f>A290+1</f>
        <v>179</v>
      </c>
      <c r="B291" s="44" t="s">
        <v>321</v>
      </c>
      <c r="C291" s="13">
        <f>D291+K291+M291+O291+Q291+S291+U291+V291+W291</f>
        <v>1504597</v>
      </c>
      <c r="D291" s="13"/>
      <c r="E291" s="13"/>
      <c r="F291" s="13"/>
      <c r="G291" s="13"/>
      <c r="H291" s="13"/>
      <c r="I291" s="13"/>
      <c r="J291" s="13"/>
      <c r="K291" s="13"/>
      <c r="L291" s="13">
        <v>315</v>
      </c>
      <c r="M291" s="13">
        <v>724612</v>
      </c>
      <c r="N291" s="13"/>
      <c r="O291" s="13"/>
      <c r="P291" s="13">
        <v>428</v>
      </c>
      <c r="Q291" s="13">
        <v>629985</v>
      </c>
      <c r="R291" s="13"/>
      <c r="S291" s="13"/>
      <c r="T291" s="13"/>
      <c r="U291" s="13"/>
      <c r="V291" s="13"/>
      <c r="W291" s="13">
        <v>150000</v>
      </c>
      <c r="X291" s="128">
        <f t="shared" si="38"/>
        <v>1504597</v>
      </c>
      <c r="Y291" s="128">
        <f t="shared" si="39"/>
        <v>0</v>
      </c>
      <c r="Z291" s="160"/>
      <c r="AA291" s="160"/>
      <c r="AB291" s="160"/>
      <c r="AC291" s="160"/>
      <c r="AD291" s="160"/>
    </row>
    <row r="292" spans="1:30" s="119" customFormat="1" x14ac:dyDescent="0.35">
      <c r="A292" s="32">
        <f>A291+1</f>
        <v>180</v>
      </c>
      <c r="B292" s="44" t="s">
        <v>322</v>
      </c>
      <c r="C292" s="13">
        <f>D292+K292+M292+O292+Q292+S292+U292+V292+W292</f>
        <v>2590208</v>
      </c>
      <c r="D292" s="13"/>
      <c r="E292" s="13"/>
      <c r="F292" s="13"/>
      <c r="G292" s="13"/>
      <c r="H292" s="13"/>
      <c r="I292" s="13"/>
      <c r="J292" s="13"/>
      <c r="K292" s="13"/>
      <c r="L292" s="13">
        <v>594</v>
      </c>
      <c r="M292" s="13">
        <v>1360029</v>
      </c>
      <c r="N292" s="13"/>
      <c r="O292" s="13"/>
      <c r="P292" s="13">
        <v>504</v>
      </c>
      <c r="Q292" s="13">
        <v>980179</v>
      </c>
      <c r="R292" s="13"/>
      <c r="S292" s="13"/>
      <c r="T292" s="13"/>
      <c r="U292" s="13"/>
      <c r="V292" s="13"/>
      <c r="W292" s="13">
        <v>250000</v>
      </c>
      <c r="X292" s="128">
        <f t="shared" si="38"/>
        <v>2590208</v>
      </c>
      <c r="Y292" s="128">
        <f t="shared" si="39"/>
        <v>0</v>
      </c>
      <c r="Z292" s="160"/>
      <c r="AA292" s="160"/>
      <c r="AB292" s="160"/>
      <c r="AC292" s="160"/>
      <c r="AD292" s="160"/>
    </row>
    <row r="293" spans="1:30" s="119" customFormat="1" x14ac:dyDescent="0.35">
      <c r="A293" s="175" t="s">
        <v>44</v>
      </c>
      <c r="B293" s="176"/>
      <c r="C293" s="13">
        <f>SUM(C290:C292)</f>
        <v>5002642</v>
      </c>
      <c r="D293" s="13"/>
      <c r="E293" s="13"/>
      <c r="F293" s="13"/>
      <c r="G293" s="13"/>
      <c r="H293" s="13"/>
      <c r="I293" s="13"/>
      <c r="J293" s="13"/>
      <c r="K293" s="13"/>
      <c r="L293" s="13">
        <f t="shared" ref="L293:Q293" si="44">SUM(L290:L292)</f>
        <v>909</v>
      </c>
      <c r="M293" s="13">
        <f t="shared" si="44"/>
        <v>2084641</v>
      </c>
      <c r="N293" s="13"/>
      <c r="O293" s="13"/>
      <c r="P293" s="13">
        <f t="shared" si="44"/>
        <v>1297</v>
      </c>
      <c r="Q293" s="13">
        <f t="shared" si="44"/>
        <v>2518001</v>
      </c>
      <c r="R293" s="13"/>
      <c r="S293" s="13"/>
      <c r="T293" s="13"/>
      <c r="U293" s="13"/>
      <c r="V293" s="13"/>
      <c r="W293" s="13">
        <f>SUM(W290:W292)</f>
        <v>400000</v>
      </c>
      <c r="X293" s="128">
        <f t="shared" si="38"/>
        <v>5002642</v>
      </c>
      <c r="Y293" s="128">
        <f t="shared" si="39"/>
        <v>0</v>
      </c>
      <c r="Z293" s="125"/>
      <c r="AA293" s="125"/>
      <c r="AB293" s="125"/>
    </row>
    <row r="294" spans="1:30" s="119" customFormat="1" ht="15" customHeight="1" x14ac:dyDescent="0.35">
      <c r="A294" s="172" t="s">
        <v>138</v>
      </c>
      <c r="B294" s="173"/>
      <c r="C294" s="173"/>
      <c r="D294" s="173"/>
      <c r="E294" s="174"/>
      <c r="F294" s="221"/>
      <c r="G294" s="222"/>
      <c r="H294" s="222"/>
      <c r="I294" s="222"/>
      <c r="J294" s="222"/>
      <c r="K294" s="222"/>
      <c r="L294" s="222"/>
      <c r="M294" s="222"/>
      <c r="N294" s="222"/>
      <c r="O294" s="222"/>
      <c r="P294" s="222"/>
      <c r="Q294" s="222"/>
      <c r="R294" s="222"/>
      <c r="S294" s="222"/>
      <c r="T294" s="222"/>
      <c r="U294" s="222"/>
      <c r="V294" s="222"/>
      <c r="W294" s="223"/>
      <c r="X294" s="128">
        <f t="shared" si="38"/>
        <v>0</v>
      </c>
      <c r="Y294" s="128">
        <f t="shared" si="39"/>
        <v>0</v>
      </c>
      <c r="Z294" s="125"/>
      <c r="AA294" s="125"/>
      <c r="AB294" s="125"/>
    </row>
    <row r="295" spans="1:30" s="119" customFormat="1" x14ac:dyDescent="0.35">
      <c r="A295" s="32">
        <f>A292+1</f>
        <v>181</v>
      </c>
      <c r="B295" s="44" t="s">
        <v>142</v>
      </c>
      <c r="C295" s="13">
        <f>D295+K295+M295+O295+Q295+S295+U295+V295+W295</f>
        <v>1988372</v>
      </c>
      <c r="D295" s="13"/>
      <c r="E295" s="13"/>
      <c r="F295" s="13"/>
      <c r="G295" s="13"/>
      <c r="H295" s="13"/>
      <c r="I295" s="13"/>
      <c r="J295" s="13"/>
      <c r="K295" s="13"/>
      <c r="L295" s="13">
        <v>1040</v>
      </c>
      <c r="M295" s="13">
        <v>1625674</v>
      </c>
      <c r="N295" s="13">
        <v>850</v>
      </c>
      <c r="O295" s="13">
        <v>362698</v>
      </c>
      <c r="P295" s="13"/>
      <c r="Q295" s="13"/>
      <c r="R295" s="13"/>
      <c r="S295" s="13"/>
      <c r="T295" s="13"/>
      <c r="U295" s="13"/>
      <c r="V295" s="13"/>
      <c r="W295" s="13"/>
      <c r="X295" s="128">
        <f t="shared" si="38"/>
        <v>1988372</v>
      </c>
      <c r="Y295" s="128">
        <f t="shared" si="39"/>
        <v>0</v>
      </c>
      <c r="Z295" s="125"/>
      <c r="AA295" s="125"/>
      <c r="AB295" s="125"/>
    </row>
    <row r="296" spans="1:30" s="119" customFormat="1" x14ac:dyDescent="0.35">
      <c r="A296" s="32">
        <f>A295+1</f>
        <v>182</v>
      </c>
      <c r="B296" s="44" t="s">
        <v>143</v>
      </c>
      <c r="C296" s="13">
        <f>D296+K296+M296+O296+Q296+S296+U296+V296+W296</f>
        <v>4353269</v>
      </c>
      <c r="D296" s="13"/>
      <c r="E296" s="13"/>
      <c r="F296" s="13"/>
      <c r="G296" s="13"/>
      <c r="H296" s="13"/>
      <c r="I296" s="13"/>
      <c r="J296" s="13"/>
      <c r="K296" s="13"/>
      <c r="L296" s="13">
        <v>900</v>
      </c>
      <c r="M296" s="13">
        <v>1047069</v>
      </c>
      <c r="N296" s="13"/>
      <c r="O296" s="13"/>
      <c r="P296" s="13">
        <v>2900</v>
      </c>
      <c r="Q296" s="13">
        <v>3306200</v>
      </c>
      <c r="R296" s="13"/>
      <c r="S296" s="13"/>
      <c r="T296" s="13"/>
      <c r="U296" s="13"/>
      <c r="V296" s="13"/>
      <c r="W296" s="13"/>
      <c r="X296" s="128">
        <f t="shared" si="38"/>
        <v>4353269</v>
      </c>
      <c r="Y296" s="128">
        <f t="shared" si="39"/>
        <v>0</v>
      </c>
      <c r="Z296" s="125"/>
      <c r="AA296" s="125"/>
      <c r="AB296" s="125"/>
    </row>
    <row r="297" spans="1:30" s="119" customFormat="1" x14ac:dyDescent="0.35">
      <c r="A297" s="32">
        <f>A296+1</f>
        <v>183</v>
      </c>
      <c r="B297" s="44" t="s">
        <v>145</v>
      </c>
      <c r="C297" s="13">
        <f>D297+K297+M297+O297+Q297+S297+U297+V297+W297</f>
        <v>3306200</v>
      </c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>
        <v>2900</v>
      </c>
      <c r="Q297" s="13">
        <v>3306200</v>
      </c>
      <c r="R297" s="13"/>
      <c r="S297" s="13"/>
      <c r="T297" s="13"/>
      <c r="U297" s="13"/>
      <c r="V297" s="13"/>
      <c r="W297" s="13"/>
      <c r="X297" s="128">
        <f t="shared" si="38"/>
        <v>3306200</v>
      </c>
      <c r="Y297" s="128">
        <f t="shared" si="39"/>
        <v>0</v>
      </c>
      <c r="Z297" s="125"/>
      <c r="AA297" s="125"/>
      <c r="AB297" s="125"/>
    </row>
    <row r="298" spans="1:30" s="119" customFormat="1" x14ac:dyDescent="0.35">
      <c r="A298" s="32">
        <f>A297+1</f>
        <v>184</v>
      </c>
      <c r="B298" s="44" t="s">
        <v>144</v>
      </c>
      <c r="C298" s="13">
        <f>D298+K298+M298+O298+Q298+S298+U298+V298+W298</f>
        <v>1450307</v>
      </c>
      <c r="D298" s="11"/>
      <c r="E298" s="13"/>
      <c r="F298" s="13"/>
      <c r="G298" s="13"/>
      <c r="H298" s="13"/>
      <c r="I298" s="13"/>
      <c r="J298" s="13"/>
      <c r="K298" s="13"/>
      <c r="L298" s="13">
        <v>900</v>
      </c>
      <c r="M298" s="13">
        <v>1047069</v>
      </c>
      <c r="N298" s="11">
        <v>892</v>
      </c>
      <c r="O298" s="13">
        <v>403238</v>
      </c>
      <c r="P298" s="13"/>
      <c r="Q298" s="13"/>
      <c r="R298" s="13"/>
      <c r="S298" s="13"/>
      <c r="T298" s="13"/>
      <c r="U298" s="13"/>
      <c r="V298" s="13"/>
      <c r="W298" s="13"/>
      <c r="X298" s="128">
        <f t="shared" si="38"/>
        <v>1450307</v>
      </c>
      <c r="Y298" s="128">
        <f t="shared" si="39"/>
        <v>0</v>
      </c>
      <c r="Z298" s="125"/>
      <c r="AA298" s="125"/>
      <c r="AB298" s="125"/>
    </row>
    <row r="299" spans="1:30" s="119" customFormat="1" x14ac:dyDescent="0.35">
      <c r="A299" s="219" t="s">
        <v>44</v>
      </c>
      <c r="B299" s="219"/>
      <c r="C299" s="13">
        <f>SUM(C295:C298)</f>
        <v>11098148</v>
      </c>
      <c r="D299" s="13"/>
      <c r="E299" s="13"/>
      <c r="F299" s="13"/>
      <c r="G299" s="13"/>
      <c r="H299" s="13"/>
      <c r="I299" s="13"/>
      <c r="J299" s="13"/>
      <c r="K299" s="13"/>
      <c r="L299" s="13">
        <f t="shared" ref="L299:Q299" si="45">SUM(L295:L298)</f>
        <v>2840</v>
      </c>
      <c r="M299" s="13">
        <f t="shared" si="45"/>
        <v>3719812</v>
      </c>
      <c r="N299" s="13">
        <f t="shared" si="45"/>
        <v>1742</v>
      </c>
      <c r="O299" s="13">
        <f t="shared" si="45"/>
        <v>765936</v>
      </c>
      <c r="P299" s="13">
        <f t="shared" si="45"/>
        <v>5800</v>
      </c>
      <c r="Q299" s="13">
        <f t="shared" si="45"/>
        <v>6612400</v>
      </c>
      <c r="R299" s="13"/>
      <c r="S299" s="13"/>
      <c r="T299" s="13"/>
      <c r="U299" s="13"/>
      <c r="V299" s="13"/>
      <c r="W299" s="13"/>
      <c r="X299" s="128">
        <f t="shared" si="38"/>
        <v>11098148</v>
      </c>
      <c r="Y299" s="128">
        <f t="shared" si="39"/>
        <v>0</v>
      </c>
      <c r="Z299" s="125"/>
      <c r="AA299" s="125"/>
      <c r="AB299" s="125"/>
    </row>
    <row r="300" spans="1:30" s="119" customFormat="1" x14ac:dyDescent="0.35">
      <c r="A300" s="220" t="s">
        <v>146</v>
      </c>
      <c r="B300" s="220"/>
      <c r="C300" s="13">
        <f>C288+C293+C299</f>
        <v>29712823</v>
      </c>
      <c r="D300" s="13"/>
      <c r="E300" s="13"/>
      <c r="F300" s="13"/>
      <c r="G300" s="13"/>
      <c r="H300" s="13"/>
      <c r="I300" s="13"/>
      <c r="J300" s="13"/>
      <c r="K300" s="13"/>
      <c r="L300" s="13">
        <f t="shared" ref="L300:Q300" si="46">L288+L293+L299</f>
        <v>6454</v>
      </c>
      <c r="M300" s="13">
        <f t="shared" si="46"/>
        <v>11150471</v>
      </c>
      <c r="N300" s="13">
        <f t="shared" si="46"/>
        <v>1742</v>
      </c>
      <c r="O300" s="13">
        <f t="shared" si="46"/>
        <v>765936</v>
      </c>
      <c r="P300" s="13">
        <f t="shared" si="46"/>
        <v>12918</v>
      </c>
      <c r="Q300" s="13">
        <f t="shared" si="46"/>
        <v>15873897</v>
      </c>
      <c r="R300" s="13"/>
      <c r="S300" s="13"/>
      <c r="T300" s="13"/>
      <c r="U300" s="13"/>
      <c r="V300" s="13"/>
      <c r="W300" s="13">
        <f>W288+W293+W299</f>
        <v>1922519</v>
      </c>
      <c r="X300" s="128">
        <f t="shared" si="38"/>
        <v>29712823</v>
      </c>
      <c r="Y300" s="128">
        <f t="shared" si="39"/>
        <v>0</v>
      </c>
      <c r="Z300" s="125"/>
      <c r="AA300" s="125"/>
      <c r="AB300" s="125"/>
    </row>
    <row r="301" spans="1:30" s="119" customFormat="1" ht="15" customHeight="1" x14ac:dyDescent="0.35">
      <c r="A301" s="233" t="s">
        <v>147</v>
      </c>
      <c r="B301" s="234"/>
      <c r="C301" s="234"/>
      <c r="D301" s="234"/>
      <c r="E301" s="234"/>
      <c r="F301" s="234"/>
      <c r="G301" s="234"/>
      <c r="H301" s="234"/>
      <c r="I301" s="234"/>
      <c r="J301" s="234"/>
      <c r="K301" s="234"/>
      <c r="L301" s="234"/>
      <c r="M301" s="234"/>
      <c r="N301" s="234"/>
      <c r="O301" s="234"/>
      <c r="P301" s="234"/>
      <c r="Q301" s="234"/>
      <c r="R301" s="234"/>
      <c r="S301" s="234"/>
      <c r="T301" s="234"/>
      <c r="U301" s="234"/>
      <c r="V301" s="234"/>
      <c r="W301" s="235"/>
      <c r="X301" s="128">
        <f t="shared" si="38"/>
        <v>0</v>
      </c>
      <c r="Y301" s="128">
        <f t="shared" si="39"/>
        <v>0</v>
      </c>
      <c r="Z301" s="125"/>
      <c r="AA301" s="125"/>
      <c r="AB301" s="125"/>
    </row>
    <row r="302" spans="1:30" s="119" customFormat="1" ht="15" customHeight="1" x14ac:dyDescent="0.35">
      <c r="A302" s="172" t="s">
        <v>176</v>
      </c>
      <c r="B302" s="173"/>
      <c r="C302" s="173"/>
      <c r="D302" s="173"/>
      <c r="E302" s="174"/>
      <c r="F302" s="221"/>
      <c r="G302" s="222"/>
      <c r="H302" s="222"/>
      <c r="I302" s="222"/>
      <c r="J302" s="222"/>
      <c r="K302" s="222"/>
      <c r="L302" s="222"/>
      <c r="M302" s="222"/>
      <c r="N302" s="222"/>
      <c r="O302" s="222"/>
      <c r="P302" s="222"/>
      <c r="Q302" s="222"/>
      <c r="R302" s="222"/>
      <c r="S302" s="222"/>
      <c r="T302" s="222"/>
      <c r="U302" s="222"/>
      <c r="V302" s="222"/>
      <c r="W302" s="223"/>
      <c r="X302" s="128">
        <f t="shared" si="38"/>
        <v>0</v>
      </c>
      <c r="Y302" s="128">
        <f t="shared" si="39"/>
        <v>0</v>
      </c>
      <c r="Z302" s="125"/>
      <c r="AA302" s="125"/>
      <c r="AB302" s="125"/>
    </row>
    <row r="303" spans="1:30" s="119" customFormat="1" x14ac:dyDescent="0.35">
      <c r="A303" s="32">
        <f>A298+1</f>
        <v>185</v>
      </c>
      <c r="B303" s="44" t="s">
        <v>330</v>
      </c>
      <c r="C303" s="13">
        <f>D303+K303+M303+O303+Q303+S303+U303+V303+W303</f>
        <v>1635970</v>
      </c>
      <c r="D303" s="11"/>
      <c r="E303" s="11"/>
      <c r="F303" s="11"/>
      <c r="G303" s="11"/>
      <c r="H303" s="11"/>
      <c r="I303" s="11"/>
      <c r="J303" s="11"/>
      <c r="K303" s="11"/>
      <c r="L303" s="13"/>
      <c r="M303" s="13"/>
      <c r="N303" s="11">
        <v>631</v>
      </c>
      <c r="O303" s="13">
        <v>322418</v>
      </c>
      <c r="P303" s="13">
        <v>1820</v>
      </c>
      <c r="Q303" s="13">
        <v>1313552</v>
      </c>
      <c r="R303" s="13"/>
      <c r="S303" s="13"/>
      <c r="T303" s="11"/>
      <c r="U303" s="11"/>
      <c r="V303" s="11"/>
      <c r="W303" s="13"/>
      <c r="X303" s="128">
        <f t="shared" si="38"/>
        <v>1635970</v>
      </c>
      <c r="Y303" s="128">
        <f t="shared" si="39"/>
        <v>0</v>
      </c>
      <c r="Z303" s="125"/>
      <c r="AA303" s="125"/>
      <c r="AB303" s="125"/>
    </row>
    <row r="304" spans="1:30" s="119" customFormat="1" x14ac:dyDescent="0.35">
      <c r="A304" s="32">
        <f>A303+1</f>
        <v>186</v>
      </c>
      <c r="B304" s="44" t="s">
        <v>331</v>
      </c>
      <c r="C304" s="13">
        <f>D304+K304+M304+O304+Q304+S304+U304+V304+W304</f>
        <v>517943</v>
      </c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>
        <v>1097.96</v>
      </c>
      <c r="O304" s="13">
        <v>517943</v>
      </c>
      <c r="P304" s="13"/>
      <c r="Q304" s="13"/>
      <c r="R304" s="13"/>
      <c r="S304" s="13"/>
      <c r="T304" s="11"/>
      <c r="U304" s="11"/>
      <c r="V304" s="11"/>
      <c r="W304" s="13"/>
      <c r="X304" s="128">
        <f t="shared" si="38"/>
        <v>517943</v>
      </c>
      <c r="Y304" s="128">
        <f t="shared" si="39"/>
        <v>0</v>
      </c>
      <c r="Z304" s="125"/>
      <c r="AA304" s="125"/>
      <c r="AB304" s="125"/>
    </row>
    <row r="305" spans="1:28" s="119" customFormat="1" x14ac:dyDescent="0.35">
      <c r="A305" s="175" t="s">
        <v>44</v>
      </c>
      <c r="B305" s="176"/>
      <c r="C305" s="11">
        <f>SUM(C303:C304)</f>
        <v>2153913</v>
      </c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>
        <f>SUM(N303:N304)</f>
        <v>1728.96</v>
      </c>
      <c r="O305" s="11">
        <f>SUM(O303:O304)</f>
        <v>840361</v>
      </c>
      <c r="P305" s="11">
        <f>SUM(P303:P304)</f>
        <v>1820</v>
      </c>
      <c r="Q305" s="11">
        <f>SUM(Q303:Q304)</f>
        <v>1313552</v>
      </c>
      <c r="R305" s="13"/>
      <c r="S305" s="13"/>
      <c r="T305" s="11"/>
      <c r="U305" s="11"/>
      <c r="V305" s="11"/>
      <c r="W305" s="13"/>
      <c r="X305" s="128">
        <f t="shared" si="38"/>
        <v>2153913</v>
      </c>
      <c r="Y305" s="128">
        <f t="shared" si="39"/>
        <v>0</v>
      </c>
      <c r="Z305" s="125"/>
      <c r="AA305" s="125"/>
      <c r="AB305" s="125"/>
    </row>
    <row r="306" spans="1:28" s="119" customFormat="1" ht="15" customHeight="1" x14ac:dyDescent="0.35">
      <c r="A306" s="172" t="s">
        <v>173</v>
      </c>
      <c r="B306" s="173"/>
      <c r="C306" s="173"/>
      <c r="D306" s="173"/>
      <c r="E306" s="174"/>
      <c r="F306" s="221"/>
      <c r="G306" s="222"/>
      <c r="H306" s="222"/>
      <c r="I306" s="222"/>
      <c r="J306" s="222"/>
      <c r="K306" s="222"/>
      <c r="L306" s="222"/>
      <c r="M306" s="222"/>
      <c r="N306" s="222"/>
      <c r="O306" s="222"/>
      <c r="P306" s="222"/>
      <c r="Q306" s="222"/>
      <c r="R306" s="222"/>
      <c r="S306" s="222"/>
      <c r="T306" s="222"/>
      <c r="U306" s="222"/>
      <c r="V306" s="222"/>
      <c r="W306" s="223"/>
      <c r="X306" s="128">
        <f t="shared" si="38"/>
        <v>0</v>
      </c>
      <c r="Y306" s="128">
        <f t="shared" si="39"/>
        <v>0</v>
      </c>
      <c r="Z306" s="125"/>
      <c r="AA306" s="125"/>
      <c r="AB306" s="125"/>
    </row>
    <row r="307" spans="1:28" s="119" customFormat="1" x14ac:dyDescent="0.35">
      <c r="A307" s="32">
        <f>A304+1</f>
        <v>187</v>
      </c>
      <c r="B307" s="126" t="s">
        <v>323</v>
      </c>
      <c r="C307" s="13">
        <f t="shared" ref="C307:C313" si="47">D307+K307+M307+O307+Q307+S307+U307+V307+W307</f>
        <v>1511873</v>
      </c>
      <c r="D307" s="11"/>
      <c r="E307" s="11"/>
      <c r="F307" s="11"/>
      <c r="G307" s="11"/>
      <c r="H307" s="11"/>
      <c r="I307" s="11"/>
      <c r="J307" s="11"/>
      <c r="K307" s="11"/>
      <c r="L307" s="11">
        <v>552</v>
      </c>
      <c r="M307" s="11">
        <v>1511873</v>
      </c>
      <c r="N307" s="13"/>
      <c r="O307" s="13"/>
      <c r="P307" s="13"/>
      <c r="Q307" s="13"/>
      <c r="R307" s="13"/>
      <c r="S307" s="13"/>
      <c r="T307" s="13"/>
      <c r="U307" s="13"/>
      <c r="V307" s="11"/>
      <c r="W307" s="13"/>
      <c r="X307" s="128">
        <f t="shared" si="38"/>
        <v>1511873</v>
      </c>
      <c r="Y307" s="128">
        <f t="shared" si="39"/>
        <v>0</v>
      </c>
      <c r="Z307" s="125"/>
      <c r="AA307" s="125"/>
      <c r="AB307" s="125"/>
    </row>
    <row r="308" spans="1:28" s="119" customFormat="1" x14ac:dyDescent="0.35">
      <c r="A308" s="32">
        <f t="shared" ref="A308:A313" si="48">A307+1</f>
        <v>188</v>
      </c>
      <c r="B308" s="44" t="s">
        <v>324</v>
      </c>
      <c r="C308" s="13">
        <f t="shared" si="47"/>
        <v>835634</v>
      </c>
      <c r="D308" s="11"/>
      <c r="E308" s="11"/>
      <c r="F308" s="11"/>
      <c r="G308" s="11"/>
      <c r="H308" s="11"/>
      <c r="I308" s="11"/>
      <c r="J308" s="11"/>
      <c r="K308" s="11"/>
      <c r="L308" s="11">
        <v>465</v>
      </c>
      <c r="M308" s="11">
        <v>835634</v>
      </c>
      <c r="N308" s="13"/>
      <c r="O308" s="13"/>
      <c r="P308" s="13"/>
      <c r="Q308" s="13"/>
      <c r="R308" s="13"/>
      <c r="S308" s="13"/>
      <c r="T308" s="13"/>
      <c r="U308" s="13"/>
      <c r="V308" s="11"/>
      <c r="W308" s="13"/>
      <c r="X308" s="128">
        <f t="shared" si="38"/>
        <v>835634</v>
      </c>
      <c r="Y308" s="128">
        <f t="shared" si="39"/>
        <v>0</v>
      </c>
      <c r="Z308" s="125"/>
      <c r="AA308" s="125"/>
      <c r="AB308" s="125"/>
    </row>
    <row r="309" spans="1:28" s="119" customFormat="1" x14ac:dyDescent="0.35">
      <c r="A309" s="32">
        <f t="shared" si="48"/>
        <v>189</v>
      </c>
      <c r="B309" s="44" t="s">
        <v>325</v>
      </c>
      <c r="C309" s="13">
        <f t="shared" si="47"/>
        <v>926001</v>
      </c>
      <c r="D309" s="11"/>
      <c r="E309" s="11"/>
      <c r="F309" s="11"/>
      <c r="G309" s="11"/>
      <c r="H309" s="11"/>
      <c r="I309" s="11"/>
      <c r="J309" s="11"/>
      <c r="K309" s="11"/>
      <c r="L309" s="11">
        <v>495</v>
      </c>
      <c r="M309" s="11">
        <v>926001</v>
      </c>
      <c r="N309" s="13"/>
      <c r="O309" s="13"/>
      <c r="P309" s="13"/>
      <c r="Q309" s="13"/>
      <c r="R309" s="13"/>
      <c r="S309" s="13"/>
      <c r="T309" s="13"/>
      <c r="U309" s="13"/>
      <c r="V309" s="11"/>
      <c r="W309" s="13"/>
      <c r="X309" s="128">
        <f t="shared" si="38"/>
        <v>926001</v>
      </c>
      <c r="Y309" s="128">
        <f t="shared" si="39"/>
        <v>0</v>
      </c>
      <c r="Z309" s="125"/>
      <c r="AA309" s="125"/>
      <c r="AB309" s="125"/>
    </row>
    <row r="310" spans="1:28" s="119" customFormat="1" x14ac:dyDescent="0.35">
      <c r="A310" s="32">
        <f t="shared" si="48"/>
        <v>190</v>
      </c>
      <c r="B310" s="44" t="s">
        <v>326</v>
      </c>
      <c r="C310" s="13">
        <f t="shared" si="47"/>
        <v>948252</v>
      </c>
      <c r="D310" s="11"/>
      <c r="E310" s="11"/>
      <c r="F310" s="11"/>
      <c r="G310" s="11"/>
      <c r="H310" s="11"/>
      <c r="I310" s="11"/>
      <c r="J310" s="11"/>
      <c r="K310" s="11"/>
      <c r="L310" s="11">
        <v>495</v>
      </c>
      <c r="M310" s="11">
        <v>948252</v>
      </c>
      <c r="N310" s="13"/>
      <c r="O310" s="13"/>
      <c r="P310" s="13"/>
      <c r="Q310" s="13"/>
      <c r="R310" s="13"/>
      <c r="S310" s="13"/>
      <c r="T310" s="13"/>
      <c r="U310" s="13"/>
      <c r="V310" s="11"/>
      <c r="W310" s="13"/>
      <c r="X310" s="128">
        <f t="shared" si="38"/>
        <v>948252</v>
      </c>
      <c r="Y310" s="128">
        <f t="shared" si="39"/>
        <v>0</v>
      </c>
      <c r="Z310" s="125"/>
      <c r="AA310" s="125"/>
      <c r="AB310" s="125"/>
    </row>
    <row r="311" spans="1:28" s="119" customFormat="1" x14ac:dyDescent="0.35">
      <c r="A311" s="32">
        <f t="shared" si="48"/>
        <v>191</v>
      </c>
      <c r="B311" s="126" t="s">
        <v>327</v>
      </c>
      <c r="C311" s="13">
        <f t="shared" si="47"/>
        <v>1371181</v>
      </c>
      <c r="D311" s="11"/>
      <c r="E311" s="11"/>
      <c r="F311" s="11"/>
      <c r="G311" s="11"/>
      <c r="H311" s="11"/>
      <c r="I311" s="11"/>
      <c r="J311" s="11"/>
      <c r="K311" s="11"/>
      <c r="L311" s="11">
        <v>507</v>
      </c>
      <c r="M311" s="11">
        <v>1371181</v>
      </c>
      <c r="N311" s="13"/>
      <c r="O311" s="13"/>
      <c r="P311" s="13"/>
      <c r="Q311" s="13"/>
      <c r="R311" s="13"/>
      <c r="S311" s="13"/>
      <c r="T311" s="13"/>
      <c r="U311" s="13"/>
      <c r="V311" s="11"/>
      <c r="W311" s="13"/>
      <c r="X311" s="128">
        <f t="shared" si="38"/>
        <v>1371181</v>
      </c>
      <c r="Y311" s="128">
        <f t="shared" si="39"/>
        <v>0</v>
      </c>
      <c r="Z311" s="125"/>
      <c r="AA311" s="125"/>
      <c r="AB311" s="125"/>
    </row>
    <row r="312" spans="1:28" s="119" customFormat="1" x14ac:dyDescent="0.35">
      <c r="A312" s="32">
        <f t="shared" si="48"/>
        <v>192</v>
      </c>
      <c r="B312" s="126" t="s">
        <v>328</v>
      </c>
      <c r="C312" s="13">
        <f t="shared" si="47"/>
        <v>1053564</v>
      </c>
      <c r="D312" s="11"/>
      <c r="E312" s="11"/>
      <c r="F312" s="11"/>
      <c r="G312" s="11"/>
      <c r="H312" s="11"/>
      <c r="I312" s="11"/>
      <c r="J312" s="11"/>
      <c r="K312" s="11"/>
      <c r="L312" s="11">
        <v>362</v>
      </c>
      <c r="M312" s="11">
        <v>1053564</v>
      </c>
      <c r="N312" s="13"/>
      <c r="O312" s="13"/>
      <c r="P312" s="13"/>
      <c r="Q312" s="13"/>
      <c r="R312" s="13"/>
      <c r="S312" s="13"/>
      <c r="T312" s="13"/>
      <c r="U312" s="13"/>
      <c r="V312" s="11"/>
      <c r="W312" s="13"/>
      <c r="X312" s="128">
        <f t="shared" si="38"/>
        <v>1053564</v>
      </c>
      <c r="Y312" s="128">
        <f t="shared" si="39"/>
        <v>0</v>
      </c>
      <c r="Z312" s="125"/>
      <c r="AA312" s="125"/>
      <c r="AB312" s="125"/>
    </row>
    <row r="313" spans="1:28" s="119" customFormat="1" x14ac:dyDescent="0.35">
      <c r="A313" s="32">
        <f t="shared" si="48"/>
        <v>193</v>
      </c>
      <c r="B313" s="126" t="s">
        <v>329</v>
      </c>
      <c r="C313" s="13">
        <f t="shared" si="47"/>
        <v>994449</v>
      </c>
      <c r="D313" s="11"/>
      <c r="E313" s="11"/>
      <c r="F313" s="11"/>
      <c r="G313" s="11"/>
      <c r="H313" s="11"/>
      <c r="I313" s="11"/>
      <c r="J313" s="11"/>
      <c r="K313" s="11"/>
      <c r="L313" s="11">
        <v>362</v>
      </c>
      <c r="M313" s="11">
        <v>994449</v>
      </c>
      <c r="N313" s="13"/>
      <c r="O313" s="13"/>
      <c r="P313" s="13"/>
      <c r="Q313" s="13"/>
      <c r="R313" s="13"/>
      <c r="S313" s="13"/>
      <c r="T313" s="13"/>
      <c r="U313" s="13"/>
      <c r="V313" s="11"/>
      <c r="W313" s="13"/>
      <c r="X313" s="128">
        <f t="shared" si="38"/>
        <v>994449</v>
      </c>
      <c r="Y313" s="128">
        <f t="shared" si="39"/>
        <v>0</v>
      </c>
      <c r="Z313" s="125"/>
      <c r="AA313" s="125"/>
      <c r="AB313" s="125"/>
    </row>
    <row r="314" spans="1:28" s="119" customFormat="1" x14ac:dyDescent="0.35">
      <c r="A314" s="175" t="s">
        <v>44</v>
      </c>
      <c r="B314" s="176"/>
      <c r="C314" s="11">
        <f>SUM(C307:C313)</f>
        <v>7640954</v>
      </c>
      <c r="D314" s="11"/>
      <c r="E314" s="11"/>
      <c r="F314" s="11"/>
      <c r="G314" s="11"/>
      <c r="H314" s="11"/>
      <c r="I314" s="11"/>
      <c r="J314" s="11"/>
      <c r="K314" s="11"/>
      <c r="L314" s="11">
        <f>SUM(L307:L313)</f>
        <v>3238</v>
      </c>
      <c r="M314" s="11">
        <f>SUM(M307:M313)</f>
        <v>7640954</v>
      </c>
      <c r="N314" s="13"/>
      <c r="O314" s="13"/>
      <c r="P314" s="13"/>
      <c r="Q314" s="13"/>
      <c r="R314" s="13"/>
      <c r="S314" s="13"/>
      <c r="T314" s="13"/>
      <c r="U314" s="13"/>
      <c r="V314" s="11"/>
      <c r="W314" s="13"/>
      <c r="X314" s="128">
        <f t="shared" si="38"/>
        <v>7640954</v>
      </c>
      <c r="Y314" s="128">
        <f t="shared" si="39"/>
        <v>0</v>
      </c>
      <c r="Z314" s="125"/>
      <c r="AA314" s="125"/>
      <c r="AB314" s="125"/>
    </row>
    <row r="315" spans="1:28" s="119" customFormat="1" ht="15" customHeight="1" x14ac:dyDescent="0.35">
      <c r="A315" s="172" t="s">
        <v>172</v>
      </c>
      <c r="B315" s="173"/>
      <c r="C315" s="173"/>
      <c r="D315" s="173"/>
      <c r="E315" s="174"/>
      <c r="F315" s="221"/>
      <c r="G315" s="222"/>
      <c r="H315" s="222"/>
      <c r="I315" s="222"/>
      <c r="J315" s="222"/>
      <c r="K315" s="222"/>
      <c r="L315" s="222"/>
      <c r="M315" s="222"/>
      <c r="N315" s="222"/>
      <c r="O315" s="222"/>
      <c r="P315" s="222"/>
      <c r="Q315" s="222"/>
      <c r="R315" s="222"/>
      <c r="S315" s="222"/>
      <c r="T315" s="222"/>
      <c r="U315" s="222"/>
      <c r="V315" s="222"/>
      <c r="W315" s="223"/>
      <c r="X315" s="128">
        <f t="shared" si="38"/>
        <v>0</v>
      </c>
      <c r="Y315" s="128">
        <f t="shared" si="39"/>
        <v>0</v>
      </c>
      <c r="Z315" s="125"/>
      <c r="AA315" s="125"/>
      <c r="AB315" s="125"/>
    </row>
    <row r="316" spans="1:28" s="119" customFormat="1" x14ac:dyDescent="0.35">
      <c r="A316" s="32">
        <f>A313+1</f>
        <v>194</v>
      </c>
      <c r="B316" s="44" t="s">
        <v>424</v>
      </c>
      <c r="C316" s="13">
        <f>D316+K316+M316+O316+Q316+S316+U316+V316+W316</f>
        <v>5181865</v>
      </c>
      <c r="D316" s="13"/>
      <c r="E316" s="13"/>
      <c r="F316" s="13"/>
      <c r="G316" s="13"/>
      <c r="H316" s="13"/>
      <c r="I316" s="13"/>
      <c r="J316" s="13"/>
      <c r="K316" s="13"/>
      <c r="L316" s="13">
        <v>4001</v>
      </c>
      <c r="M316" s="13">
        <v>5181865</v>
      </c>
      <c r="N316" s="13"/>
      <c r="O316" s="13"/>
      <c r="P316" s="13"/>
      <c r="Q316" s="13"/>
      <c r="R316" s="13"/>
      <c r="S316" s="13"/>
      <c r="T316" s="13"/>
      <c r="U316" s="13"/>
      <c r="V316" s="11"/>
      <c r="W316" s="13"/>
      <c r="X316" s="128">
        <f t="shared" si="38"/>
        <v>5181865</v>
      </c>
      <c r="Y316" s="128">
        <f t="shared" si="39"/>
        <v>0</v>
      </c>
      <c r="Z316" s="125"/>
      <c r="AA316" s="125"/>
      <c r="AB316" s="125"/>
    </row>
    <row r="317" spans="1:28" s="119" customFormat="1" x14ac:dyDescent="0.35">
      <c r="A317" s="36">
        <f>A316+1</f>
        <v>195</v>
      </c>
      <c r="B317" s="44" t="s">
        <v>425</v>
      </c>
      <c r="C317" s="13">
        <f>D317+K317+M317+O317+Q317+S317+U317+V317+W317</f>
        <v>3239041</v>
      </c>
      <c r="D317" s="13">
        <f>E317+F317+G317+H317+I317</f>
        <v>1150196</v>
      </c>
      <c r="E317" s="13"/>
      <c r="F317" s="13">
        <v>668864</v>
      </c>
      <c r="G317" s="13"/>
      <c r="H317" s="13">
        <v>481332</v>
      </c>
      <c r="I317" s="13"/>
      <c r="J317" s="13"/>
      <c r="K317" s="13"/>
      <c r="L317" s="13">
        <v>1367</v>
      </c>
      <c r="M317" s="13">
        <v>2088845</v>
      </c>
      <c r="N317" s="13"/>
      <c r="O317" s="13"/>
      <c r="P317" s="13"/>
      <c r="Q317" s="13"/>
      <c r="R317" s="13"/>
      <c r="S317" s="13"/>
      <c r="T317" s="13"/>
      <c r="U317" s="13"/>
      <c r="V317" s="11"/>
      <c r="W317" s="13"/>
      <c r="X317" s="128">
        <f t="shared" si="38"/>
        <v>3239041</v>
      </c>
      <c r="Y317" s="128">
        <f t="shared" si="39"/>
        <v>0</v>
      </c>
      <c r="Z317" s="125"/>
      <c r="AA317" s="125"/>
      <c r="AB317" s="125"/>
    </row>
    <row r="318" spans="1:28" s="119" customFormat="1" x14ac:dyDescent="0.35">
      <c r="A318" s="36">
        <f>A317+1</f>
        <v>196</v>
      </c>
      <c r="B318" s="126" t="s">
        <v>426</v>
      </c>
      <c r="C318" s="13">
        <f>D318+K318+M318+O318+Q318+S318+U318+V318+W318</f>
        <v>1252869</v>
      </c>
      <c r="D318" s="13"/>
      <c r="E318" s="13"/>
      <c r="F318" s="13"/>
      <c r="G318" s="13"/>
      <c r="H318" s="13"/>
      <c r="I318" s="13"/>
      <c r="J318" s="13"/>
      <c r="K318" s="13"/>
      <c r="L318" s="13">
        <v>519</v>
      </c>
      <c r="M318" s="13">
        <v>1252869</v>
      </c>
      <c r="N318" s="13"/>
      <c r="O318" s="13"/>
      <c r="P318" s="13"/>
      <c r="Q318" s="13"/>
      <c r="R318" s="13"/>
      <c r="S318" s="13"/>
      <c r="T318" s="13"/>
      <c r="U318" s="13"/>
      <c r="V318" s="11"/>
      <c r="W318" s="13"/>
      <c r="X318" s="128">
        <f t="shared" si="38"/>
        <v>1252869</v>
      </c>
      <c r="Y318" s="128">
        <f t="shared" si="39"/>
        <v>0</v>
      </c>
      <c r="Z318" s="125"/>
      <c r="AA318" s="125"/>
      <c r="AB318" s="125"/>
    </row>
    <row r="319" spans="1:28" s="119" customFormat="1" x14ac:dyDescent="0.35">
      <c r="A319" s="175" t="s">
        <v>44</v>
      </c>
      <c r="B319" s="176"/>
      <c r="C319" s="13">
        <f>SUM(C316:C318)</f>
        <v>9673775</v>
      </c>
      <c r="D319" s="13">
        <f>SUM(D316:D318)</f>
        <v>1150196</v>
      </c>
      <c r="E319" s="13"/>
      <c r="F319" s="13">
        <f>SUM(F316:F318)</f>
        <v>668864</v>
      </c>
      <c r="G319" s="13"/>
      <c r="H319" s="13">
        <f>SUM(H316:H318)</f>
        <v>481332</v>
      </c>
      <c r="I319" s="13"/>
      <c r="J319" s="13"/>
      <c r="K319" s="13"/>
      <c r="L319" s="13">
        <f>SUM(L316:L318)</f>
        <v>5887</v>
      </c>
      <c r="M319" s="13">
        <f>SUM(M316:M318)</f>
        <v>8523579</v>
      </c>
      <c r="N319" s="13"/>
      <c r="O319" s="13"/>
      <c r="P319" s="13"/>
      <c r="Q319" s="13"/>
      <c r="R319" s="13"/>
      <c r="S319" s="13"/>
      <c r="T319" s="13"/>
      <c r="U319" s="13"/>
      <c r="V319" s="11"/>
      <c r="W319" s="13"/>
      <c r="X319" s="128">
        <f t="shared" si="38"/>
        <v>9673775</v>
      </c>
      <c r="Y319" s="128">
        <f t="shared" si="39"/>
        <v>0</v>
      </c>
      <c r="Z319" s="125"/>
      <c r="AA319" s="125"/>
      <c r="AB319" s="125"/>
    </row>
    <row r="320" spans="1:28" s="119" customFormat="1" ht="15" customHeight="1" x14ac:dyDescent="0.35">
      <c r="A320" s="172" t="s">
        <v>174</v>
      </c>
      <c r="B320" s="173"/>
      <c r="C320" s="173"/>
      <c r="D320" s="173"/>
      <c r="E320" s="174"/>
      <c r="F320" s="221"/>
      <c r="G320" s="222"/>
      <c r="H320" s="222"/>
      <c r="I320" s="222"/>
      <c r="J320" s="222"/>
      <c r="K320" s="222"/>
      <c r="L320" s="222"/>
      <c r="M320" s="222"/>
      <c r="N320" s="222"/>
      <c r="O320" s="222"/>
      <c r="P320" s="222"/>
      <c r="Q320" s="222"/>
      <c r="R320" s="222"/>
      <c r="S320" s="222"/>
      <c r="T320" s="222"/>
      <c r="U320" s="222"/>
      <c r="V320" s="222"/>
      <c r="W320" s="223"/>
      <c r="X320" s="128">
        <f t="shared" si="38"/>
        <v>0</v>
      </c>
      <c r="Y320" s="128">
        <f t="shared" si="39"/>
        <v>0</v>
      </c>
      <c r="Z320" s="125"/>
      <c r="AA320" s="125"/>
      <c r="AB320" s="125"/>
    </row>
    <row r="321" spans="1:28" s="119" customFormat="1" x14ac:dyDescent="0.35">
      <c r="A321" s="36">
        <f>A318+1</f>
        <v>197</v>
      </c>
      <c r="B321" s="126" t="s">
        <v>332</v>
      </c>
      <c r="C321" s="13">
        <f>D321+K321+M321+O321+Q321+S321+U321+V321+W321</f>
        <v>1539879</v>
      </c>
      <c r="D321" s="13">
        <f>E321+F321+G321+H321+I321</f>
        <v>405623</v>
      </c>
      <c r="E321" s="11">
        <v>405623</v>
      </c>
      <c r="F321" s="11"/>
      <c r="G321" s="11"/>
      <c r="H321" s="11"/>
      <c r="I321" s="11"/>
      <c r="J321" s="11"/>
      <c r="K321" s="11"/>
      <c r="L321" s="11">
        <v>499.3</v>
      </c>
      <c r="M321" s="11">
        <v>962361</v>
      </c>
      <c r="N321" s="11"/>
      <c r="O321" s="11"/>
      <c r="P321" s="11"/>
      <c r="Q321" s="11"/>
      <c r="R321" s="11"/>
      <c r="S321" s="11"/>
      <c r="T321" s="11"/>
      <c r="U321" s="11"/>
      <c r="V321" s="11"/>
      <c r="W321" s="11">
        <v>171895</v>
      </c>
      <c r="X321" s="128">
        <f t="shared" si="38"/>
        <v>1539879</v>
      </c>
      <c r="Y321" s="128">
        <f t="shared" si="39"/>
        <v>0</v>
      </c>
      <c r="Z321" s="125"/>
      <c r="AA321" s="125"/>
      <c r="AB321" s="125"/>
    </row>
    <row r="322" spans="1:28" s="119" customFormat="1" x14ac:dyDescent="0.35">
      <c r="A322" s="175" t="s">
        <v>44</v>
      </c>
      <c r="B322" s="176"/>
      <c r="C322" s="11">
        <f>SUM(C321:C321)</f>
        <v>1539879</v>
      </c>
      <c r="D322" s="11">
        <f>SUM(D321:D321)</f>
        <v>405623</v>
      </c>
      <c r="E322" s="11">
        <f>SUM(E321:E321)</f>
        <v>405623</v>
      </c>
      <c r="F322" s="11"/>
      <c r="G322" s="11"/>
      <c r="H322" s="11"/>
      <c r="I322" s="11"/>
      <c r="J322" s="11"/>
      <c r="K322" s="11"/>
      <c r="L322" s="11">
        <f>SUM(L321:L321)</f>
        <v>499.3</v>
      </c>
      <c r="M322" s="11">
        <f>SUM(M321:M321)</f>
        <v>962361</v>
      </c>
      <c r="N322" s="11"/>
      <c r="O322" s="11"/>
      <c r="P322" s="11"/>
      <c r="Q322" s="11"/>
      <c r="R322" s="11"/>
      <c r="S322" s="11"/>
      <c r="T322" s="11"/>
      <c r="U322" s="11"/>
      <c r="V322" s="11"/>
      <c r="W322" s="11">
        <f>SUM(W321:W321)</f>
        <v>171895</v>
      </c>
      <c r="X322" s="128">
        <f t="shared" si="38"/>
        <v>1539879</v>
      </c>
      <c r="Y322" s="128">
        <f t="shared" si="39"/>
        <v>0</v>
      </c>
      <c r="Z322" s="125"/>
      <c r="AA322" s="125"/>
      <c r="AB322" s="125"/>
    </row>
    <row r="323" spans="1:28" s="119" customFormat="1" ht="15" customHeight="1" x14ac:dyDescent="0.35">
      <c r="A323" s="172" t="s">
        <v>175</v>
      </c>
      <c r="B323" s="173"/>
      <c r="C323" s="173"/>
      <c r="D323" s="173"/>
      <c r="E323" s="174"/>
      <c r="F323" s="221"/>
      <c r="G323" s="222"/>
      <c r="H323" s="222"/>
      <c r="I323" s="222"/>
      <c r="J323" s="222"/>
      <c r="K323" s="222"/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222"/>
      <c r="W323" s="223"/>
      <c r="X323" s="128">
        <f t="shared" si="38"/>
        <v>0</v>
      </c>
      <c r="Y323" s="128">
        <f t="shared" si="39"/>
        <v>0</v>
      </c>
      <c r="Z323" s="125"/>
      <c r="AA323" s="125"/>
      <c r="AB323" s="125"/>
    </row>
    <row r="324" spans="1:28" s="119" customFormat="1" x14ac:dyDescent="0.35">
      <c r="A324" s="32">
        <f>A321+1</f>
        <v>198</v>
      </c>
      <c r="B324" s="44" t="s">
        <v>333</v>
      </c>
      <c r="C324" s="13">
        <f>D324+K324+M324+O324+Q324+S324+U324+V324+W324</f>
        <v>2206885</v>
      </c>
      <c r="D324" s="13">
        <f>E324+F324+G324+H324+I324</f>
        <v>366072</v>
      </c>
      <c r="E324" s="11">
        <v>366072</v>
      </c>
      <c r="F324" s="11"/>
      <c r="G324" s="11"/>
      <c r="H324" s="11"/>
      <c r="I324" s="11"/>
      <c r="J324" s="11"/>
      <c r="K324" s="11"/>
      <c r="L324" s="11">
        <v>681</v>
      </c>
      <c r="M324" s="11">
        <v>1675369</v>
      </c>
      <c r="N324" s="11"/>
      <c r="O324" s="13"/>
      <c r="P324" s="13"/>
      <c r="Q324" s="13"/>
      <c r="R324" s="13"/>
      <c r="S324" s="13"/>
      <c r="T324" s="11"/>
      <c r="U324" s="11"/>
      <c r="V324" s="11"/>
      <c r="W324" s="13">
        <v>165444</v>
      </c>
      <c r="X324" s="128">
        <f t="shared" si="38"/>
        <v>2206885</v>
      </c>
      <c r="Y324" s="128">
        <f t="shared" si="39"/>
        <v>0</v>
      </c>
      <c r="Z324" s="125"/>
      <c r="AA324" s="125"/>
      <c r="AB324" s="125"/>
    </row>
    <row r="325" spans="1:28" s="119" customFormat="1" x14ac:dyDescent="0.35">
      <c r="A325" s="32">
        <f>A324+1</f>
        <v>199</v>
      </c>
      <c r="B325" s="44" t="s">
        <v>334</v>
      </c>
      <c r="C325" s="13">
        <f>D325+K325+M325+O325+Q325+S325+U325+V325+W325</f>
        <v>2206126</v>
      </c>
      <c r="D325" s="13">
        <f>E325+F325+G325+H325+I325</f>
        <v>366072</v>
      </c>
      <c r="E325" s="11">
        <v>366072</v>
      </c>
      <c r="F325" s="11"/>
      <c r="G325" s="11"/>
      <c r="H325" s="11"/>
      <c r="I325" s="11"/>
      <c r="J325" s="11"/>
      <c r="K325" s="11"/>
      <c r="L325" s="11">
        <v>681</v>
      </c>
      <c r="M325" s="11">
        <v>1675369</v>
      </c>
      <c r="N325" s="11"/>
      <c r="O325" s="13"/>
      <c r="P325" s="13"/>
      <c r="Q325" s="13"/>
      <c r="R325" s="13"/>
      <c r="S325" s="13"/>
      <c r="T325" s="11"/>
      <c r="U325" s="11"/>
      <c r="V325" s="11"/>
      <c r="W325" s="13">
        <v>164685</v>
      </c>
      <c r="X325" s="128">
        <f t="shared" si="38"/>
        <v>2206126</v>
      </c>
      <c r="Y325" s="128">
        <f t="shared" si="39"/>
        <v>0</v>
      </c>
      <c r="Z325" s="125"/>
      <c r="AA325" s="125"/>
      <c r="AB325" s="125"/>
    </row>
    <row r="326" spans="1:28" s="119" customFormat="1" x14ac:dyDescent="0.35">
      <c r="A326" s="32">
        <f>A325+1</f>
        <v>200</v>
      </c>
      <c r="B326" s="44" t="s">
        <v>335</v>
      </c>
      <c r="C326" s="13">
        <f>D326+K326+M326+O326+Q326+S326+U326+V326+W326</f>
        <v>2206685</v>
      </c>
      <c r="D326" s="13">
        <f>E326+F326+G326+H326+I326</f>
        <v>366072</v>
      </c>
      <c r="E326" s="11">
        <v>366072</v>
      </c>
      <c r="F326" s="11"/>
      <c r="G326" s="11"/>
      <c r="H326" s="11"/>
      <c r="I326" s="11"/>
      <c r="J326" s="11"/>
      <c r="K326" s="11"/>
      <c r="L326" s="11">
        <v>681</v>
      </c>
      <c r="M326" s="11">
        <v>1675369</v>
      </c>
      <c r="N326" s="11"/>
      <c r="O326" s="13"/>
      <c r="P326" s="13"/>
      <c r="Q326" s="13"/>
      <c r="R326" s="13"/>
      <c r="S326" s="13"/>
      <c r="T326" s="11"/>
      <c r="U326" s="11"/>
      <c r="V326" s="11"/>
      <c r="W326" s="13">
        <v>165244</v>
      </c>
      <c r="X326" s="128">
        <f t="shared" si="38"/>
        <v>2206685</v>
      </c>
      <c r="Y326" s="128">
        <f t="shared" si="39"/>
        <v>0</v>
      </c>
      <c r="Z326" s="125"/>
      <c r="AA326" s="125"/>
      <c r="AB326" s="125"/>
    </row>
    <row r="327" spans="1:28" s="119" customFormat="1" x14ac:dyDescent="0.35">
      <c r="A327" s="32">
        <f>A326+1</f>
        <v>201</v>
      </c>
      <c r="B327" s="44" t="s">
        <v>336</v>
      </c>
      <c r="C327" s="13">
        <f>D327+K327+M327+O327+Q327+S327+U327+V327+W327</f>
        <v>334095</v>
      </c>
      <c r="D327" s="13"/>
      <c r="E327" s="11"/>
      <c r="F327" s="13"/>
      <c r="G327" s="13"/>
      <c r="H327" s="13"/>
      <c r="I327" s="13"/>
      <c r="J327" s="13"/>
      <c r="K327" s="13"/>
      <c r="L327" s="13"/>
      <c r="M327" s="13"/>
      <c r="N327" s="13">
        <v>634</v>
      </c>
      <c r="O327" s="13">
        <v>334095</v>
      </c>
      <c r="P327" s="13"/>
      <c r="Q327" s="13"/>
      <c r="R327" s="13"/>
      <c r="S327" s="13"/>
      <c r="T327" s="13"/>
      <c r="U327" s="13"/>
      <c r="V327" s="11"/>
      <c r="W327" s="13"/>
      <c r="X327" s="128">
        <f t="shared" si="38"/>
        <v>334095</v>
      </c>
      <c r="Y327" s="128">
        <f t="shared" si="39"/>
        <v>0</v>
      </c>
      <c r="Z327" s="125"/>
      <c r="AA327" s="125"/>
      <c r="AB327" s="125"/>
    </row>
    <row r="328" spans="1:28" s="119" customFormat="1" x14ac:dyDescent="0.35">
      <c r="A328" s="32">
        <f>A327+1</f>
        <v>202</v>
      </c>
      <c r="B328" s="44" t="s">
        <v>337</v>
      </c>
      <c r="C328" s="13">
        <f>D328+K328+M328+O328+Q328+S328+U328+V328+W328</f>
        <v>1068488</v>
      </c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>
        <v>845</v>
      </c>
      <c r="O328" s="13">
        <v>1068488</v>
      </c>
      <c r="P328" s="13"/>
      <c r="Q328" s="13"/>
      <c r="R328" s="13"/>
      <c r="S328" s="13"/>
      <c r="T328" s="11"/>
      <c r="U328" s="11"/>
      <c r="V328" s="11"/>
      <c r="W328" s="13"/>
      <c r="X328" s="128">
        <f t="shared" si="38"/>
        <v>1068488</v>
      </c>
      <c r="Y328" s="128">
        <f t="shared" si="39"/>
        <v>0</v>
      </c>
      <c r="Z328" s="125"/>
      <c r="AA328" s="125"/>
      <c r="AB328" s="125"/>
    </row>
    <row r="329" spans="1:28" s="119" customFormat="1" x14ac:dyDescent="0.35">
      <c r="A329" s="219" t="s">
        <v>44</v>
      </c>
      <c r="B329" s="219"/>
      <c r="C329" s="13">
        <f>SUM(C324:C328)</f>
        <v>8022279</v>
      </c>
      <c r="D329" s="13">
        <f>SUM(D324:D328)</f>
        <v>1098216</v>
      </c>
      <c r="E329" s="13">
        <f>SUM(E324:E328)</f>
        <v>1098216</v>
      </c>
      <c r="F329" s="13"/>
      <c r="G329" s="13"/>
      <c r="H329" s="13"/>
      <c r="I329" s="13"/>
      <c r="J329" s="13"/>
      <c r="K329" s="13"/>
      <c r="L329" s="13">
        <f>SUM(L324:L328)</f>
        <v>2043</v>
      </c>
      <c r="M329" s="13">
        <f>SUM(M324:M328)</f>
        <v>5026107</v>
      </c>
      <c r="N329" s="13">
        <f>SUM(N324:N328)</f>
        <v>1479</v>
      </c>
      <c r="O329" s="13">
        <f>SUM(O324:O328)</f>
        <v>1402583</v>
      </c>
      <c r="P329" s="13"/>
      <c r="Q329" s="13"/>
      <c r="R329" s="13"/>
      <c r="S329" s="13"/>
      <c r="T329" s="13"/>
      <c r="U329" s="13"/>
      <c r="V329" s="11"/>
      <c r="W329" s="13">
        <f>SUM(W324:W328)</f>
        <v>495373</v>
      </c>
      <c r="X329" s="128">
        <f t="shared" si="38"/>
        <v>8022279</v>
      </c>
      <c r="Y329" s="128">
        <f t="shared" si="39"/>
        <v>0</v>
      </c>
      <c r="Z329" s="125"/>
      <c r="AA329" s="125"/>
      <c r="AB329" s="125"/>
    </row>
    <row r="330" spans="1:28" s="119" customFormat="1" ht="18" customHeight="1" x14ac:dyDescent="0.35">
      <c r="A330" s="220" t="s">
        <v>177</v>
      </c>
      <c r="B330" s="220"/>
      <c r="C330" s="38">
        <f>C319+C314+C322+C305+C329</f>
        <v>29030800</v>
      </c>
      <c r="D330" s="38">
        <f>D319+D314+D322+D305+D329</f>
        <v>2654035</v>
      </c>
      <c r="E330" s="38">
        <f>E319+E314+E322+E305+E329</f>
        <v>1503839</v>
      </c>
      <c r="F330" s="38">
        <f>F319+F314+F322+F305+F329</f>
        <v>668864</v>
      </c>
      <c r="G330" s="37"/>
      <c r="H330" s="38">
        <f>H319+H314+H322+H305+H329</f>
        <v>481332</v>
      </c>
      <c r="I330" s="37"/>
      <c r="J330" s="37"/>
      <c r="K330" s="37"/>
      <c r="L330" s="38">
        <f t="shared" ref="L330:Q330" si="49">L319+L314+L322+L305+L329</f>
        <v>11667.3</v>
      </c>
      <c r="M330" s="38">
        <f t="shared" si="49"/>
        <v>22153001</v>
      </c>
      <c r="N330" s="38">
        <f t="shared" si="49"/>
        <v>3207.96</v>
      </c>
      <c r="O330" s="38">
        <f t="shared" si="49"/>
        <v>2242944</v>
      </c>
      <c r="P330" s="38">
        <f t="shared" si="49"/>
        <v>1820</v>
      </c>
      <c r="Q330" s="38">
        <f t="shared" si="49"/>
        <v>1313552</v>
      </c>
      <c r="R330" s="38"/>
      <c r="S330" s="38"/>
      <c r="T330" s="38"/>
      <c r="U330" s="38"/>
      <c r="V330" s="37"/>
      <c r="W330" s="38">
        <f t="shared" ref="W330" si="50">W319+W314+W322+W305+W329</f>
        <v>667268</v>
      </c>
      <c r="X330" s="128">
        <f t="shared" si="38"/>
        <v>29030800</v>
      </c>
      <c r="Y330" s="128">
        <f t="shared" si="39"/>
        <v>0</v>
      </c>
      <c r="Z330" s="125"/>
      <c r="AA330" s="125"/>
      <c r="AB330" s="125"/>
    </row>
    <row r="331" spans="1:28" s="119" customFormat="1" ht="15" customHeight="1" x14ac:dyDescent="0.35">
      <c r="A331" s="233" t="s">
        <v>148</v>
      </c>
      <c r="B331" s="234"/>
      <c r="C331" s="234"/>
      <c r="D331" s="234"/>
      <c r="E331" s="234"/>
      <c r="F331" s="234"/>
      <c r="G331" s="234"/>
      <c r="H331" s="234"/>
      <c r="I331" s="234"/>
      <c r="J331" s="234"/>
      <c r="K331" s="234"/>
      <c r="L331" s="234"/>
      <c r="M331" s="234"/>
      <c r="N331" s="234"/>
      <c r="O331" s="234"/>
      <c r="P331" s="234"/>
      <c r="Q331" s="234"/>
      <c r="R331" s="234"/>
      <c r="S331" s="234"/>
      <c r="T331" s="234"/>
      <c r="U331" s="234"/>
      <c r="V331" s="234"/>
      <c r="W331" s="235"/>
      <c r="X331" s="128">
        <f t="shared" si="38"/>
        <v>0</v>
      </c>
      <c r="Y331" s="128">
        <f t="shared" si="39"/>
        <v>0</v>
      </c>
      <c r="Z331" s="125"/>
      <c r="AA331" s="125"/>
      <c r="AB331" s="125"/>
    </row>
    <row r="332" spans="1:28" s="119" customFormat="1" ht="15" customHeight="1" x14ac:dyDescent="0.35">
      <c r="A332" s="197" t="s">
        <v>149</v>
      </c>
      <c r="B332" s="198"/>
      <c r="C332" s="198"/>
      <c r="D332" s="198"/>
      <c r="E332" s="199"/>
      <c r="F332" s="221"/>
      <c r="G332" s="222"/>
      <c r="H332" s="222"/>
      <c r="I332" s="222"/>
      <c r="J332" s="222"/>
      <c r="K332" s="222"/>
      <c r="L332" s="222"/>
      <c r="M332" s="222"/>
      <c r="N332" s="222"/>
      <c r="O332" s="222"/>
      <c r="P332" s="222"/>
      <c r="Q332" s="222"/>
      <c r="R332" s="222"/>
      <c r="S332" s="222"/>
      <c r="T332" s="222"/>
      <c r="U332" s="222"/>
      <c r="V332" s="222"/>
      <c r="W332" s="223"/>
      <c r="X332" s="128">
        <f t="shared" si="38"/>
        <v>0</v>
      </c>
      <c r="Y332" s="128">
        <f t="shared" si="39"/>
        <v>0</v>
      </c>
      <c r="Z332" s="125"/>
      <c r="AA332" s="125"/>
      <c r="AB332" s="125"/>
    </row>
    <row r="333" spans="1:28" s="119" customFormat="1" x14ac:dyDescent="0.35">
      <c r="A333" s="32">
        <f>A328+1</f>
        <v>203</v>
      </c>
      <c r="B333" s="44" t="s">
        <v>427</v>
      </c>
      <c r="C333" s="13">
        <f>D333+K333+M333+O333+Q333+S333+U333+V333+W333</f>
        <v>1453150</v>
      </c>
      <c r="D333" s="13">
        <f>E333+F333+G333+H333+I333</f>
        <v>1453150</v>
      </c>
      <c r="E333" s="13">
        <v>1453150</v>
      </c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3"/>
      <c r="W333" s="13"/>
      <c r="X333" s="128">
        <f t="shared" si="38"/>
        <v>1453150</v>
      </c>
      <c r="Y333" s="128">
        <f t="shared" si="39"/>
        <v>0</v>
      </c>
      <c r="Z333" s="125"/>
      <c r="AA333" s="125"/>
      <c r="AB333" s="125"/>
    </row>
    <row r="334" spans="1:28" s="119" customFormat="1" x14ac:dyDescent="0.35">
      <c r="A334" s="175" t="s">
        <v>44</v>
      </c>
      <c r="B334" s="176"/>
      <c r="C334" s="11">
        <f>SUM(C333:C333)</f>
        <v>1453150</v>
      </c>
      <c r="D334" s="11">
        <f>SUM(D333:D333)</f>
        <v>1453150</v>
      </c>
      <c r="E334" s="11">
        <f>SUM(E333:E333)</f>
        <v>1453150</v>
      </c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28">
        <f t="shared" ref="X334:X397" si="51">E334+F334+G334+H334+I334+K334+M334+O334+Q334+S334+U334+V334+W334</f>
        <v>1453150</v>
      </c>
      <c r="Y334" s="128">
        <f t="shared" ref="Y334:Y397" si="52">X334-C334</f>
        <v>0</v>
      </c>
      <c r="Z334" s="125"/>
      <c r="AA334" s="125"/>
      <c r="AB334" s="125"/>
    </row>
    <row r="335" spans="1:28" s="119" customFormat="1" ht="15" customHeight="1" x14ac:dyDescent="0.35">
      <c r="A335" s="172" t="s">
        <v>180</v>
      </c>
      <c r="B335" s="173"/>
      <c r="C335" s="173"/>
      <c r="D335" s="173"/>
      <c r="E335" s="173"/>
      <c r="F335" s="221"/>
      <c r="G335" s="222"/>
      <c r="H335" s="222"/>
      <c r="I335" s="222"/>
      <c r="J335" s="222"/>
      <c r="K335" s="222"/>
      <c r="L335" s="222"/>
      <c r="M335" s="222"/>
      <c r="N335" s="222"/>
      <c r="O335" s="222"/>
      <c r="P335" s="222"/>
      <c r="Q335" s="222"/>
      <c r="R335" s="222"/>
      <c r="S335" s="222"/>
      <c r="T335" s="222"/>
      <c r="U335" s="222"/>
      <c r="V335" s="222"/>
      <c r="W335" s="223"/>
      <c r="X335" s="128">
        <f t="shared" si="51"/>
        <v>0</v>
      </c>
      <c r="Y335" s="128">
        <f t="shared" si="52"/>
        <v>0</v>
      </c>
      <c r="Z335" s="125"/>
      <c r="AA335" s="125"/>
      <c r="AB335" s="125"/>
    </row>
    <row r="336" spans="1:28" s="119" customFormat="1" x14ac:dyDescent="0.35">
      <c r="A336" s="36">
        <f>A333+1</f>
        <v>204</v>
      </c>
      <c r="B336" s="44" t="s">
        <v>428</v>
      </c>
      <c r="C336" s="13">
        <f>D336+K336+M336+O336+Q336+S336+U336+V336+W336</f>
        <v>904122</v>
      </c>
      <c r="D336" s="37"/>
      <c r="E336" s="37"/>
      <c r="F336" s="37"/>
      <c r="G336" s="37"/>
      <c r="H336" s="37"/>
      <c r="I336" s="37"/>
      <c r="J336" s="37"/>
      <c r="K336" s="37"/>
      <c r="L336" s="136">
        <v>340</v>
      </c>
      <c r="M336" s="136">
        <v>904122</v>
      </c>
      <c r="N336" s="37"/>
      <c r="O336" s="37"/>
      <c r="P336" s="37"/>
      <c r="Q336" s="37"/>
      <c r="R336" s="37"/>
      <c r="S336" s="37"/>
      <c r="T336" s="37"/>
      <c r="U336" s="37"/>
      <c r="V336" s="11"/>
      <c r="W336" s="37"/>
      <c r="X336" s="128">
        <f t="shared" si="51"/>
        <v>904122</v>
      </c>
      <c r="Y336" s="128">
        <f t="shared" si="52"/>
        <v>0</v>
      </c>
      <c r="Z336" s="125"/>
      <c r="AA336" s="125"/>
      <c r="AB336" s="125"/>
    </row>
    <row r="337" spans="1:28" s="119" customFormat="1" x14ac:dyDescent="0.35">
      <c r="A337" s="36">
        <f>A336+1</f>
        <v>205</v>
      </c>
      <c r="B337" s="44" t="s">
        <v>429</v>
      </c>
      <c r="C337" s="13">
        <f>D337+K337+M337+O337+Q337+S337+U337+V337+W337</f>
        <v>4262098</v>
      </c>
      <c r="D337" s="13">
        <f>E337+F337+G337+H337+I337</f>
        <v>2024922</v>
      </c>
      <c r="E337" s="37"/>
      <c r="F337" s="11">
        <v>2024922</v>
      </c>
      <c r="G337" s="37"/>
      <c r="H337" s="37"/>
      <c r="I337" s="37"/>
      <c r="J337" s="37"/>
      <c r="K337" s="37"/>
      <c r="L337" s="11">
        <v>1370</v>
      </c>
      <c r="M337" s="11">
        <v>2028694</v>
      </c>
      <c r="N337" s="37"/>
      <c r="O337" s="37"/>
      <c r="P337" s="37"/>
      <c r="Q337" s="37"/>
      <c r="R337" s="37"/>
      <c r="S337" s="37"/>
      <c r="T337" s="37"/>
      <c r="U337" s="37"/>
      <c r="V337" s="13">
        <v>208482</v>
      </c>
      <c r="W337" s="11"/>
      <c r="X337" s="128">
        <f t="shared" si="51"/>
        <v>4262098</v>
      </c>
      <c r="Y337" s="128">
        <f t="shared" si="52"/>
        <v>0</v>
      </c>
      <c r="Z337" s="125"/>
      <c r="AA337" s="125"/>
      <c r="AB337" s="125"/>
    </row>
    <row r="338" spans="1:28" s="119" customFormat="1" x14ac:dyDescent="0.35">
      <c r="A338" s="219" t="s">
        <v>44</v>
      </c>
      <c r="B338" s="219"/>
      <c r="C338" s="11">
        <f>SUM(C336:C337)</f>
        <v>5166220</v>
      </c>
      <c r="D338" s="11">
        <f>SUM(D336:D337)</f>
        <v>2024922</v>
      </c>
      <c r="E338" s="11"/>
      <c r="F338" s="11">
        <f>SUM(F336:F337)</f>
        <v>2024922</v>
      </c>
      <c r="G338" s="11"/>
      <c r="H338" s="11"/>
      <c r="I338" s="11"/>
      <c r="J338" s="11"/>
      <c r="K338" s="11"/>
      <c r="L338" s="11">
        <f>SUM(L336:L337)</f>
        <v>1710</v>
      </c>
      <c r="M338" s="11">
        <f>SUM(M336:M337)</f>
        <v>2932816</v>
      </c>
      <c r="N338" s="11"/>
      <c r="O338" s="11"/>
      <c r="P338" s="11"/>
      <c r="Q338" s="11"/>
      <c r="R338" s="11"/>
      <c r="S338" s="11"/>
      <c r="T338" s="11"/>
      <c r="U338" s="11"/>
      <c r="V338" s="11">
        <f>SUM(V336:V337)</f>
        <v>208482</v>
      </c>
      <c r="W338" s="11"/>
      <c r="X338" s="128">
        <f t="shared" si="51"/>
        <v>5166220</v>
      </c>
      <c r="Y338" s="128">
        <f t="shared" si="52"/>
        <v>0</v>
      </c>
      <c r="Z338" s="125"/>
      <c r="AA338" s="125"/>
      <c r="AB338" s="125"/>
    </row>
    <row r="339" spans="1:28" s="119" customFormat="1" x14ac:dyDescent="0.35">
      <c r="A339" s="220" t="s">
        <v>150</v>
      </c>
      <c r="B339" s="220"/>
      <c r="C339" s="37">
        <f>C334+C338</f>
        <v>6619370</v>
      </c>
      <c r="D339" s="37">
        <f>D334+D338</f>
        <v>3478072</v>
      </c>
      <c r="E339" s="37">
        <f>E334+E338</f>
        <v>1453150</v>
      </c>
      <c r="F339" s="37">
        <f>F334+F338</f>
        <v>2024922</v>
      </c>
      <c r="G339" s="37"/>
      <c r="H339" s="37"/>
      <c r="I339" s="37"/>
      <c r="J339" s="37"/>
      <c r="K339" s="37"/>
      <c r="L339" s="37">
        <f>L334+L338</f>
        <v>1710</v>
      </c>
      <c r="M339" s="37">
        <f>M334+M338</f>
        <v>2932816</v>
      </c>
      <c r="N339" s="37"/>
      <c r="O339" s="37"/>
      <c r="P339" s="37"/>
      <c r="Q339" s="37"/>
      <c r="R339" s="37"/>
      <c r="S339" s="37"/>
      <c r="T339" s="37"/>
      <c r="U339" s="37"/>
      <c r="V339" s="37">
        <f>V334+V338</f>
        <v>208482</v>
      </c>
      <c r="W339" s="37"/>
      <c r="X339" s="128">
        <f t="shared" si="51"/>
        <v>6619370</v>
      </c>
      <c r="Y339" s="128">
        <f t="shared" si="52"/>
        <v>0</v>
      </c>
      <c r="Z339" s="125"/>
      <c r="AA339" s="125"/>
      <c r="AB339" s="125"/>
    </row>
    <row r="340" spans="1:28" s="119" customFormat="1" ht="15" customHeight="1" x14ac:dyDescent="0.35">
      <c r="A340" s="233" t="s">
        <v>67</v>
      </c>
      <c r="B340" s="234"/>
      <c r="C340" s="234"/>
      <c r="D340" s="234"/>
      <c r="E340" s="234"/>
      <c r="F340" s="234"/>
      <c r="G340" s="234"/>
      <c r="H340" s="234"/>
      <c r="I340" s="234"/>
      <c r="J340" s="234"/>
      <c r="K340" s="234"/>
      <c r="L340" s="234"/>
      <c r="M340" s="234"/>
      <c r="N340" s="234"/>
      <c r="O340" s="234"/>
      <c r="P340" s="234"/>
      <c r="Q340" s="234"/>
      <c r="R340" s="234"/>
      <c r="S340" s="234"/>
      <c r="T340" s="234"/>
      <c r="U340" s="234"/>
      <c r="V340" s="234"/>
      <c r="W340" s="235"/>
      <c r="X340" s="128">
        <f t="shared" si="51"/>
        <v>0</v>
      </c>
      <c r="Y340" s="128">
        <f t="shared" si="52"/>
        <v>0</v>
      </c>
      <c r="Z340" s="125"/>
      <c r="AA340" s="125"/>
      <c r="AB340" s="125"/>
    </row>
    <row r="341" spans="1:28" s="119" customFormat="1" ht="15" customHeight="1" x14ac:dyDescent="0.35">
      <c r="A341" s="172" t="s">
        <v>68</v>
      </c>
      <c r="B341" s="173"/>
      <c r="C341" s="173"/>
      <c r="D341" s="173"/>
      <c r="E341" s="174"/>
      <c r="F341" s="221"/>
      <c r="G341" s="222"/>
      <c r="H341" s="222"/>
      <c r="I341" s="222"/>
      <c r="J341" s="222"/>
      <c r="K341" s="222"/>
      <c r="L341" s="222"/>
      <c r="M341" s="222"/>
      <c r="N341" s="222"/>
      <c r="O341" s="222"/>
      <c r="P341" s="222"/>
      <c r="Q341" s="222"/>
      <c r="R341" s="222"/>
      <c r="S341" s="222"/>
      <c r="T341" s="222"/>
      <c r="U341" s="222"/>
      <c r="V341" s="222"/>
      <c r="W341" s="223"/>
      <c r="X341" s="128">
        <f t="shared" si="51"/>
        <v>0</v>
      </c>
      <c r="Y341" s="128">
        <f t="shared" si="52"/>
        <v>0</v>
      </c>
      <c r="Z341" s="125"/>
      <c r="AA341" s="125"/>
      <c r="AB341" s="125"/>
    </row>
    <row r="342" spans="1:28" s="119" customFormat="1" x14ac:dyDescent="0.35">
      <c r="A342" s="36">
        <f>A337+1</f>
        <v>206</v>
      </c>
      <c r="B342" s="44" t="s">
        <v>88</v>
      </c>
      <c r="C342" s="13">
        <f t="shared" ref="C342:C348" si="53">D342+K342+M342+O342+Q342+S342+U342+V342+W342</f>
        <v>837965</v>
      </c>
      <c r="D342" s="13"/>
      <c r="E342" s="11"/>
      <c r="F342" s="11"/>
      <c r="G342" s="11"/>
      <c r="H342" s="11"/>
      <c r="I342" s="11"/>
      <c r="J342" s="11"/>
      <c r="K342" s="11"/>
      <c r="L342" s="11">
        <v>400</v>
      </c>
      <c r="M342" s="11">
        <v>436121</v>
      </c>
      <c r="N342" s="11"/>
      <c r="O342" s="11"/>
      <c r="P342" s="11">
        <v>651</v>
      </c>
      <c r="Q342" s="11">
        <v>401844</v>
      </c>
      <c r="R342" s="11"/>
      <c r="S342" s="11"/>
      <c r="T342" s="11"/>
      <c r="U342" s="11"/>
      <c r="V342" s="11"/>
      <c r="W342" s="13"/>
      <c r="X342" s="128">
        <f t="shared" si="51"/>
        <v>837965</v>
      </c>
      <c r="Y342" s="128">
        <f t="shared" si="52"/>
        <v>0</v>
      </c>
      <c r="Z342" s="125"/>
      <c r="AA342" s="125"/>
      <c r="AB342" s="125"/>
    </row>
    <row r="343" spans="1:28" s="119" customFormat="1" x14ac:dyDescent="0.35">
      <c r="A343" s="36">
        <f t="shared" ref="A343:A348" si="54">A342+1</f>
        <v>207</v>
      </c>
      <c r="B343" s="44" t="s">
        <v>89</v>
      </c>
      <c r="C343" s="13">
        <f t="shared" si="53"/>
        <v>472353</v>
      </c>
      <c r="D343" s="13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>
        <v>740</v>
      </c>
      <c r="Q343" s="11">
        <v>472353</v>
      </c>
      <c r="R343" s="11"/>
      <c r="S343" s="11"/>
      <c r="T343" s="11"/>
      <c r="U343" s="11"/>
      <c r="V343" s="11"/>
      <c r="W343" s="13"/>
      <c r="X343" s="128">
        <f t="shared" si="51"/>
        <v>472353</v>
      </c>
      <c r="Y343" s="128">
        <f t="shared" si="52"/>
        <v>0</v>
      </c>
      <c r="Z343" s="125"/>
      <c r="AA343" s="125"/>
      <c r="AB343" s="125"/>
    </row>
    <row r="344" spans="1:28" s="119" customFormat="1" x14ac:dyDescent="0.35">
      <c r="A344" s="36">
        <f t="shared" si="54"/>
        <v>208</v>
      </c>
      <c r="B344" s="44" t="s">
        <v>90</v>
      </c>
      <c r="C344" s="13">
        <f t="shared" si="53"/>
        <v>838553</v>
      </c>
      <c r="D344" s="13"/>
      <c r="E344" s="11"/>
      <c r="F344" s="11"/>
      <c r="G344" s="11"/>
      <c r="H344" s="11"/>
      <c r="I344" s="11"/>
      <c r="J344" s="11"/>
      <c r="K344" s="11"/>
      <c r="L344" s="11">
        <v>400</v>
      </c>
      <c r="M344" s="11">
        <v>432546</v>
      </c>
      <c r="N344" s="11"/>
      <c r="O344" s="11"/>
      <c r="P344" s="11">
        <v>600</v>
      </c>
      <c r="Q344" s="11">
        <v>406007</v>
      </c>
      <c r="R344" s="11"/>
      <c r="S344" s="11"/>
      <c r="T344" s="11"/>
      <c r="U344" s="11"/>
      <c r="V344" s="11"/>
      <c r="W344" s="13"/>
      <c r="X344" s="128">
        <f t="shared" si="51"/>
        <v>838553</v>
      </c>
      <c r="Y344" s="128">
        <f t="shared" si="52"/>
        <v>0</v>
      </c>
      <c r="Z344" s="125"/>
      <c r="AA344" s="125"/>
      <c r="AB344" s="125"/>
    </row>
    <row r="345" spans="1:28" s="119" customFormat="1" x14ac:dyDescent="0.35">
      <c r="A345" s="36">
        <f t="shared" si="54"/>
        <v>209</v>
      </c>
      <c r="B345" s="44" t="s">
        <v>91</v>
      </c>
      <c r="C345" s="13">
        <f t="shared" si="53"/>
        <v>834492</v>
      </c>
      <c r="D345" s="13"/>
      <c r="E345" s="11"/>
      <c r="F345" s="11"/>
      <c r="G345" s="11"/>
      <c r="H345" s="11"/>
      <c r="I345" s="11"/>
      <c r="J345" s="11"/>
      <c r="K345" s="11"/>
      <c r="L345" s="11">
        <v>400</v>
      </c>
      <c r="M345" s="11">
        <v>432546</v>
      </c>
      <c r="N345" s="11"/>
      <c r="O345" s="11"/>
      <c r="P345" s="11">
        <v>613</v>
      </c>
      <c r="Q345" s="11">
        <v>401946</v>
      </c>
      <c r="R345" s="11"/>
      <c r="S345" s="11"/>
      <c r="T345" s="11"/>
      <c r="U345" s="11"/>
      <c r="V345" s="11"/>
      <c r="W345" s="13"/>
      <c r="X345" s="128">
        <f t="shared" si="51"/>
        <v>834492</v>
      </c>
      <c r="Y345" s="128">
        <f t="shared" si="52"/>
        <v>0</v>
      </c>
      <c r="Z345" s="125"/>
      <c r="AA345" s="125"/>
      <c r="AB345" s="125"/>
    </row>
    <row r="346" spans="1:28" s="119" customFormat="1" x14ac:dyDescent="0.35">
      <c r="A346" s="36">
        <f t="shared" si="54"/>
        <v>210</v>
      </c>
      <c r="B346" s="44" t="s">
        <v>92</v>
      </c>
      <c r="C346" s="13">
        <f t="shared" si="53"/>
        <v>841925</v>
      </c>
      <c r="D346" s="13"/>
      <c r="E346" s="11"/>
      <c r="F346" s="11"/>
      <c r="G346" s="11"/>
      <c r="H346" s="11"/>
      <c r="I346" s="11"/>
      <c r="J346" s="11"/>
      <c r="K346" s="11"/>
      <c r="L346" s="11">
        <v>400</v>
      </c>
      <c r="M346" s="11">
        <v>476861</v>
      </c>
      <c r="N346" s="11"/>
      <c r="O346" s="11"/>
      <c r="P346" s="11">
        <v>598</v>
      </c>
      <c r="Q346" s="11">
        <v>365064</v>
      </c>
      <c r="R346" s="11"/>
      <c r="S346" s="11"/>
      <c r="T346" s="11"/>
      <c r="U346" s="11"/>
      <c r="V346" s="11"/>
      <c r="W346" s="13"/>
      <c r="X346" s="128">
        <f t="shared" si="51"/>
        <v>841925</v>
      </c>
      <c r="Y346" s="128">
        <f t="shared" si="52"/>
        <v>0</v>
      </c>
      <c r="Z346" s="125"/>
      <c r="AA346" s="125"/>
      <c r="AB346" s="125"/>
    </row>
    <row r="347" spans="1:28" s="119" customFormat="1" x14ac:dyDescent="0.35">
      <c r="A347" s="36">
        <f t="shared" si="54"/>
        <v>211</v>
      </c>
      <c r="B347" s="44" t="s">
        <v>75</v>
      </c>
      <c r="C347" s="13">
        <f t="shared" si="53"/>
        <v>3714458</v>
      </c>
      <c r="D347" s="13"/>
      <c r="E347" s="11"/>
      <c r="F347" s="11"/>
      <c r="G347" s="11"/>
      <c r="H347" s="11"/>
      <c r="I347" s="11"/>
      <c r="J347" s="11"/>
      <c r="K347" s="11"/>
      <c r="L347" s="11">
        <v>500</v>
      </c>
      <c r="M347" s="11">
        <v>1401868</v>
      </c>
      <c r="N347" s="11"/>
      <c r="O347" s="11"/>
      <c r="P347" s="13"/>
      <c r="Q347" s="13"/>
      <c r="R347" s="11"/>
      <c r="S347" s="11"/>
      <c r="T347" s="11">
        <v>571</v>
      </c>
      <c r="U347" s="11">
        <v>2312590</v>
      </c>
      <c r="V347" s="11"/>
      <c r="W347" s="13"/>
      <c r="X347" s="128">
        <f t="shared" si="51"/>
        <v>3714458</v>
      </c>
      <c r="Y347" s="128">
        <f t="shared" si="52"/>
        <v>0</v>
      </c>
      <c r="Z347" s="125"/>
      <c r="AA347" s="125"/>
      <c r="AB347" s="125"/>
    </row>
    <row r="348" spans="1:28" s="119" customFormat="1" x14ac:dyDescent="0.35">
      <c r="A348" s="36">
        <f t="shared" si="54"/>
        <v>212</v>
      </c>
      <c r="B348" s="126" t="s">
        <v>76</v>
      </c>
      <c r="C348" s="13">
        <f t="shared" si="53"/>
        <v>2579097</v>
      </c>
      <c r="D348" s="13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3"/>
      <c r="Q348" s="13"/>
      <c r="R348" s="11"/>
      <c r="S348" s="11"/>
      <c r="T348" s="11">
        <v>540</v>
      </c>
      <c r="U348" s="11">
        <v>2421041</v>
      </c>
      <c r="V348" s="11"/>
      <c r="W348" s="13">
        <v>158056</v>
      </c>
      <c r="X348" s="128">
        <f t="shared" si="51"/>
        <v>2579097</v>
      </c>
      <c r="Y348" s="128">
        <f t="shared" si="52"/>
        <v>0</v>
      </c>
      <c r="Z348" s="125"/>
      <c r="AA348" s="125"/>
      <c r="AB348" s="125"/>
    </row>
    <row r="349" spans="1:28" s="119" customFormat="1" x14ac:dyDescent="0.35">
      <c r="A349" s="175" t="s">
        <v>44</v>
      </c>
      <c r="B349" s="176"/>
      <c r="C349" s="11">
        <f>SUM(C342:C348)</f>
        <v>10118843</v>
      </c>
      <c r="D349" s="11"/>
      <c r="E349" s="11"/>
      <c r="F349" s="11"/>
      <c r="G349" s="11"/>
      <c r="H349" s="11"/>
      <c r="I349" s="11"/>
      <c r="J349" s="11"/>
      <c r="K349" s="11"/>
      <c r="L349" s="11">
        <f>SUM(L342:L348)</f>
        <v>2100</v>
      </c>
      <c r="M349" s="11">
        <f>SUM(M342:M348)</f>
        <v>3179942</v>
      </c>
      <c r="N349" s="11"/>
      <c r="O349" s="11"/>
      <c r="P349" s="11">
        <f>SUM(P342:P348)</f>
        <v>3202</v>
      </c>
      <c r="Q349" s="11">
        <f>SUM(Q342:Q348)</f>
        <v>2047214</v>
      </c>
      <c r="R349" s="11"/>
      <c r="S349" s="11"/>
      <c r="T349" s="11">
        <f>SUM(T342:T348)</f>
        <v>1111</v>
      </c>
      <c r="U349" s="11">
        <f>SUM(U342:U348)</f>
        <v>4733631</v>
      </c>
      <c r="V349" s="11"/>
      <c r="W349" s="11">
        <f>SUM(W342:W348)</f>
        <v>158056</v>
      </c>
      <c r="X349" s="128">
        <f t="shared" si="51"/>
        <v>10118843</v>
      </c>
      <c r="Y349" s="128">
        <f t="shared" si="52"/>
        <v>0</v>
      </c>
      <c r="Z349" s="125"/>
      <c r="AA349" s="125"/>
      <c r="AB349" s="125"/>
    </row>
    <row r="350" spans="1:28" s="119" customFormat="1" ht="15" customHeight="1" x14ac:dyDescent="0.35">
      <c r="A350" s="172" t="s">
        <v>77</v>
      </c>
      <c r="B350" s="173"/>
      <c r="C350" s="173"/>
      <c r="D350" s="173"/>
      <c r="E350" s="174"/>
      <c r="F350" s="221"/>
      <c r="G350" s="222"/>
      <c r="H350" s="222"/>
      <c r="I350" s="222"/>
      <c r="J350" s="222"/>
      <c r="K350" s="222"/>
      <c r="L350" s="222"/>
      <c r="M350" s="222"/>
      <c r="N350" s="222"/>
      <c r="O350" s="222"/>
      <c r="P350" s="222"/>
      <c r="Q350" s="222"/>
      <c r="R350" s="222"/>
      <c r="S350" s="222"/>
      <c r="T350" s="222"/>
      <c r="U350" s="222"/>
      <c r="V350" s="222"/>
      <c r="W350" s="223"/>
      <c r="X350" s="128">
        <f t="shared" si="51"/>
        <v>0</v>
      </c>
      <c r="Y350" s="128">
        <f t="shared" si="52"/>
        <v>0</v>
      </c>
      <c r="Z350" s="125"/>
      <c r="AA350" s="125"/>
      <c r="AB350" s="125"/>
    </row>
    <row r="351" spans="1:28" s="119" customFormat="1" x14ac:dyDescent="0.35">
      <c r="A351" s="36">
        <f>A348+1</f>
        <v>213</v>
      </c>
      <c r="B351" s="44" t="s">
        <v>78</v>
      </c>
      <c r="C351" s="13">
        <f>D351+K351+M351+O351+Q351+S351+U351+V351+W351</f>
        <v>1811329</v>
      </c>
      <c r="D351" s="13">
        <f>E351+F351+G351+H351+I351</f>
        <v>457005</v>
      </c>
      <c r="E351" s="11"/>
      <c r="F351" s="11">
        <v>383794</v>
      </c>
      <c r="G351" s="11">
        <v>36607</v>
      </c>
      <c r="H351" s="11">
        <v>36604</v>
      </c>
      <c r="I351" s="11"/>
      <c r="J351" s="11"/>
      <c r="K351" s="11"/>
      <c r="L351" s="11">
        <v>278</v>
      </c>
      <c r="M351" s="11">
        <v>726516</v>
      </c>
      <c r="N351" s="11"/>
      <c r="O351" s="11"/>
      <c r="P351" s="11">
        <v>387</v>
      </c>
      <c r="Q351" s="11">
        <v>473896</v>
      </c>
      <c r="R351" s="11"/>
      <c r="S351" s="11"/>
      <c r="T351" s="11"/>
      <c r="U351" s="11"/>
      <c r="V351" s="11"/>
      <c r="W351" s="13">
        <v>153912</v>
      </c>
      <c r="X351" s="128">
        <f t="shared" si="51"/>
        <v>1811329</v>
      </c>
      <c r="Y351" s="128">
        <f t="shared" si="52"/>
        <v>0</v>
      </c>
      <c r="Z351" s="125"/>
      <c r="AA351" s="125"/>
      <c r="AB351" s="125"/>
    </row>
    <row r="352" spans="1:28" s="119" customFormat="1" x14ac:dyDescent="0.35">
      <c r="A352" s="36">
        <f>A351+1</f>
        <v>214</v>
      </c>
      <c r="B352" s="44" t="s">
        <v>430</v>
      </c>
      <c r="C352" s="13">
        <f>D352+K352+M352+O352+Q352+S352+U352+V352+W352</f>
        <v>1900000</v>
      </c>
      <c r="D352" s="13"/>
      <c r="E352" s="11"/>
      <c r="F352" s="11"/>
      <c r="G352" s="11"/>
      <c r="H352" s="11"/>
      <c r="I352" s="11"/>
      <c r="J352" s="36">
        <v>1</v>
      </c>
      <c r="K352" s="11">
        <v>1900000</v>
      </c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3"/>
      <c r="X352" s="128">
        <f t="shared" si="51"/>
        <v>1900000</v>
      </c>
      <c r="Y352" s="128">
        <f t="shared" si="52"/>
        <v>0</v>
      </c>
      <c r="Z352" s="125"/>
      <c r="AA352" s="125"/>
      <c r="AB352" s="125"/>
    </row>
    <row r="353" spans="1:34" s="119" customFormat="1" x14ac:dyDescent="0.35">
      <c r="A353" s="175" t="s">
        <v>44</v>
      </c>
      <c r="B353" s="176"/>
      <c r="C353" s="11">
        <f>SUM(C351:C352)</f>
        <v>3711329</v>
      </c>
      <c r="D353" s="11">
        <f t="shared" ref="D353:W353" si="55">SUM(D351:D352)</f>
        <v>457005</v>
      </c>
      <c r="E353" s="11"/>
      <c r="F353" s="11">
        <f t="shared" si="55"/>
        <v>383794</v>
      </c>
      <c r="G353" s="11">
        <f t="shared" si="55"/>
        <v>36607</v>
      </c>
      <c r="H353" s="11">
        <f t="shared" si="55"/>
        <v>36604</v>
      </c>
      <c r="I353" s="11"/>
      <c r="J353" s="36">
        <f t="shared" si="55"/>
        <v>1</v>
      </c>
      <c r="K353" s="11">
        <f t="shared" si="55"/>
        <v>1900000</v>
      </c>
      <c r="L353" s="11">
        <f t="shared" si="55"/>
        <v>278</v>
      </c>
      <c r="M353" s="11">
        <f t="shared" si="55"/>
        <v>726516</v>
      </c>
      <c r="N353" s="11"/>
      <c r="O353" s="11"/>
      <c r="P353" s="11">
        <f t="shared" si="55"/>
        <v>387</v>
      </c>
      <c r="Q353" s="11">
        <f t="shared" si="55"/>
        <v>473896</v>
      </c>
      <c r="R353" s="11"/>
      <c r="S353" s="11"/>
      <c r="T353" s="11"/>
      <c r="U353" s="11"/>
      <c r="V353" s="11"/>
      <c r="W353" s="11">
        <f t="shared" si="55"/>
        <v>153912</v>
      </c>
      <c r="X353" s="128">
        <f t="shared" si="51"/>
        <v>3711329</v>
      </c>
      <c r="Y353" s="128">
        <f t="shared" si="52"/>
        <v>0</v>
      </c>
      <c r="Z353" s="137"/>
      <c r="AA353" s="137"/>
      <c r="AB353" s="125"/>
    </row>
    <row r="354" spans="1:34" s="119" customFormat="1" ht="15" customHeight="1" x14ac:dyDescent="0.35">
      <c r="A354" s="172" t="s">
        <v>79</v>
      </c>
      <c r="B354" s="173"/>
      <c r="C354" s="173"/>
      <c r="D354" s="173"/>
      <c r="E354" s="174"/>
      <c r="F354" s="221"/>
      <c r="G354" s="222"/>
      <c r="H354" s="222"/>
      <c r="I354" s="222"/>
      <c r="J354" s="222"/>
      <c r="K354" s="222"/>
      <c r="L354" s="222"/>
      <c r="M354" s="222"/>
      <c r="N354" s="222"/>
      <c r="O354" s="222"/>
      <c r="P354" s="222"/>
      <c r="Q354" s="222"/>
      <c r="R354" s="222"/>
      <c r="S354" s="222"/>
      <c r="T354" s="222"/>
      <c r="U354" s="222"/>
      <c r="V354" s="222"/>
      <c r="W354" s="223"/>
      <c r="X354" s="128">
        <f t="shared" si="51"/>
        <v>0</v>
      </c>
      <c r="Y354" s="128">
        <f t="shared" si="52"/>
        <v>0</v>
      </c>
      <c r="Z354" s="125"/>
      <c r="AA354" s="125"/>
      <c r="AB354" s="125"/>
    </row>
    <row r="355" spans="1:34" s="119" customFormat="1" x14ac:dyDescent="0.35">
      <c r="A355" s="36">
        <f>A352+1</f>
        <v>215</v>
      </c>
      <c r="B355" s="44" t="s">
        <v>80</v>
      </c>
      <c r="C355" s="13">
        <f>D355+K355+M355+O355+Q355+S355+U355+V355+W355</f>
        <v>2201198</v>
      </c>
      <c r="D355" s="13"/>
      <c r="E355" s="11"/>
      <c r="F355" s="11"/>
      <c r="G355" s="11"/>
      <c r="H355" s="11"/>
      <c r="I355" s="11"/>
      <c r="J355" s="11"/>
      <c r="K355" s="11"/>
      <c r="L355" s="11">
        <v>554.4</v>
      </c>
      <c r="M355" s="11">
        <v>1489767</v>
      </c>
      <c r="N355" s="11"/>
      <c r="O355" s="11"/>
      <c r="P355" s="11">
        <v>487.6</v>
      </c>
      <c r="Q355" s="11">
        <v>711431</v>
      </c>
      <c r="R355" s="37"/>
      <c r="S355" s="37"/>
      <c r="T355" s="37"/>
      <c r="U355" s="37"/>
      <c r="V355" s="37"/>
      <c r="W355" s="13"/>
      <c r="X355" s="128">
        <f t="shared" si="51"/>
        <v>2201198</v>
      </c>
      <c r="Y355" s="128">
        <f t="shared" si="52"/>
        <v>0</v>
      </c>
      <c r="Z355" s="125"/>
      <c r="AA355" s="125"/>
      <c r="AB355" s="125"/>
    </row>
    <row r="356" spans="1:34" s="119" customFormat="1" x14ac:dyDescent="0.35">
      <c r="A356" s="175" t="s">
        <v>44</v>
      </c>
      <c r="B356" s="176"/>
      <c r="C356" s="11">
        <f>SUM(C355)</f>
        <v>2201198</v>
      </c>
      <c r="D356" s="11"/>
      <c r="E356" s="11"/>
      <c r="F356" s="11"/>
      <c r="G356" s="11"/>
      <c r="H356" s="11"/>
      <c r="I356" s="11"/>
      <c r="J356" s="11"/>
      <c r="K356" s="11"/>
      <c r="L356" s="11">
        <f>SUM(L355)</f>
        <v>554.4</v>
      </c>
      <c r="M356" s="11">
        <f>SUM(M355)</f>
        <v>1489767</v>
      </c>
      <c r="N356" s="11"/>
      <c r="O356" s="11"/>
      <c r="P356" s="11">
        <f>SUM(P355)</f>
        <v>487.6</v>
      </c>
      <c r="Q356" s="11">
        <f>SUM(Q355)</f>
        <v>711431</v>
      </c>
      <c r="R356" s="37"/>
      <c r="S356" s="37"/>
      <c r="T356" s="37"/>
      <c r="U356" s="37"/>
      <c r="V356" s="37"/>
      <c r="W356" s="13"/>
      <c r="X356" s="128">
        <f t="shared" si="51"/>
        <v>2201198</v>
      </c>
      <c r="Y356" s="128">
        <f t="shared" si="52"/>
        <v>0</v>
      </c>
      <c r="Z356" s="125"/>
      <c r="AA356" s="125"/>
      <c r="AB356" s="125"/>
    </row>
    <row r="357" spans="1:34" s="119" customFormat="1" ht="15" customHeight="1" x14ac:dyDescent="0.35">
      <c r="A357" s="172" t="s">
        <v>81</v>
      </c>
      <c r="B357" s="173"/>
      <c r="C357" s="173"/>
      <c r="D357" s="173"/>
      <c r="E357" s="174"/>
      <c r="F357" s="221"/>
      <c r="G357" s="222"/>
      <c r="H357" s="222"/>
      <c r="I357" s="222"/>
      <c r="J357" s="222"/>
      <c r="K357" s="222"/>
      <c r="L357" s="222"/>
      <c r="M357" s="222"/>
      <c r="N357" s="222"/>
      <c r="O357" s="222"/>
      <c r="P357" s="222"/>
      <c r="Q357" s="222"/>
      <c r="R357" s="222"/>
      <c r="S357" s="222"/>
      <c r="T357" s="222"/>
      <c r="U357" s="222"/>
      <c r="V357" s="222"/>
      <c r="W357" s="223"/>
      <c r="X357" s="128">
        <f t="shared" si="51"/>
        <v>0</v>
      </c>
      <c r="Y357" s="128">
        <f t="shared" si="52"/>
        <v>0</v>
      </c>
      <c r="Z357" s="125"/>
      <c r="AA357" s="125"/>
      <c r="AB357" s="125"/>
    </row>
    <row r="358" spans="1:34" s="119" customFormat="1" x14ac:dyDescent="0.35">
      <c r="A358" s="36">
        <f>A355+1</f>
        <v>216</v>
      </c>
      <c r="B358" s="126" t="s">
        <v>82</v>
      </c>
      <c r="C358" s="13">
        <f>D358+K358+M358+O358+Q358+S358+U358+V358+W358</f>
        <v>2357021</v>
      </c>
      <c r="D358" s="13"/>
      <c r="E358" s="11"/>
      <c r="F358" s="11"/>
      <c r="G358" s="11"/>
      <c r="H358" s="11"/>
      <c r="I358" s="11"/>
      <c r="J358" s="11"/>
      <c r="K358" s="11"/>
      <c r="L358" s="11">
        <v>682</v>
      </c>
      <c r="M358" s="11">
        <v>2357021</v>
      </c>
      <c r="N358" s="11"/>
      <c r="O358" s="11"/>
      <c r="P358" s="11"/>
      <c r="Q358" s="11"/>
      <c r="R358" s="11"/>
      <c r="S358" s="11"/>
      <c r="T358" s="11"/>
      <c r="U358" s="11"/>
      <c r="V358" s="11"/>
      <c r="W358" s="13"/>
      <c r="X358" s="128">
        <f t="shared" si="51"/>
        <v>2357021</v>
      </c>
      <c r="Y358" s="128">
        <f t="shared" si="52"/>
        <v>0</v>
      </c>
      <c r="Z358" s="125"/>
      <c r="AA358" s="125"/>
      <c r="AB358" s="125"/>
    </row>
    <row r="359" spans="1:34" s="119" customFormat="1" x14ac:dyDescent="0.35">
      <c r="A359" s="36">
        <f>A358+1</f>
        <v>217</v>
      </c>
      <c r="B359" s="44" t="s">
        <v>83</v>
      </c>
      <c r="C359" s="13">
        <f>D359+K359+M359+O359+Q359+S359+U359+V359+W359</f>
        <v>2344379</v>
      </c>
      <c r="D359" s="13"/>
      <c r="E359" s="11"/>
      <c r="F359" s="11"/>
      <c r="G359" s="11"/>
      <c r="H359" s="11"/>
      <c r="I359" s="11"/>
      <c r="J359" s="11"/>
      <c r="K359" s="11"/>
      <c r="L359" s="11">
        <v>682</v>
      </c>
      <c r="M359" s="13">
        <v>2344379</v>
      </c>
      <c r="N359" s="11"/>
      <c r="O359" s="11"/>
      <c r="P359" s="11"/>
      <c r="Q359" s="11"/>
      <c r="R359" s="11"/>
      <c r="S359" s="11"/>
      <c r="T359" s="11"/>
      <c r="U359" s="11"/>
      <c r="V359" s="11"/>
      <c r="W359" s="13"/>
      <c r="X359" s="128">
        <f t="shared" si="51"/>
        <v>2344379</v>
      </c>
      <c r="Y359" s="128">
        <f t="shared" si="52"/>
        <v>0</v>
      </c>
      <c r="Z359" s="125"/>
      <c r="AA359" s="125"/>
      <c r="AB359" s="125"/>
    </row>
    <row r="360" spans="1:34" s="119" customFormat="1" x14ac:dyDescent="0.35">
      <c r="A360" s="36">
        <f>A359+1</f>
        <v>218</v>
      </c>
      <c r="B360" s="126" t="s">
        <v>84</v>
      </c>
      <c r="C360" s="13">
        <f>D360+K360+M360+O360+Q360+S360+U360+V360+W360</f>
        <v>3478500</v>
      </c>
      <c r="D360" s="13"/>
      <c r="E360" s="11"/>
      <c r="F360" s="11"/>
      <c r="G360" s="11"/>
      <c r="H360" s="11"/>
      <c r="I360" s="11"/>
      <c r="J360" s="11"/>
      <c r="K360" s="11"/>
      <c r="L360" s="11">
        <v>682</v>
      </c>
      <c r="M360" s="11">
        <v>2401387</v>
      </c>
      <c r="N360" s="11"/>
      <c r="O360" s="11"/>
      <c r="P360" s="11">
        <v>702</v>
      </c>
      <c r="Q360" s="11">
        <v>1077113</v>
      </c>
      <c r="R360" s="11"/>
      <c r="S360" s="11"/>
      <c r="T360" s="11"/>
      <c r="U360" s="11"/>
      <c r="V360" s="11"/>
      <c r="W360" s="13"/>
      <c r="X360" s="128">
        <f t="shared" si="51"/>
        <v>3478500</v>
      </c>
      <c r="Y360" s="128">
        <f t="shared" si="52"/>
        <v>0</v>
      </c>
      <c r="Z360" s="125"/>
      <c r="AA360" s="125"/>
      <c r="AB360" s="125"/>
    </row>
    <row r="361" spans="1:34" s="119" customFormat="1" x14ac:dyDescent="0.35">
      <c r="A361" s="175" t="s">
        <v>44</v>
      </c>
      <c r="B361" s="176"/>
      <c r="C361" s="11">
        <f>SUM(C358:C360)</f>
        <v>8179900</v>
      </c>
      <c r="D361" s="11"/>
      <c r="E361" s="11"/>
      <c r="F361" s="11"/>
      <c r="G361" s="11"/>
      <c r="H361" s="11"/>
      <c r="I361" s="11"/>
      <c r="J361" s="11"/>
      <c r="K361" s="11"/>
      <c r="L361" s="11">
        <f>SUM(L358:L360)</f>
        <v>2046</v>
      </c>
      <c r="M361" s="11">
        <f>SUM(M358:M360)</f>
        <v>7102787</v>
      </c>
      <c r="N361" s="11"/>
      <c r="O361" s="11"/>
      <c r="P361" s="11">
        <f>SUM(P358:P360)</f>
        <v>702</v>
      </c>
      <c r="Q361" s="11">
        <f>SUM(Q358:Q360)</f>
        <v>1077113</v>
      </c>
      <c r="R361" s="11"/>
      <c r="S361" s="11"/>
      <c r="T361" s="11"/>
      <c r="U361" s="11"/>
      <c r="V361" s="11"/>
      <c r="W361" s="13"/>
      <c r="X361" s="128">
        <f t="shared" si="51"/>
        <v>8179900</v>
      </c>
      <c r="Y361" s="128">
        <f t="shared" si="52"/>
        <v>0</v>
      </c>
      <c r="Z361" s="125"/>
      <c r="AA361" s="125"/>
      <c r="AB361" s="125"/>
    </row>
    <row r="362" spans="1:34" s="119" customFormat="1" ht="15" customHeight="1" x14ac:dyDescent="0.35">
      <c r="A362" s="172" t="s">
        <v>85</v>
      </c>
      <c r="B362" s="173"/>
      <c r="C362" s="173"/>
      <c r="D362" s="173"/>
      <c r="E362" s="174"/>
      <c r="F362" s="221"/>
      <c r="G362" s="222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3"/>
      <c r="X362" s="128">
        <f t="shared" si="51"/>
        <v>0</v>
      </c>
      <c r="Y362" s="128">
        <f t="shared" si="52"/>
        <v>0</v>
      </c>
      <c r="Z362" s="125"/>
      <c r="AA362" s="125"/>
      <c r="AB362" s="125"/>
    </row>
    <row r="363" spans="1:34" s="119" customFormat="1" x14ac:dyDescent="0.35">
      <c r="A363" s="36">
        <f>A360+1</f>
        <v>219</v>
      </c>
      <c r="B363" s="138" t="s">
        <v>86</v>
      </c>
      <c r="C363" s="13">
        <f>D363+K363+M363+O363+Q363+S363+U363+V363+W363</f>
        <v>1188301</v>
      </c>
      <c r="D363" s="13">
        <f>E363+F363+G363+H363+I363</f>
        <v>720301</v>
      </c>
      <c r="E363" s="37"/>
      <c r="F363" s="11">
        <v>480121</v>
      </c>
      <c r="G363" s="37"/>
      <c r="H363" s="11">
        <v>240180</v>
      </c>
      <c r="I363" s="37"/>
      <c r="J363" s="37"/>
      <c r="K363" s="37"/>
      <c r="L363" s="37"/>
      <c r="M363" s="37"/>
      <c r="N363" s="11">
        <v>378</v>
      </c>
      <c r="O363" s="11">
        <v>468000</v>
      </c>
      <c r="P363" s="37"/>
      <c r="Q363" s="37"/>
      <c r="R363" s="37"/>
      <c r="S363" s="37"/>
      <c r="T363" s="37"/>
      <c r="U363" s="37"/>
      <c r="V363" s="11"/>
      <c r="W363" s="13"/>
      <c r="X363" s="128">
        <f t="shared" si="51"/>
        <v>1188301</v>
      </c>
      <c r="Y363" s="128">
        <f t="shared" si="52"/>
        <v>0</v>
      </c>
      <c r="Z363" s="125"/>
      <c r="AA363" s="125"/>
      <c r="AB363" s="125"/>
      <c r="AD363" s="161"/>
      <c r="AE363" s="162"/>
      <c r="AF363" s="162"/>
      <c r="AG363" s="162"/>
      <c r="AH363" s="163"/>
    </row>
    <row r="364" spans="1:34" s="119" customFormat="1" x14ac:dyDescent="0.35">
      <c r="A364" s="219" t="s">
        <v>44</v>
      </c>
      <c r="B364" s="219"/>
      <c r="C364" s="11">
        <f>SUM(C363)</f>
        <v>1188301</v>
      </c>
      <c r="D364" s="11">
        <f>SUM(D363)</f>
        <v>720301</v>
      </c>
      <c r="E364" s="11"/>
      <c r="F364" s="11">
        <f>SUM(F363)</f>
        <v>480121</v>
      </c>
      <c r="G364" s="11"/>
      <c r="H364" s="11">
        <f>SUM(H363)</f>
        <v>240180</v>
      </c>
      <c r="I364" s="37"/>
      <c r="J364" s="37"/>
      <c r="K364" s="37"/>
      <c r="L364" s="37"/>
      <c r="M364" s="37"/>
      <c r="N364" s="11">
        <f>SUM(N363)</f>
        <v>378</v>
      </c>
      <c r="O364" s="11">
        <f>SUM(O363)</f>
        <v>468000</v>
      </c>
      <c r="P364" s="37"/>
      <c r="Q364" s="37"/>
      <c r="R364" s="37"/>
      <c r="S364" s="37"/>
      <c r="T364" s="37"/>
      <c r="U364" s="37"/>
      <c r="V364" s="11"/>
      <c r="W364" s="13"/>
      <c r="X364" s="128">
        <f t="shared" si="51"/>
        <v>1188301</v>
      </c>
      <c r="Y364" s="128">
        <f t="shared" si="52"/>
        <v>0</v>
      </c>
      <c r="Z364" s="125"/>
      <c r="AA364" s="125"/>
      <c r="AB364" s="125"/>
    </row>
    <row r="365" spans="1:34" s="119" customFormat="1" x14ac:dyDescent="0.35">
      <c r="A365" s="220" t="s">
        <v>87</v>
      </c>
      <c r="B365" s="220"/>
      <c r="C365" s="37">
        <f>C349+C353+C356+C361+C364</f>
        <v>25399571</v>
      </c>
      <c r="D365" s="67">
        <f t="shared" ref="D365:W365" si="56">D349+D353+D356+D361+D364</f>
        <v>1177306</v>
      </c>
      <c r="E365" s="67"/>
      <c r="F365" s="67">
        <f t="shared" si="56"/>
        <v>863915</v>
      </c>
      <c r="G365" s="67">
        <f t="shared" si="56"/>
        <v>36607</v>
      </c>
      <c r="H365" s="67">
        <f t="shared" si="56"/>
        <v>276784</v>
      </c>
      <c r="I365" s="67"/>
      <c r="J365" s="64">
        <f t="shared" si="56"/>
        <v>1</v>
      </c>
      <c r="K365" s="67">
        <f t="shared" si="56"/>
        <v>1900000</v>
      </c>
      <c r="L365" s="67">
        <f t="shared" si="56"/>
        <v>4978.3999999999996</v>
      </c>
      <c r="M365" s="67">
        <f t="shared" si="56"/>
        <v>12499012</v>
      </c>
      <c r="N365" s="67">
        <f t="shared" si="56"/>
        <v>378</v>
      </c>
      <c r="O365" s="67">
        <f t="shared" si="56"/>
        <v>468000</v>
      </c>
      <c r="P365" s="67">
        <f t="shared" si="56"/>
        <v>4778.6000000000004</v>
      </c>
      <c r="Q365" s="67">
        <f t="shared" si="56"/>
        <v>4309654</v>
      </c>
      <c r="R365" s="67"/>
      <c r="S365" s="67"/>
      <c r="T365" s="67">
        <f t="shared" si="56"/>
        <v>1111</v>
      </c>
      <c r="U365" s="67">
        <f t="shared" si="56"/>
        <v>4733631</v>
      </c>
      <c r="V365" s="67"/>
      <c r="W365" s="67">
        <f t="shared" si="56"/>
        <v>311968</v>
      </c>
      <c r="X365" s="128">
        <f t="shared" si="51"/>
        <v>25399571</v>
      </c>
      <c r="Y365" s="128">
        <f t="shared" si="52"/>
        <v>0</v>
      </c>
      <c r="Z365" s="125"/>
      <c r="AA365" s="125"/>
      <c r="AB365" s="125"/>
    </row>
    <row r="366" spans="1:34" s="120" customFormat="1" ht="15" customHeight="1" x14ac:dyDescent="0.35">
      <c r="A366" s="245" t="s">
        <v>151</v>
      </c>
      <c r="B366" s="246"/>
      <c r="C366" s="246"/>
      <c r="D366" s="246"/>
      <c r="E366" s="246"/>
      <c r="F366" s="246"/>
      <c r="G366" s="246"/>
      <c r="H366" s="246"/>
      <c r="I366" s="246"/>
      <c r="J366" s="246"/>
      <c r="K366" s="246"/>
      <c r="L366" s="246"/>
      <c r="M366" s="246"/>
      <c r="N366" s="246"/>
      <c r="O366" s="246"/>
      <c r="P366" s="246"/>
      <c r="Q366" s="246"/>
      <c r="R366" s="246"/>
      <c r="S366" s="246"/>
      <c r="T366" s="246"/>
      <c r="U366" s="246"/>
      <c r="V366" s="246"/>
      <c r="W366" s="247"/>
      <c r="X366" s="128">
        <f t="shared" si="51"/>
        <v>0</v>
      </c>
      <c r="Y366" s="128">
        <f t="shared" si="52"/>
        <v>0</v>
      </c>
      <c r="Z366" s="133"/>
      <c r="AA366" s="133"/>
      <c r="AB366" s="133"/>
    </row>
    <row r="367" spans="1:34" s="119" customFormat="1" ht="15" customHeight="1" x14ac:dyDescent="0.35">
      <c r="A367" s="224" t="s">
        <v>152</v>
      </c>
      <c r="B367" s="229"/>
      <c r="C367" s="229"/>
      <c r="D367" s="229"/>
      <c r="E367" s="225"/>
      <c r="F367" s="221"/>
      <c r="G367" s="222"/>
      <c r="H367" s="222"/>
      <c r="I367" s="222"/>
      <c r="J367" s="222"/>
      <c r="K367" s="222"/>
      <c r="L367" s="222"/>
      <c r="M367" s="222"/>
      <c r="N367" s="222"/>
      <c r="O367" s="222"/>
      <c r="P367" s="222"/>
      <c r="Q367" s="222"/>
      <c r="R367" s="222"/>
      <c r="S367" s="222"/>
      <c r="T367" s="222"/>
      <c r="U367" s="222"/>
      <c r="V367" s="222"/>
      <c r="W367" s="223"/>
      <c r="X367" s="128">
        <f t="shared" si="51"/>
        <v>0</v>
      </c>
      <c r="Y367" s="128">
        <f t="shared" si="52"/>
        <v>0</v>
      </c>
      <c r="Z367" s="125"/>
      <c r="AA367" s="125"/>
      <c r="AB367" s="125"/>
    </row>
    <row r="368" spans="1:34" s="119" customFormat="1" x14ac:dyDescent="0.35">
      <c r="A368" s="139">
        <f>A363+1</f>
        <v>220</v>
      </c>
      <c r="B368" s="44" t="s">
        <v>431</v>
      </c>
      <c r="C368" s="13">
        <f>D368+K368+M368+O368+Q368+S368+U368+V368+W368</f>
        <v>913759</v>
      </c>
      <c r="D368" s="140"/>
      <c r="E368" s="140"/>
      <c r="F368" s="140"/>
      <c r="G368" s="140"/>
      <c r="H368" s="140"/>
      <c r="I368" s="140"/>
      <c r="J368" s="140"/>
      <c r="K368" s="140"/>
      <c r="L368" s="140">
        <v>737.3</v>
      </c>
      <c r="M368" s="12">
        <v>913759</v>
      </c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8">
        <f t="shared" si="51"/>
        <v>913759</v>
      </c>
      <c r="Y368" s="128">
        <f t="shared" si="52"/>
        <v>0</v>
      </c>
      <c r="Z368" s="125"/>
      <c r="AA368" s="125"/>
      <c r="AB368" s="125"/>
    </row>
    <row r="369" spans="1:28" s="119" customFormat="1" x14ac:dyDescent="0.35">
      <c r="A369" s="226" t="s">
        <v>44</v>
      </c>
      <c r="B369" s="227"/>
      <c r="C369" s="12">
        <f>C368</f>
        <v>913759</v>
      </c>
      <c r="D369" s="12"/>
      <c r="E369" s="12"/>
      <c r="F369" s="12"/>
      <c r="G369" s="12"/>
      <c r="H369" s="12"/>
      <c r="I369" s="12"/>
      <c r="J369" s="12"/>
      <c r="K369" s="12"/>
      <c r="L369" s="12">
        <v>737.3</v>
      </c>
      <c r="M369" s="12">
        <f>M368</f>
        <v>913759</v>
      </c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8">
        <f t="shared" si="51"/>
        <v>913759</v>
      </c>
      <c r="Y369" s="128">
        <f t="shared" si="52"/>
        <v>0</v>
      </c>
      <c r="Z369" s="125"/>
      <c r="AA369" s="125"/>
      <c r="AB369" s="125"/>
    </row>
    <row r="370" spans="1:28" s="119" customFormat="1" ht="15" customHeight="1" x14ac:dyDescent="0.35">
      <c r="A370" s="224" t="s">
        <v>153</v>
      </c>
      <c r="B370" s="229"/>
      <c r="C370" s="229"/>
      <c r="D370" s="229"/>
      <c r="E370" s="225"/>
      <c r="F370" s="221"/>
      <c r="G370" s="222"/>
      <c r="H370" s="222"/>
      <c r="I370" s="222"/>
      <c r="J370" s="222"/>
      <c r="K370" s="222"/>
      <c r="L370" s="222"/>
      <c r="M370" s="222"/>
      <c r="N370" s="222"/>
      <c r="O370" s="222"/>
      <c r="P370" s="222"/>
      <c r="Q370" s="222"/>
      <c r="R370" s="222"/>
      <c r="S370" s="222"/>
      <c r="T370" s="222"/>
      <c r="U370" s="222"/>
      <c r="V370" s="222"/>
      <c r="W370" s="223"/>
      <c r="X370" s="128">
        <f t="shared" si="51"/>
        <v>0</v>
      </c>
      <c r="Y370" s="128">
        <f t="shared" si="52"/>
        <v>0</v>
      </c>
      <c r="Z370" s="125"/>
      <c r="AA370" s="125"/>
      <c r="AB370" s="125"/>
    </row>
    <row r="371" spans="1:28" s="119" customFormat="1" x14ac:dyDescent="0.35">
      <c r="A371" s="139">
        <f>A368+1</f>
        <v>221</v>
      </c>
      <c r="B371" s="44" t="s">
        <v>338</v>
      </c>
      <c r="C371" s="13">
        <f>D371+K371+M371+O371+Q371+S371+U371+V371+W371</f>
        <v>1494742</v>
      </c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>
        <v>650</v>
      </c>
      <c r="Q371" s="12">
        <v>1494742</v>
      </c>
      <c r="R371" s="12"/>
      <c r="S371" s="12"/>
      <c r="T371" s="12"/>
      <c r="U371" s="12"/>
      <c r="V371" s="12"/>
      <c r="W371" s="12"/>
      <c r="X371" s="128">
        <f t="shared" si="51"/>
        <v>1494742</v>
      </c>
      <c r="Y371" s="128">
        <f t="shared" si="52"/>
        <v>0</v>
      </c>
      <c r="Z371" s="125"/>
      <c r="AA371" s="125"/>
      <c r="AB371" s="125"/>
    </row>
    <row r="372" spans="1:28" s="119" customFormat="1" x14ac:dyDescent="0.35">
      <c r="A372" s="139">
        <f>A371+1</f>
        <v>222</v>
      </c>
      <c r="B372" s="44" t="s">
        <v>339</v>
      </c>
      <c r="C372" s="13">
        <f>D372+K372+M372+O372+Q372+S372+U372+V372+W372</f>
        <v>1583237</v>
      </c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>
        <v>650</v>
      </c>
      <c r="Q372" s="12">
        <v>1483814</v>
      </c>
      <c r="R372" s="12"/>
      <c r="S372" s="12"/>
      <c r="T372" s="12"/>
      <c r="U372" s="12"/>
      <c r="V372" s="12"/>
      <c r="W372" s="12">
        <v>99423</v>
      </c>
      <c r="X372" s="128">
        <f t="shared" si="51"/>
        <v>1583237</v>
      </c>
      <c r="Y372" s="128">
        <f t="shared" si="52"/>
        <v>0</v>
      </c>
      <c r="Z372" s="125"/>
      <c r="AA372" s="125"/>
      <c r="AB372" s="125"/>
    </row>
    <row r="373" spans="1:28" s="119" customFormat="1" x14ac:dyDescent="0.35">
      <c r="A373" s="139">
        <f>A372+1</f>
        <v>223</v>
      </c>
      <c r="B373" s="44" t="s">
        <v>340</v>
      </c>
      <c r="C373" s="13">
        <f>D373+K373+M373+O373+Q373+S373+U373+V373+W373</f>
        <v>477560</v>
      </c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>
        <v>598</v>
      </c>
      <c r="Q373" s="12">
        <v>477560</v>
      </c>
      <c r="R373" s="12"/>
      <c r="S373" s="12"/>
      <c r="T373" s="12"/>
      <c r="U373" s="12"/>
      <c r="V373" s="12"/>
      <c r="W373" s="12"/>
      <c r="X373" s="128">
        <f t="shared" si="51"/>
        <v>477560</v>
      </c>
      <c r="Y373" s="128">
        <f t="shared" si="52"/>
        <v>0</v>
      </c>
      <c r="Z373" s="125"/>
      <c r="AA373" s="125"/>
      <c r="AB373" s="125"/>
    </row>
    <row r="374" spans="1:28" s="119" customFormat="1" ht="20.25" customHeight="1" x14ac:dyDescent="0.35">
      <c r="A374" s="139">
        <f>A373+1</f>
        <v>224</v>
      </c>
      <c r="B374" s="44" t="s">
        <v>341</v>
      </c>
      <c r="C374" s="13">
        <f>D374+K374+M374+O374+Q374+S374+U374+V374+W374</f>
        <v>212254</v>
      </c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>
        <v>212254</v>
      </c>
      <c r="X374" s="128">
        <f t="shared" si="51"/>
        <v>212254</v>
      </c>
      <c r="Y374" s="128">
        <f t="shared" si="52"/>
        <v>0</v>
      </c>
      <c r="Z374" s="125"/>
      <c r="AA374" s="125"/>
      <c r="AB374" s="125"/>
    </row>
    <row r="375" spans="1:28" s="131" customFormat="1" x14ac:dyDescent="0.35">
      <c r="A375" s="226" t="s">
        <v>44</v>
      </c>
      <c r="B375" s="227"/>
      <c r="C375" s="12">
        <f>SUM(C371:C374)</f>
        <v>3767793</v>
      </c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>
        <f>SUM(P371:P374)</f>
        <v>1898</v>
      </c>
      <c r="Q375" s="12">
        <f>SUM(Q371:Q374)</f>
        <v>3456116</v>
      </c>
      <c r="R375" s="12"/>
      <c r="S375" s="12"/>
      <c r="T375" s="12"/>
      <c r="U375" s="12"/>
      <c r="V375" s="12"/>
      <c r="W375" s="12">
        <f>SUM(W371:W374)</f>
        <v>311677</v>
      </c>
      <c r="X375" s="128">
        <f t="shared" si="51"/>
        <v>3767793</v>
      </c>
      <c r="Y375" s="128">
        <f t="shared" si="52"/>
        <v>0</v>
      </c>
      <c r="Z375" s="130"/>
      <c r="AA375" s="130"/>
      <c r="AB375" s="130"/>
    </row>
    <row r="376" spans="1:28" s="119" customFormat="1" ht="15" customHeight="1" x14ac:dyDescent="0.35">
      <c r="A376" s="224" t="s">
        <v>154</v>
      </c>
      <c r="B376" s="229"/>
      <c r="C376" s="229"/>
      <c r="D376" s="229"/>
      <c r="E376" s="225"/>
      <c r="F376" s="221"/>
      <c r="G376" s="222"/>
      <c r="H376" s="222"/>
      <c r="I376" s="222"/>
      <c r="J376" s="222"/>
      <c r="K376" s="222"/>
      <c r="L376" s="222"/>
      <c r="M376" s="222"/>
      <c r="N376" s="222"/>
      <c r="O376" s="222"/>
      <c r="P376" s="222"/>
      <c r="Q376" s="222"/>
      <c r="R376" s="222"/>
      <c r="S376" s="222"/>
      <c r="T376" s="222"/>
      <c r="U376" s="222"/>
      <c r="V376" s="222"/>
      <c r="W376" s="223"/>
      <c r="X376" s="128">
        <f t="shared" si="51"/>
        <v>0</v>
      </c>
      <c r="Y376" s="128">
        <f t="shared" si="52"/>
        <v>0</v>
      </c>
      <c r="Z376" s="125"/>
      <c r="AA376" s="125"/>
      <c r="AB376" s="125"/>
    </row>
    <row r="377" spans="1:28" s="119" customFormat="1" x14ac:dyDescent="0.35">
      <c r="A377" s="141">
        <f>A374+1</f>
        <v>225</v>
      </c>
      <c r="B377" s="44" t="s">
        <v>342</v>
      </c>
      <c r="C377" s="13">
        <f>D377+K377+M377+O377+Q377+S377+U377+V377+W377</f>
        <v>1120128</v>
      </c>
      <c r="D377" s="12"/>
      <c r="E377" s="140"/>
      <c r="F377" s="140"/>
      <c r="G377" s="142"/>
      <c r="H377" s="140"/>
      <c r="I377" s="142"/>
      <c r="J377" s="142"/>
      <c r="K377" s="12"/>
      <c r="L377" s="12">
        <v>1025</v>
      </c>
      <c r="M377" s="12">
        <v>1120128</v>
      </c>
      <c r="N377" s="12"/>
      <c r="O377" s="12"/>
      <c r="P377" s="12"/>
      <c r="Q377" s="12"/>
      <c r="R377" s="12"/>
      <c r="S377" s="12"/>
      <c r="T377" s="12"/>
      <c r="U377" s="12"/>
      <c r="V377" s="142"/>
      <c r="W377" s="12"/>
      <c r="X377" s="128">
        <f t="shared" si="51"/>
        <v>1120128</v>
      </c>
      <c r="Y377" s="128">
        <f t="shared" si="52"/>
        <v>0</v>
      </c>
      <c r="Z377" s="125"/>
      <c r="AA377" s="125"/>
      <c r="AB377" s="125"/>
    </row>
    <row r="378" spans="1:28" s="119" customFormat="1" x14ac:dyDescent="0.35">
      <c r="A378" s="141">
        <f>A377+1</f>
        <v>226</v>
      </c>
      <c r="B378" s="126" t="s">
        <v>343</v>
      </c>
      <c r="C378" s="13">
        <f>D378+K378+M378+O378+Q378+S378+U378+V378+W378</f>
        <v>4050464</v>
      </c>
      <c r="D378" s="12"/>
      <c r="E378" s="140"/>
      <c r="F378" s="140"/>
      <c r="G378" s="142"/>
      <c r="H378" s="140"/>
      <c r="I378" s="142"/>
      <c r="J378" s="142"/>
      <c r="K378" s="12"/>
      <c r="L378" s="12">
        <v>985</v>
      </c>
      <c r="M378" s="12">
        <v>2541550</v>
      </c>
      <c r="N378" s="12"/>
      <c r="O378" s="12"/>
      <c r="P378" s="12">
        <v>1138</v>
      </c>
      <c r="Q378" s="12">
        <v>1062281</v>
      </c>
      <c r="R378" s="12"/>
      <c r="S378" s="12"/>
      <c r="T378" s="12"/>
      <c r="U378" s="12"/>
      <c r="V378" s="142"/>
      <c r="W378" s="12">
        <v>446633</v>
      </c>
      <c r="X378" s="128">
        <f t="shared" si="51"/>
        <v>4050464</v>
      </c>
      <c r="Y378" s="128">
        <f t="shared" si="52"/>
        <v>0</v>
      </c>
      <c r="Z378" s="125"/>
      <c r="AA378" s="125"/>
      <c r="AB378" s="125"/>
    </row>
    <row r="379" spans="1:28" s="119" customFormat="1" x14ac:dyDescent="0.35">
      <c r="A379" s="141">
        <f>A378+1</f>
        <v>227</v>
      </c>
      <c r="B379" s="44" t="s">
        <v>344</v>
      </c>
      <c r="C379" s="13">
        <f>D379+K379+M379+O379+Q379+S379+U379+V379+W379</f>
        <v>3903420</v>
      </c>
      <c r="D379" s="12"/>
      <c r="E379" s="140"/>
      <c r="F379" s="140"/>
      <c r="G379" s="142"/>
      <c r="H379" s="140"/>
      <c r="I379" s="142"/>
      <c r="J379" s="142"/>
      <c r="K379" s="12"/>
      <c r="L379" s="12">
        <v>919.12</v>
      </c>
      <c r="M379" s="12">
        <v>2392282</v>
      </c>
      <c r="N379" s="12"/>
      <c r="O379" s="12"/>
      <c r="P379" s="12">
        <v>1138</v>
      </c>
      <c r="Q379" s="12">
        <v>1059110</v>
      </c>
      <c r="R379" s="12"/>
      <c r="S379" s="12"/>
      <c r="T379" s="12"/>
      <c r="U379" s="12"/>
      <c r="V379" s="142"/>
      <c r="W379" s="12">
        <v>452028</v>
      </c>
      <c r="X379" s="128">
        <f t="shared" si="51"/>
        <v>3903420</v>
      </c>
      <c r="Y379" s="128">
        <f t="shared" si="52"/>
        <v>0</v>
      </c>
      <c r="Z379" s="125"/>
      <c r="AA379" s="125"/>
      <c r="AB379" s="125"/>
    </row>
    <row r="380" spans="1:28" s="119" customFormat="1" x14ac:dyDescent="0.35">
      <c r="A380" s="141">
        <f>A379+1</f>
        <v>228</v>
      </c>
      <c r="B380" s="126" t="s">
        <v>345</v>
      </c>
      <c r="C380" s="13">
        <f>D380+K380+M380+O380+Q380+S380+U380+V380+W380</f>
        <v>2289723</v>
      </c>
      <c r="D380" s="12"/>
      <c r="E380" s="140"/>
      <c r="F380" s="140"/>
      <c r="G380" s="142"/>
      <c r="H380" s="140"/>
      <c r="I380" s="142"/>
      <c r="J380" s="142"/>
      <c r="K380" s="12"/>
      <c r="L380" s="12">
        <v>448</v>
      </c>
      <c r="M380" s="12">
        <v>1211157</v>
      </c>
      <c r="N380" s="12"/>
      <c r="O380" s="12"/>
      <c r="P380" s="12">
        <v>542</v>
      </c>
      <c r="Q380" s="12">
        <v>656715</v>
      </c>
      <c r="R380" s="12"/>
      <c r="S380" s="12"/>
      <c r="T380" s="12"/>
      <c r="U380" s="12"/>
      <c r="V380" s="142"/>
      <c r="W380" s="12">
        <v>421851</v>
      </c>
      <c r="X380" s="128">
        <f t="shared" si="51"/>
        <v>2289723</v>
      </c>
      <c r="Y380" s="128">
        <f t="shared" si="52"/>
        <v>0</v>
      </c>
      <c r="Z380" s="125"/>
      <c r="AA380" s="125"/>
      <c r="AB380" s="125"/>
    </row>
    <row r="381" spans="1:28" s="119" customFormat="1" x14ac:dyDescent="0.35">
      <c r="A381" s="228" t="s">
        <v>44</v>
      </c>
      <c r="B381" s="228"/>
      <c r="C381" s="142">
        <f>SUM(C377:C380)</f>
        <v>11363735</v>
      </c>
      <c r="D381" s="142"/>
      <c r="E381" s="143"/>
      <c r="F381" s="143"/>
      <c r="G381" s="143"/>
      <c r="H381" s="143"/>
      <c r="I381" s="143"/>
      <c r="J381" s="143"/>
      <c r="K381" s="144"/>
      <c r="L381" s="143">
        <f>SUM(L377:L380)</f>
        <v>3377.12</v>
      </c>
      <c r="M381" s="143">
        <f>SUM(M377:M380)</f>
        <v>7265117</v>
      </c>
      <c r="N381" s="144"/>
      <c r="O381" s="144"/>
      <c r="P381" s="143">
        <f>SUM(P377:P380)</f>
        <v>2818</v>
      </c>
      <c r="Q381" s="143">
        <f>SUM(Q377:Q380)</f>
        <v>2778106</v>
      </c>
      <c r="R381" s="144"/>
      <c r="S381" s="144"/>
      <c r="T381" s="144"/>
      <c r="U381" s="144"/>
      <c r="V381" s="143"/>
      <c r="W381" s="143">
        <f>SUM(W377:W380)</f>
        <v>1320512</v>
      </c>
      <c r="X381" s="128">
        <f t="shared" si="51"/>
        <v>11363735</v>
      </c>
      <c r="Y381" s="128">
        <f t="shared" si="52"/>
        <v>0</v>
      </c>
      <c r="Z381" s="125"/>
      <c r="AA381" s="125"/>
      <c r="AB381" s="125"/>
    </row>
    <row r="382" spans="1:28" s="146" customFormat="1" ht="21" customHeight="1" x14ac:dyDescent="0.35">
      <c r="A382" s="220" t="s">
        <v>178</v>
      </c>
      <c r="B382" s="220"/>
      <c r="C382" s="144">
        <f>C369+C375+C381</f>
        <v>16045287</v>
      </c>
      <c r="D382" s="144"/>
      <c r="E382" s="144"/>
      <c r="F382" s="144"/>
      <c r="G382" s="144"/>
      <c r="H382" s="144"/>
      <c r="I382" s="144"/>
      <c r="J382" s="144"/>
      <c r="K382" s="144"/>
      <c r="L382" s="144">
        <f>L369+L375+L381</f>
        <v>4114.42</v>
      </c>
      <c r="M382" s="144">
        <f>M369+M375+M381</f>
        <v>8178876</v>
      </c>
      <c r="N382" s="144"/>
      <c r="O382" s="144"/>
      <c r="P382" s="144">
        <f>P369+P375+P381</f>
        <v>4716</v>
      </c>
      <c r="Q382" s="144">
        <f>Q369+Q375+Q381</f>
        <v>6234222</v>
      </c>
      <c r="R382" s="144"/>
      <c r="S382" s="144"/>
      <c r="T382" s="144"/>
      <c r="U382" s="144"/>
      <c r="V382" s="144"/>
      <c r="W382" s="144">
        <f>W369+W375+W381</f>
        <v>1632189</v>
      </c>
      <c r="X382" s="128">
        <f t="shared" si="51"/>
        <v>16045287</v>
      </c>
      <c r="Y382" s="128">
        <f t="shared" si="52"/>
        <v>0</v>
      </c>
      <c r="Z382" s="145"/>
      <c r="AA382" s="145"/>
      <c r="AB382" s="145"/>
    </row>
    <row r="383" spans="1:28" s="119" customFormat="1" ht="15" customHeight="1" x14ac:dyDescent="0.35">
      <c r="A383" s="245" t="s">
        <v>155</v>
      </c>
      <c r="B383" s="246"/>
      <c r="C383" s="246"/>
      <c r="D383" s="246"/>
      <c r="E383" s="246"/>
      <c r="F383" s="246"/>
      <c r="G383" s="246"/>
      <c r="H383" s="246"/>
      <c r="I383" s="246"/>
      <c r="J383" s="246"/>
      <c r="K383" s="246"/>
      <c r="L383" s="246"/>
      <c r="M383" s="246"/>
      <c r="N383" s="246"/>
      <c r="O383" s="246"/>
      <c r="P383" s="246"/>
      <c r="Q383" s="246"/>
      <c r="R383" s="246"/>
      <c r="S383" s="246"/>
      <c r="T383" s="246"/>
      <c r="U383" s="246"/>
      <c r="V383" s="246"/>
      <c r="W383" s="247"/>
      <c r="X383" s="128">
        <f t="shared" si="51"/>
        <v>0</v>
      </c>
      <c r="Y383" s="128">
        <f t="shared" si="52"/>
        <v>0</v>
      </c>
      <c r="Z383" s="125"/>
      <c r="AA383" s="125"/>
      <c r="AB383" s="125"/>
    </row>
    <row r="384" spans="1:28" s="119" customFormat="1" x14ac:dyDescent="0.35">
      <c r="A384" s="139">
        <f>A380+1</f>
        <v>229</v>
      </c>
      <c r="B384" s="44" t="s">
        <v>346</v>
      </c>
      <c r="C384" s="13">
        <f t="shared" ref="C384:C397" si="57">D384+K384+M384+O384+Q384+S384+U384+V384+W384</f>
        <v>2993409</v>
      </c>
      <c r="D384" s="12"/>
      <c r="E384" s="12"/>
      <c r="F384" s="12"/>
      <c r="G384" s="12"/>
      <c r="H384" s="12"/>
      <c r="I384" s="12"/>
      <c r="J384" s="139">
        <v>1</v>
      </c>
      <c r="K384" s="12">
        <v>2487334</v>
      </c>
      <c r="L384" s="12">
        <v>362</v>
      </c>
      <c r="M384" s="12">
        <v>506075</v>
      </c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8">
        <f t="shared" si="51"/>
        <v>2993409</v>
      </c>
      <c r="Y384" s="128">
        <f t="shared" si="52"/>
        <v>0</v>
      </c>
      <c r="Z384" s="125"/>
      <c r="AA384" s="125"/>
      <c r="AB384" s="125"/>
    </row>
    <row r="385" spans="1:28" s="119" customFormat="1" x14ac:dyDescent="0.35">
      <c r="A385" s="139">
        <f>A384+1</f>
        <v>230</v>
      </c>
      <c r="B385" s="44" t="s">
        <v>347</v>
      </c>
      <c r="C385" s="13">
        <f t="shared" si="57"/>
        <v>274461</v>
      </c>
      <c r="D385" s="12"/>
      <c r="E385" s="12"/>
      <c r="F385" s="12"/>
      <c r="G385" s="12"/>
      <c r="H385" s="12"/>
      <c r="I385" s="12"/>
      <c r="J385" s="139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>
        <v>274461</v>
      </c>
      <c r="X385" s="128">
        <f t="shared" si="51"/>
        <v>274461</v>
      </c>
      <c r="Y385" s="128">
        <f t="shared" si="52"/>
        <v>0</v>
      </c>
      <c r="Z385" s="125"/>
      <c r="AA385" s="125"/>
      <c r="AB385" s="125"/>
    </row>
    <row r="386" spans="1:28" s="119" customFormat="1" x14ac:dyDescent="0.35">
      <c r="A386" s="139">
        <f t="shared" ref="A386:A397" si="58">A385+1</f>
        <v>231</v>
      </c>
      <c r="B386" s="44" t="s">
        <v>348</v>
      </c>
      <c r="C386" s="13">
        <f t="shared" si="57"/>
        <v>3308989</v>
      </c>
      <c r="D386" s="12"/>
      <c r="E386" s="12"/>
      <c r="F386" s="12"/>
      <c r="G386" s="12"/>
      <c r="H386" s="12"/>
      <c r="I386" s="12"/>
      <c r="J386" s="139"/>
      <c r="K386" s="12"/>
      <c r="L386" s="12">
        <v>835</v>
      </c>
      <c r="M386" s="12">
        <v>3308989</v>
      </c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8">
        <f t="shared" si="51"/>
        <v>3308989</v>
      </c>
      <c r="Y386" s="128">
        <f t="shared" si="52"/>
        <v>0</v>
      </c>
      <c r="Z386" s="125"/>
      <c r="AA386" s="125"/>
      <c r="AB386" s="125"/>
    </row>
    <row r="387" spans="1:28" s="119" customFormat="1" ht="18.75" customHeight="1" x14ac:dyDescent="0.35">
      <c r="A387" s="139">
        <f t="shared" si="58"/>
        <v>232</v>
      </c>
      <c r="B387" s="44" t="s">
        <v>349</v>
      </c>
      <c r="C387" s="13">
        <f t="shared" si="57"/>
        <v>249180</v>
      </c>
      <c r="D387" s="12"/>
      <c r="E387" s="12"/>
      <c r="F387" s="12"/>
      <c r="G387" s="12"/>
      <c r="H387" s="12"/>
      <c r="I387" s="12"/>
      <c r="J387" s="139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>
        <v>249180</v>
      </c>
      <c r="X387" s="128">
        <f t="shared" si="51"/>
        <v>249180</v>
      </c>
      <c r="Y387" s="128">
        <f t="shared" si="52"/>
        <v>0</v>
      </c>
      <c r="Z387" s="164"/>
      <c r="AA387" s="164"/>
      <c r="AB387" s="164"/>
    </row>
    <row r="388" spans="1:28" s="119" customFormat="1" ht="18.75" customHeight="1" x14ac:dyDescent="0.35">
      <c r="A388" s="139">
        <f t="shared" si="58"/>
        <v>233</v>
      </c>
      <c r="B388" s="44" t="s">
        <v>432</v>
      </c>
      <c r="C388" s="13">
        <f t="shared" si="57"/>
        <v>4956666</v>
      </c>
      <c r="D388" s="12"/>
      <c r="E388" s="12"/>
      <c r="F388" s="12"/>
      <c r="G388" s="12"/>
      <c r="H388" s="12"/>
      <c r="I388" s="12"/>
      <c r="J388" s="147">
        <v>2</v>
      </c>
      <c r="K388" s="148">
        <v>4956666</v>
      </c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8">
        <f t="shared" si="51"/>
        <v>4956666</v>
      </c>
      <c r="Y388" s="128">
        <f t="shared" si="52"/>
        <v>0</v>
      </c>
      <c r="Z388" s="149"/>
      <c r="AA388" s="149"/>
      <c r="AB388" s="149"/>
    </row>
    <row r="389" spans="1:28" s="119" customFormat="1" x14ac:dyDescent="0.35">
      <c r="A389" s="139">
        <f t="shared" si="58"/>
        <v>234</v>
      </c>
      <c r="B389" s="44" t="s">
        <v>350</v>
      </c>
      <c r="C389" s="13">
        <f t="shared" si="57"/>
        <v>2487334</v>
      </c>
      <c r="D389" s="12"/>
      <c r="E389" s="12"/>
      <c r="F389" s="12"/>
      <c r="G389" s="12"/>
      <c r="H389" s="12"/>
      <c r="I389" s="12"/>
      <c r="J389" s="139">
        <v>1</v>
      </c>
      <c r="K389" s="12">
        <v>2487334</v>
      </c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8">
        <f t="shared" si="51"/>
        <v>2487334</v>
      </c>
      <c r="Y389" s="128">
        <f t="shared" si="52"/>
        <v>0</v>
      </c>
      <c r="Z389" s="125"/>
      <c r="AA389" s="125"/>
      <c r="AB389" s="125"/>
    </row>
    <row r="390" spans="1:28" s="119" customFormat="1" x14ac:dyDescent="0.35">
      <c r="A390" s="139">
        <f t="shared" si="58"/>
        <v>235</v>
      </c>
      <c r="B390" s="44" t="s">
        <v>351</v>
      </c>
      <c r="C390" s="13">
        <f t="shared" si="57"/>
        <v>1145859</v>
      </c>
      <c r="D390" s="12"/>
      <c r="E390" s="12"/>
      <c r="F390" s="12"/>
      <c r="G390" s="12"/>
      <c r="H390" s="12"/>
      <c r="I390" s="12"/>
      <c r="J390" s="139"/>
      <c r="K390" s="12"/>
      <c r="L390" s="12">
        <v>780</v>
      </c>
      <c r="M390" s="12">
        <v>1145859</v>
      </c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8">
        <f t="shared" si="51"/>
        <v>1145859</v>
      </c>
      <c r="Y390" s="128">
        <f t="shared" si="52"/>
        <v>0</v>
      </c>
      <c r="Z390" s="125"/>
      <c r="AA390" s="125"/>
      <c r="AB390" s="125"/>
    </row>
    <row r="391" spans="1:28" s="119" customFormat="1" x14ac:dyDescent="0.35">
      <c r="A391" s="139">
        <f t="shared" si="58"/>
        <v>236</v>
      </c>
      <c r="B391" s="44" t="s">
        <v>352</v>
      </c>
      <c r="C391" s="13">
        <f t="shared" si="57"/>
        <v>1363822</v>
      </c>
      <c r="D391" s="12"/>
      <c r="E391" s="12"/>
      <c r="F391" s="12"/>
      <c r="G391" s="12"/>
      <c r="H391" s="12"/>
      <c r="I391" s="12"/>
      <c r="J391" s="139"/>
      <c r="K391" s="12"/>
      <c r="L391" s="12">
        <v>1000</v>
      </c>
      <c r="M391" s="12">
        <v>1363822</v>
      </c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8">
        <f t="shared" si="51"/>
        <v>1363822</v>
      </c>
      <c r="Y391" s="128">
        <f t="shared" si="52"/>
        <v>0</v>
      </c>
      <c r="Z391" s="125"/>
      <c r="AA391" s="125"/>
      <c r="AB391" s="125"/>
    </row>
    <row r="392" spans="1:28" s="119" customFormat="1" x14ac:dyDescent="0.35">
      <c r="A392" s="139">
        <f t="shared" si="58"/>
        <v>237</v>
      </c>
      <c r="B392" s="44" t="s">
        <v>353</v>
      </c>
      <c r="C392" s="13">
        <f t="shared" si="57"/>
        <v>252202</v>
      </c>
      <c r="D392" s="12"/>
      <c r="E392" s="12"/>
      <c r="F392" s="12"/>
      <c r="G392" s="12"/>
      <c r="H392" s="12"/>
      <c r="I392" s="12"/>
      <c r="J392" s="139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>
        <v>252202</v>
      </c>
      <c r="X392" s="128">
        <f t="shared" si="51"/>
        <v>252202</v>
      </c>
      <c r="Y392" s="128">
        <f t="shared" si="52"/>
        <v>0</v>
      </c>
      <c r="Z392" s="125"/>
      <c r="AA392" s="125"/>
      <c r="AB392" s="125"/>
    </row>
    <row r="393" spans="1:28" s="119" customFormat="1" x14ac:dyDescent="0.35">
      <c r="A393" s="139">
        <f t="shared" si="58"/>
        <v>238</v>
      </c>
      <c r="B393" s="44" t="s">
        <v>354</v>
      </c>
      <c r="C393" s="13">
        <f t="shared" si="57"/>
        <v>172315</v>
      </c>
      <c r="D393" s="12"/>
      <c r="E393" s="12"/>
      <c r="F393" s="12"/>
      <c r="G393" s="12"/>
      <c r="H393" s="12"/>
      <c r="I393" s="12"/>
      <c r="J393" s="139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>
        <v>172315</v>
      </c>
      <c r="X393" s="128">
        <f t="shared" si="51"/>
        <v>172315</v>
      </c>
      <c r="Y393" s="128">
        <f t="shared" si="52"/>
        <v>0</v>
      </c>
      <c r="Z393" s="125"/>
      <c r="AA393" s="125"/>
      <c r="AB393" s="125"/>
    </row>
    <row r="394" spans="1:28" s="119" customFormat="1" x14ac:dyDescent="0.35">
      <c r="A394" s="139">
        <f t="shared" si="58"/>
        <v>239</v>
      </c>
      <c r="B394" s="44" t="s">
        <v>355</v>
      </c>
      <c r="C394" s="13">
        <f t="shared" si="57"/>
        <v>3791683</v>
      </c>
      <c r="D394" s="12"/>
      <c r="E394" s="12"/>
      <c r="F394" s="12"/>
      <c r="G394" s="12"/>
      <c r="H394" s="12"/>
      <c r="I394" s="12"/>
      <c r="J394" s="139"/>
      <c r="K394" s="12"/>
      <c r="L394" s="12"/>
      <c r="M394" s="12"/>
      <c r="N394" s="12"/>
      <c r="O394" s="12"/>
      <c r="P394" s="12">
        <v>2115</v>
      </c>
      <c r="Q394" s="12">
        <v>3791683</v>
      </c>
      <c r="R394" s="12"/>
      <c r="S394" s="12"/>
      <c r="T394" s="12"/>
      <c r="U394" s="12"/>
      <c r="V394" s="12"/>
      <c r="W394" s="12"/>
      <c r="X394" s="128">
        <f t="shared" si="51"/>
        <v>3791683</v>
      </c>
      <c r="Y394" s="128">
        <f t="shared" si="52"/>
        <v>0</v>
      </c>
      <c r="Z394" s="125"/>
      <c r="AA394" s="125"/>
      <c r="AB394" s="125"/>
    </row>
    <row r="395" spans="1:28" s="119" customFormat="1" x14ac:dyDescent="0.35">
      <c r="A395" s="139">
        <f t="shared" si="58"/>
        <v>240</v>
      </c>
      <c r="B395" s="44" t="s">
        <v>356</v>
      </c>
      <c r="C395" s="13">
        <f t="shared" si="57"/>
        <v>3791683</v>
      </c>
      <c r="D395" s="12"/>
      <c r="E395" s="12"/>
      <c r="F395" s="12"/>
      <c r="G395" s="12"/>
      <c r="H395" s="12"/>
      <c r="I395" s="12"/>
      <c r="J395" s="139"/>
      <c r="K395" s="12"/>
      <c r="L395" s="12"/>
      <c r="M395" s="12"/>
      <c r="N395" s="12"/>
      <c r="O395" s="12"/>
      <c r="P395" s="12">
        <v>2115</v>
      </c>
      <c r="Q395" s="12">
        <v>3791683</v>
      </c>
      <c r="R395" s="12"/>
      <c r="S395" s="12"/>
      <c r="T395" s="12"/>
      <c r="U395" s="12"/>
      <c r="V395" s="12"/>
      <c r="W395" s="12"/>
      <c r="X395" s="128">
        <f t="shared" si="51"/>
        <v>3791683</v>
      </c>
      <c r="Y395" s="128">
        <f t="shared" si="52"/>
        <v>0</v>
      </c>
      <c r="Z395" s="125"/>
      <c r="AA395" s="125"/>
      <c r="AB395" s="125"/>
    </row>
    <row r="396" spans="1:28" s="119" customFormat="1" x14ac:dyDescent="0.35">
      <c r="A396" s="139">
        <f t="shared" si="58"/>
        <v>241</v>
      </c>
      <c r="B396" s="44" t="s">
        <v>433</v>
      </c>
      <c r="C396" s="13">
        <f t="shared" si="57"/>
        <v>972157</v>
      </c>
      <c r="D396" s="12"/>
      <c r="E396" s="12"/>
      <c r="F396" s="12"/>
      <c r="G396" s="12"/>
      <c r="H396" s="12"/>
      <c r="I396" s="12"/>
      <c r="J396" s="139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>
        <v>972157</v>
      </c>
      <c r="X396" s="128">
        <f t="shared" si="51"/>
        <v>972157</v>
      </c>
      <c r="Y396" s="128">
        <f t="shared" si="52"/>
        <v>0</v>
      </c>
      <c r="Z396" s="125"/>
      <c r="AA396" s="125"/>
      <c r="AB396" s="125"/>
    </row>
    <row r="397" spans="1:28" s="119" customFormat="1" ht="16.5" customHeight="1" x14ac:dyDescent="0.35">
      <c r="A397" s="139">
        <f t="shared" si="58"/>
        <v>242</v>
      </c>
      <c r="B397" s="44" t="s">
        <v>434</v>
      </c>
      <c r="C397" s="13">
        <f t="shared" si="57"/>
        <v>2146350</v>
      </c>
      <c r="D397" s="12"/>
      <c r="E397" s="12"/>
      <c r="F397" s="12"/>
      <c r="G397" s="12"/>
      <c r="H397" s="12"/>
      <c r="I397" s="12"/>
      <c r="J397" s="139"/>
      <c r="K397" s="12"/>
      <c r="L397" s="12">
        <v>1812</v>
      </c>
      <c r="M397" s="12">
        <v>2146350</v>
      </c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8">
        <f t="shared" si="51"/>
        <v>2146350</v>
      </c>
      <c r="Y397" s="128">
        <f t="shared" si="52"/>
        <v>0</v>
      </c>
      <c r="Z397" s="125"/>
      <c r="AA397" s="125"/>
      <c r="AB397" s="125"/>
    </row>
    <row r="398" spans="1:28" s="120" customFormat="1" x14ac:dyDescent="0.35">
      <c r="A398" s="224" t="s">
        <v>44</v>
      </c>
      <c r="B398" s="225"/>
      <c r="C398" s="144">
        <f>SUM(C384:C397)</f>
        <v>27906110</v>
      </c>
      <c r="D398" s="144"/>
      <c r="E398" s="144"/>
      <c r="F398" s="144"/>
      <c r="G398" s="144"/>
      <c r="H398" s="144"/>
      <c r="I398" s="144"/>
      <c r="J398" s="150">
        <f>SUM(J384:J397)</f>
        <v>4</v>
      </c>
      <c r="K398" s="144">
        <f>SUM(K384:K397)</f>
        <v>9931334</v>
      </c>
      <c r="L398" s="144">
        <f>SUM(L384:L397)</f>
        <v>4789</v>
      </c>
      <c r="M398" s="144">
        <f>SUM(M384:M397)</f>
        <v>8471095</v>
      </c>
      <c r="N398" s="144"/>
      <c r="O398" s="144"/>
      <c r="P398" s="144">
        <f>SUM(P384:P397)</f>
        <v>4230</v>
      </c>
      <c r="Q398" s="144">
        <f>SUM(Q384:Q397)</f>
        <v>7583366</v>
      </c>
      <c r="R398" s="144"/>
      <c r="S398" s="144"/>
      <c r="T398" s="144"/>
      <c r="U398" s="144"/>
      <c r="V398" s="144"/>
      <c r="W398" s="144">
        <f>SUM(W384:W397)</f>
        <v>1920315</v>
      </c>
      <c r="X398" s="128">
        <f t="shared" ref="X398:X456" si="59">E398+F398+G398+H398+I398+K398+M398+O398+Q398+S398+U398+V398+W398</f>
        <v>27906110</v>
      </c>
      <c r="Y398" s="128">
        <f t="shared" ref="Y398:Y456" si="60">X398-C398</f>
        <v>0</v>
      </c>
      <c r="Z398" s="133"/>
      <c r="AA398" s="133"/>
      <c r="AB398" s="133"/>
    </row>
    <row r="399" spans="1:28" s="119" customFormat="1" ht="15" customHeight="1" x14ac:dyDescent="0.35">
      <c r="A399" s="233" t="s">
        <v>156</v>
      </c>
      <c r="B399" s="234"/>
      <c r="C399" s="234"/>
      <c r="D399" s="234"/>
      <c r="E399" s="234"/>
      <c r="F399" s="234"/>
      <c r="G399" s="234"/>
      <c r="H399" s="234"/>
      <c r="I399" s="234"/>
      <c r="J399" s="234"/>
      <c r="K399" s="234"/>
      <c r="L399" s="234"/>
      <c r="M399" s="234"/>
      <c r="N399" s="234"/>
      <c r="O399" s="234"/>
      <c r="P399" s="234"/>
      <c r="Q399" s="234"/>
      <c r="R399" s="234"/>
      <c r="S399" s="234"/>
      <c r="T399" s="234"/>
      <c r="U399" s="234"/>
      <c r="V399" s="234"/>
      <c r="W399" s="235"/>
      <c r="X399" s="128">
        <f t="shared" si="59"/>
        <v>0</v>
      </c>
      <c r="Y399" s="128">
        <f t="shared" si="60"/>
        <v>0</v>
      </c>
      <c r="Z399" s="125"/>
      <c r="AA399" s="125"/>
      <c r="AB399" s="125"/>
    </row>
    <row r="400" spans="1:28" s="119" customFormat="1" ht="15" customHeight="1" x14ac:dyDescent="0.35">
      <c r="A400" s="172" t="s">
        <v>158</v>
      </c>
      <c r="B400" s="173"/>
      <c r="C400" s="173"/>
      <c r="D400" s="173"/>
      <c r="E400" s="174"/>
      <c r="F400" s="221"/>
      <c r="G400" s="222"/>
      <c r="H400" s="222"/>
      <c r="I400" s="222"/>
      <c r="J400" s="222"/>
      <c r="K400" s="222"/>
      <c r="L400" s="222"/>
      <c r="M400" s="222"/>
      <c r="N400" s="222"/>
      <c r="O400" s="222"/>
      <c r="P400" s="222"/>
      <c r="Q400" s="222"/>
      <c r="R400" s="222"/>
      <c r="S400" s="222"/>
      <c r="T400" s="222"/>
      <c r="U400" s="222"/>
      <c r="V400" s="222"/>
      <c r="W400" s="223"/>
      <c r="X400" s="128">
        <f t="shared" si="59"/>
        <v>0</v>
      </c>
      <c r="Y400" s="128">
        <f t="shared" si="60"/>
        <v>0</v>
      </c>
      <c r="Z400" s="125"/>
      <c r="AA400" s="125"/>
      <c r="AB400" s="125"/>
    </row>
    <row r="401" spans="1:28" s="119" customFormat="1" x14ac:dyDescent="0.35">
      <c r="A401" s="32">
        <f>A397+1</f>
        <v>243</v>
      </c>
      <c r="B401" s="44" t="s">
        <v>357</v>
      </c>
      <c r="C401" s="13">
        <f>D401+K401+M401+O401+Q401+S401+U401+V401+W401</f>
        <v>670854</v>
      </c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>
        <v>526.29999999999995</v>
      </c>
      <c r="Q401" s="13">
        <v>670854</v>
      </c>
      <c r="R401" s="13"/>
      <c r="S401" s="13"/>
      <c r="T401" s="13"/>
      <c r="U401" s="13"/>
      <c r="V401" s="13"/>
      <c r="W401" s="13"/>
      <c r="X401" s="128">
        <f t="shared" si="59"/>
        <v>670854</v>
      </c>
      <c r="Y401" s="128">
        <f t="shared" si="60"/>
        <v>0</v>
      </c>
      <c r="Z401" s="125"/>
      <c r="AA401" s="125"/>
      <c r="AB401" s="125"/>
    </row>
    <row r="402" spans="1:28" s="119" customFormat="1" x14ac:dyDescent="0.35">
      <c r="A402" s="32">
        <f>A401+1</f>
        <v>244</v>
      </c>
      <c r="B402" s="44" t="s">
        <v>358</v>
      </c>
      <c r="C402" s="13">
        <f>D402+K402+M402+O402+Q402+S402+U402+V402+W402</f>
        <v>1801449</v>
      </c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>
        <v>526.29999999999995</v>
      </c>
      <c r="Q402" s="13">
        <v>1801449</v>
      </c>
      <c r="R402" s="13"/>
      <c r="S402" s="13"/>
      <c r="T402" s="13"/>
      <c r="U402" s="13"/>
      <c r="V402" s="13"/>
      <c r="W402" s="13"/>
      <c r="X402" s="128">
        <f t="shared" si="59"/>
        <v>1801449</v>
      </c>
      <c r="Y402" s="128">
        <f t="shared" si="60"/>
        <v>0</v>
      </c>
      <c r="Z402" s="125"/>
      <c r="AA402" s="125"/>
      <c r="AB402" s="125"/>
    </row>
    <row r="403" spans="1:28" s="119" customFormat="1" x14ac:dyDescent="0.35">
      <c r="A403" s="175" t="s">
        <v>44</v>
      </c>
      <c r="B403" s="176"/>
      <c r="C403" s="13">
        <f>SUM(C401:C402)</f>
        <v>2472303</v>
      </c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>
        <f>SUM(P401:P402)</f>
        <v>1052.5999999999999</v>
      </c>
      <c r="Q403" s="13">
        <f>SUM(Q401:Q402)</f>
        <v>2472303</v>
      </c>
      <c r="R403" s="13"/>
      <c r="S403" s="13"/>
      <c r="T403" s="13"/>
      <c r="U403" s="13"/>
      <c r="V403" s="13"/>
      <c r="W403" s="13"/>
      <c r="X403" s="128">
        <f t="shared" si="59"/>
        <v>2472303</v>
      </c>
      <c r="Y403" s="128">
        <f t="shared" si="60"/>
        <v>0</v>
      </c>
      <c r="Z403" s="125"/>
      <c r="AA403" s="125"/>
      <c r="AB403" s="125"/>
    </row>
    <row r="404" spans="1:28" s="119" customFormat="1" ht="15" customHeight="1" x14ac:dyDescent="0.35">
      <c r="A404" s="172" t="s">
        <v>159</v>
      </c>
      <c r="B404" s="173"/>
      <c r="C404" s="173"/>
      <c r="D404" s="173"/>
      <c r="E404" s="174"/>
      <c r="F404" s="221"/>
      <c r="G404" s="222"/>
      <c r="H404" s="222"/>
      <c r="I404" s="222"/>
      <c r="J404" s="222"/>
      <c r="K404" s="222"/>
      <c r="L404" s="222"/>
      <c r="M404" s="222"/>
      <c r="N404" s="222"/>
      <c r="O404" s="222"/>
      <c r="P404" s="222"/>
      <c r="Q404" s="222"/>
      <c r="R404" s="222"/>
      <c r="S404" s="222"/>
      <c r="T404" s="222"/>
      <c r="U404" s="222"/>
      <c r="V404" s="222"/>
      <c r="W404" s="223"/>
      <c r="X404" s="128">
        <f t="shared" si="59"/>
        <v>0</v>
      </c>
      <c r="Y404" s="128">
        <f t="shared" si="60"/>
        <v>0</v>
      </c>
      <c r="Z404" s="125"/>
      <c r="AA404" s="125"/>
      <c r="AB404" s="125"/>
    </row>
    <row r="405" spans="1:28" s="119" customFormat="1" x14ac:dyDescent="0.35">
      <c r="A405" s="32">
        <f>A402+1</f>
        <v>245</v>
      </c>
      <c r="B405" s="44" t="s">
        <v>435</v>
      </c>
      <c r="C405" s="13">
        <f>D405+K405+M405+O405+Q405+S405+U405+V405+W405</f>
        <v>1289284</v>
      </c>
      <c r="D405" s="13"/>
      <c r="E405" s="13"/>
      <c r="F405" s="13"/>
      <c r="G405" s="13"/>
      <c r="H405" s="13"/>
      <c r="I405" s="13"/>
      <c r="J405" s="13"/>
      <c r="K405" s="13"/>
      <c r="L405" s="13">
        <v>516</v>
      </c>
      <c r="M405" s="13">
        <v>1182436</v>
      </c>
      <c r="N405" s="13"/>
      <c r="O405" s="13"/>
      <c r="P405" s="13">
        <v>703.2</v>
      </c>
      <c r="Q405" s="13">
        <v>106848</v>
      </c>
      <c r="R405" s="13"/>
      <c r="S405" s="13"/>
      <c r="T405" s="13"/>
      <c r="U405" s="13"/>
      <c r="V405" s="13"/>
      <c r="W405" s="13"/>
      <c r="X405" s="128">
        <f t="shared" si="59"/>
        <v>1289284</v>
      </c>
      <c r="Y405" s="128">
        <f t="shared" si="60"/>
        <v>0</v>
      </c>
      <c r="Z405" s="125"/>
      <c r="AA405" s="125"/>
      <c r="AB405" s="125"/>
    </row>
    <row r="406" spans="1:28" s="119" customFormat="1" x14ac:dyDescent="0.35">
      <c r="A406" s="32">
        <f>A405+1</f>
        <v>246</v>
      </c>
      <c r="B406" s="44" t="s">
        <v>436</v>
      </c>
      <c r="C406" s="13">
        <f>D406+K406+M406+O406+Q406+S406+U406+V406+W406</f>
        <v>1340298</v>
      </c>
      <c r="D406" s="13"/>
      <c r="E406" s="13"/>
      <c r="F406" s="13"/>
      <c r="G406" s="13"/>
      <c r="H406" s="13"/>
      <c r="I406" s="13"/>
      <c r="J406" s="13"/>
      <c r="K406" s="13"/>
      <c r="L406" s="13">
        <v>516</v>
      </c>
      <c r="M406" s="13">
        <v>1182436</v>
      </c>
      <c r="N406" s="13"/>
      <c r="O406" s="13"/>
      <c r="P406" s="13">
        <v>703.2</v>
      </c>
      <c r="Q406" s="13">
        <v>157862</v>
      </c>
      <c r="R406" s="13"/>
      <c r="S406" s="13"/>
      <c r="T406" s="13"/>
      <c r="U406" s="13"/>
      <c r="V406" s="13"/>
      <c r="W406" s="13"/>
      <c r="X406" s="128">
        <f t="shared" si="59"/>
        <v>1340298</v>
      </c>
      <c r="Y406" s="128">
        <f t="shared" si="60"/>
        <v>0</v>
      </c>
      <c r="Z406" s="125"/>
      <c r="AA406" s="125"/>
      <c r="AB406" s="125"/>
    </row>
    <row r="407" spans="1:28" s="119" customFormat="1" x14ac:dyDescent="0.35">
      <c r="A407" s="175" t="s">
        <v>44</v>
      </c>
      <c r="B407" s="176"/>
      <c r="C407" s="13">
        <f>SUM(C405:C406)</f>
        <v>2629582</v>
      </c>
      <c r="D407" s="13"/>
      <c r="E407" s="13"/>
      <c r="F407" s="13"/>
      <c r="G407" s="13"/>
      <c r="H407" s="13"/>
      <c r="I407" s="13"/>
      <c r="J407" s="13"/>
      <c r="K407" s="13"/>
      <c r="L407" s="13">
        <f>SUM(L405:L406)</f>
        <v>1032</v>
      </c>
      <c r="M407" s="13">
        <f>SUM(M405:M406)</f>
        <v>2364872</v>
      </c>
      <c r="N407" s="13"/>
      <c r="O407" s="13"/>
      <c r="P407" s="13">
        <f>SUM(P405:P406)</f>
        <v>1406.4</v>
      </c>
      <c r="Q407" s="13">
        <f>SUM(Q405:Q406)</f>
        <v>264710</v>
      </c>
      <c r="R407" s="13"/>
      <c r="S407" s="13"/>
      <c r="T407" s="13"/>
      <c r="U407" s="13"/>
      <c r="V407" s="13"/>
      <c r="W407" s="13"/>
      <c r="X407" s="128">
        <f t="shared" si="59"/>
        <v>2629582</v>
      </c>
      <c r="Y407" s="128">
        <f t="shared" si="60"/>
        <v>0</v>
      </c>
      <c r="Z407" s="125"/>
      <c r="AA407" s="125"/>
      <c r="AB407" s="125"/>
    </row>
    <row r="408" spans="1:28" s="119" customFormat="1" ht="15" customHeight="1" x14ac:dyDescent="0.35">
      <c r="A408" s="172" t="s">
        <v>157</v>
      </c>
      <c r="B408" s="173"/>
      <c r="C408" s="173"/>
      <c r="D408" s="173"/>
      <c r="E408" s="174"/>
      <c r="F408" s="221"/>
      <c r="G408" s="222"/>
      <c r="H408" s="222"/>
      <c r="I408" s="222"/>
      <c r="J408" s="222"/>
      <c r="K408" s="222"/>
      <c r="L408" s="222"/>
      <c r="M408" s="222"/>
      <c r="N408" s="222"/>
      <c r="O408" s="222"/>
      <c r="P408" s="222"/>
      <c r="Q408" s="222"/>
      <c r="R408" s="222"/>
      <c r="S408" s="222"/>
      <c r="T408" s="222"/>
      <c r="U408" s="222"/>
      <c r="V408" s="222"/>
      <c r="W408" s="223"/>
      <c r="X408" s="128">
        <f t="shared" si="59"/>
        <v>0</v>
      </c>
      <c r="Y408" s="128">
        <f t="shared" si="60"/>
        <v>0</v>
      </c>
      <c r="Z408" s="125"/>
      <c r="AA408" s="125"/>
      <c r="AB408" s="125"/>
    </row>
    <row r="409" spans="1:28" s="119" customFormat="1" x14ac:dyDescent="0.35">
      <c r="A409" s="32">
        <f>A406+1</f>
        <v>247</v>
      </c>
      <c r="B409" s="44" t="s">
        <v>362</v>
      </c>
      <c r="C409" s="13">
        <f t="shared" ref="C409:C429" si="61">D409+K409+M409+O409+Q409+S409+U409+V409+W409</f>
        <v>2051213</v>
      </c>
      <c r="D409" s="13"/>
      <c r="E409" s="11"/>
      <c r="F409" s="11"/>
      <c r="G409" s="11"/>
      <c r="H409" s="11"/>
      <c r="I409" s="11"/>
      <c r="J409" s="13"/>
      <c r="K409" s="13"/>
      <c r="L409" s="11"/>
      <c r="M409" s="11"/>
      <c r="N409" s="11">
        <v>1106</v>
      </c>
      <c r="O409" s="11">
        <v>353650</v>
      </c>
      <c r="P409" s="11">
        <v>3369</v>
      </c>
      <c r="Q409" s="11">
        <v>1089670</v>
      </c>
      <c r="R409" s="13"/>
      <c r="S409" s="13"/>
      <c r="T409" s="13"/>
      <c r="U409" s="13"/>
      <c r="V409" s="13"/>
      <c r="W409" s="11">
        <v>607893</v>
      </c>
      <c r="X409" s="128">
        <f t="shared" si="59"/>
        <v>2051213</v>
      </c>
      <c r="Y409" s="128">
        <f t="shared" si="60"/>
        <v>0</v>
      </c>
      <c r="Z409" s="125"/>
      <c r="AA409" s="125"/>
      <c r="AB409" s="125"/>
    </row>
    <row r="410" spans="1:28" s="119" customFormat="1" x14ac:dyDescent="0.35">
      <c r="A410" s="32">
        <f>A409+1</f>
        <v>248</v>
      </c>
      <c r="B410" s="44" t="s">
        <v>363</v>
      </c>
      <c r="C410" s="13">
        <f t="shared" si="61"/>
        <v>2073364</v>
      </c>
      <c r="D410" s="13"/>
      <c r="E410" s="11"/>
      <c r="F410" s="11"/>
      <c r="G410" s="11"/>
      <c r="H410" s="11"/>
      <c r="I410" s="11"/>
      <c r="J410" s="13"/>
      <c r="K410" s="13"/>
      <c r="L410" s="11"/>
      <c r="M410" s="11"/>
      <c r="N410" s="11">
        <v>1297</v>
      </c>
      <c r="O410" s="11">
        <v>453074</v>
      </c>
      <c r="P410" s="11">
        <v>3369</v>
      </c>
      <c r="Q410" s="11">
        <v>1006149</v>
      </c>
      <c r="R410" s="13"/>
      <c r="S410" s="13"/>
      <c r="T410" s="13"/>
      <c r="U410" s="13"/>
      <c r="V410" s="13"/>
      <c r="W410" s="11">
        <v>614141</v>
      </c>
      <c r="X410" s="128">
        <f t="shared" si="59"/>
        <v>2073364</v>
      </c>
      <c r="Y410" s="128">
        <f t="shared" si="60"/>
        <v>0</v>
      </c>
      <c r="Z410" s="125"/>
      <c r="AA410" s="125"/>
      <c r="AB410" s="125"/>
    </row>
    <row r="411" spans="1:28" s="119" customFormat="1" x14ac:dyDescent="0.35">
      <c r="A411" s="32">
        <f t="shared" ref="A411:A429" si="62">A410+1</f>
        <v>249</v>
      </c>
      <c r="B411" s="44" t="s">
        <v>364</v>
      </c>
      <c r="C411" s="13">
        <f t="shared" si="61"/>
        <v>462533</v>
      </c>
      <c r="D411" s="13"/>
      <c r="E411" s="11"/>
      <c r="F411" s="11"/>
      <c r="G411" s="11"/>
      <c r="H411" s="11"/>
      <c r="I411" s="11"/>
      <c r="J411" s="13"/>
      <c r="K411" s="13"/>
      <c r="L411" s="11">
        <v>395.5</v>
      </c>
      <c r="M411" s="11">
        <v>462533</v>
      </c>
      <c r="N411" s="11"/>
      <c r="O411" s="11"/>
      <c r="P411" s="11"/>
      <c r="Q411" s="11"/>
      <c r="R411" s="13"/>
      <c r="S411" s="13"/>
      <c r="T411" s="13"/>
      <c r="U411" s="13"/>
      <c r="V411" s="13"/>
      <c r="W411" s="13"/>
      <c r="X411" s="128">
        <f t="shared" si="59"/>
        <v>462533</v>
      </c>
      <c r="Y411" s="128">
        <f t="shared" si="60"/>
        <v>0</v>
      </c>
      <c r="Z411" s="125"/>
      <c r="AA411" s="125"/>
      <c r="AB411" s="125"/>
    </row>
    <row r="412" spans="1:28" s="119" customFormat="1" x14ac:dyDescent="0.35">
      <c r="A412" s="32">
        <f t="shared" si="62"/>
        <v>250</v>
      </c>
      <c r="B412" s="44" t="s">
        <v>365</v>
      </c>
      <c r="C412" s="13">
        <f t="shared" si="61"/>
        <v>916775</v>
      </c>
      <c r="D412" s="13"/>
      <c r="E412" s="11"/>
      <c r="F412" s="11"/>
      <c r="G412" s="11"/>
      <c r="H412" s="11"/>
      <c r="I412" s="11"/>
      <c r="J412" s="13"/>
      <c r="K412" s="13"/>
      <c r="L412" s="11">
        <v>811</v>
      </c>
      <c r="M412" s="11">
        <v>916775</v>
      </c>
      <c r="N412" s="11"/>
      <c r="O412" s="11"/>
      <c r="P412" s="11"/>
      <c r="Q412" s="11"/>
      <c r="R412" s="13"/>
      <c r="S412" s="13"/>
      <c r="T412" s="13"/>
      <c r="U412" s="13"/>
      <c r="V412" s="13"/>
      <c r="W412" s="13"/>
      <c r="X412" s="128">
        <f t="shared" si="59"/>
        <v>916775</v>
      </c>
      <c r="Y412" s="128">
        <f t="shared" si="60"/>
        <v>0</v>
      </c>
      <c r="Z412" s="125"/>
      <c r="AA412" s="125"/>
      <c r="AB412" s="125"/>
    </row>
    <row r="413" spans="1:28" s="119" customFormat="1" x14ac:dyDescent="0.35">
      <c r="A413" s="32">
        <f t="shared" si="62"/>
        <v>251</v>
      </c>
      <c r="B413" s="126" t="s">
        <v>437</v>
      </c>
      <c r="C413" s="13">
        <f t="shared" si="61"/>
        <v>491007</v>
      </c>
      <c r="D413" s="13"/>
      <c r="E413" s="11"/>
      <c r="F413" s="11"/>
      <c r="G413" s="11"/>
      <c r="H413" s="11"/>
      <c r="I413" s="11"/>
      <c r="J413" s="13"/>
      <c r="K413" s="13"/>
      <c r="L413" s="11">
        <v>478.5</v>
      </c>
      <c r="M413" s="11">
        <v>491007</v>
      </c>
      <c r="N413" s="11"/>
      <c r="O413" s="11"/>
      <c r="P413" s="11"/>
      <c r="Q413" s="11"/>
      <c r="R413" s="13"/>
      <c r="S413" s="13"/>
      <c r="T413" s="13"/>
      <c r="U413" s="13"/>
      <c r="V413" s="13"/>
      <c r="W413" s="13"/>
      <c r="X413" s="128">
        <f t="shared" si="59"/>
        <v>491007</v>
      </c>
      <c r="Y413" s="128">
        <f t="shared" si="60"/>
        <v>0</v>
      </c>
      <c r="Z413" s="125"/>
      <c r="AA413" s="125"/>
      <c r="AB413" s="125"/>
    </row>
    <row r="414" spans="1:28" s="119" customFormat="1" x14ac:dyDescent="0.35">
      <c r="A414" s="32">
        <f t="shared" si="62"/>
        <v>252</v>
      </c>
      <c r="B414" s="44" t="s">
        <v>366</v>
      </c>
      <c r="C414" s="13">
        <f t="shared" si="61"/>
        <v>602322</v>
      </c>
      <c r="D414" s="13"/>
      <c r="E414" s="11"/>
      <c r="F414" s="11"/>
      <c r="G414" s="11"/>
      <c r="H414" s="11"/>
      <c r="I414" s="11"/>
      <c r="J414" s="13"/>
      <c r="K414" s="13"/>
      <c r="L414" s="11"/>
      <c r="M414" s="11"/>
      <c r="N414" s="11">
        <v>581</v>
      </c>
      <c r="O414" s="11">
        <v>602322</v>
      </c>
      <c r="P414" s="11"/>
      <c r="Q414" s="11"/>
      <c r="R414" s="13"/>
      <c r="S414" s="13"/>
      <c r="T414" s="13"/>
      <c r="U414" s="13"/>
      <c r="V414" s="13"/>
      <c r="W414" s="13"/>
      <c r="X414" s="128">
        <f t="shared" si="59"/>
        <v>602322</v>
      </c>
      <c r="Y414" s="128">
        <f t="shared" si="60"/>
        <v>0</v>
      </c>
      <c r="Z414" s="125"/>
      <c r="AA414" s="125"/>
      <c r="AB414" s="125"/>
    </row>
    <row r="415" spans="1:28" s="119" customFormat="1" x14ac:dyDescent="0.35">
      <c r="A415" s="32">
        <f t="shared" si="62"/>
        <v>253</v>
      </c>
      <c r="B415" s="44" t="s">
        <v>367</v>
      </c>
      <c r="C415" s="13">
        <f t="shared" si="61"/>
        <v>1920738</v>
      </c>
      <c r="D415" s="13"/>
      <c r="E415" s="11"/>
      <c r="F415" s="11"/>
      <c r="G415" s="11"/>
      <c r="H415" s="11"/>
      <c r="I415" s="11"/>
      <c r="J415" s="13"/>
      <c r="K415" s="13"/>
      <c r="L415" s="11"/>
      <c r="M415" s="11"/>
      <c r="N415" s="11">
        <v>1628.55</v>
      </c>
      <c r="O415" s="11">
        <v>1920738</v>
      </c>
      <c r="P415" s="11"/>
      <c r="Q415" s="11"/>
      <c r="R415" s="13"/>
      <c r="S415" s="13"/>
      <c r="T415" s="13"/>
      <c r="U415" s="13"/>
      <c r="V415" s="13"/>
      <c r="W415" s="13"/>
      <c r="X415" s="128">
        <f t="shared" si="59"/>
        <v>1920738</v>
      </c>
      <c r="Y415" s="128">
        <f t="shared" si="60"/>
        <v>0</v>
      </c>
      <c r="Z415" s="125"/>
      <c r="AA415" s="125"/>
      <c r="AB415" s="125"/>
    </row>
    <row r="416" spans="1:28" s="119" customFormat="1" x14ac:dyDescent="0.35">
      <c r="A416" s="32">
        <f t="shared" si="62"/>
        <v>254</v>
      </c>
      <c r="B416" s="44" t="s">
        <v>368</v>
      </c>
      <c r="C416" s="13">
        <f t="shared" si="61"/>
        <v>533452</v>
      </c>
      <c r="D416" s="13"/>
      <c r="E416" s="11"/>
      <c r="F416" s="11"/>
      <c r="G416" s="11"/>
      <c r="H416" s="11"/>
      <c r="I416" s="11"/>
      <c r="J416" s="13"/>
      <c r="K416" s="13"/>
      <c r="L416" s="11"/>
      <c r="M416" s="11"/>
      <c r="N416" s="11">
        <v>949</v>
      </c>
      <c r="O416" s="11">
        <v>533452</v>
      </c>
      <c r="P416" s="11"/>
      <c r="Q416" s="11"/>
      <c r="R416" s="13"/>
      <c r="S416" s="13"/>
      <c r="T416" s="13"/>
      <c r="U416" s="13"/>
      <c r="V416" s="13"/>
      <c r="W416" s="13"/>
      <c r="X416" s="128">
        <f t="shared" si="59"/>
        <v>533452</v>
      </c>
      <c r="Y416" s="128">
        <f t="shared" si="60"/>
        <v>0</v>
      </c>
      <c r="Z416" s="125"/>
      <c r="AA416" s="125"/>
      <c r="AB416" s="125"/>
    </row>
    <row r="417" spans="1:28" s="119" customFormat="1" x14ac:dyDescent="0.35">
      <c r="A417" s="32">
        <f t="shared" si="62"/>
        <v>255</v>
      </c>
      <c r="B417" s="126" t="s">
        <v>369</v>
      </c>
      <c r="C417" s="13">
        <f t="shared" si="61"/>
        <v>591553</v>
      </c>
      <c r="D417" s="13"/>
      <c r="E417" s="11"/>
      <c r="F417" s="11"/>
      <c r="G417" s="11"/>
      <c r="H417" s="11"/>
      <c r="I417" s="11"/>
      <c r="J417" s="13"/>
      <c r="K417" s="13"/>
      <c r="L417" s="11"/>
      <c r="M417" s="11"/>
      <c r="N417" s="11"/>
      <c r="O417" s="11"/>
      <c r="P417" s="11"/>
      <c r="Q417" s="11"/>
      <c r="R417" s="13"/>
      <c r="S417" s="13"/>
      <c r="T417" s="13"/>
      <c r="U417" s="13"/>
      <c r="V417" s="13"/>
      <c r="W417" s="13">
        <v>591553</v>
      </c>
      <c r="X417" s="128">
        <f t="shared" si="59"/>
        <v>591553</v>
      </c>
      <c r="Y417" s="128">
        <f t="shared" si="60"/>
        <v>0</v>
      </c>
      <c r="Z417" s="125"/>
      <c r="AA417" s="125"/>
      <c r="AB417" s="125"/>
    </row>
    <row r="418" spans="1:28" s="119" customFormat="1" x14ac:dyDescent="0.35">
      <c r="A418" s="32">
        <f t="shared" si="62"/>
        <v>256</v>
      </c>
      <c r="B418" s="44" t="s">
        <v>438</v>
      </c>
      <c r="C418" s="13">
        <f t="shared" si="61"/>
        <v>658905</v>
      </c>
      <c r="D418" s="13"/>
      <c r="E418" s="11"/>
      <c r="F418" s="11"/>
      <c r="G418" s="11"/>
      <c r="H418" s="11"/>
      <c r="I418" s="11"/>
      <c r="J418" s="13"/>
      <c r="K418" s="13"/>
      <c r="L418" s="11">
        <v>207</v>
      </c>
      <c r="M418" s="11">
        <v>658905</v>
      </c>
      <c r="N418" s="11"/>
      <c r="O418" s="11"/>
      <c r="P418" s="11"/>
      <c r="Q418" s="11"/>
      <c r="R418" s="13"/>
      <c r="S418" s="13"/>
      <c r="T418" s="13"/>
      <c r="U418" s="13"/>
      <c r="V418" s="13"/>
      <c r="W418" s="13"/>
      <c r="X418" s="128">
        <f t="shared" si="59"/>
        <v>658905</v>
      </c>
      <c r="Y418" s="128">
        <f t="shared" si="60"/>
        <v>0</v>
      </c>
      <c r="Z418" s="125"/>
      <c r="AA418" s="125"/>
      <c r="AB418" s="125"/>
    </row>
    <row r="419" spans="1:28" s="119" customFormat="1" x14ac:dyDescent="0.35">
      <c r="A419" s="32">
        <f t="shared" si="62"/>
        <v>257</v>
      </c>
      <c r="B419" s="44" t="s">
        <v>370</v>
      </c>
      <c r="C419" s="13">
        <f t="shared" si="61"/>
        <v>1038409</v>
      </c>
      <c r="D419" s="13"/>
      <c r="E419" s="11"/>
      <c r="F419" s="11"/>
      <c r="G419" s="11"/>
      <c r="H419" s="11"/>
      <c r="I419" s="11"/>
      <c r="J419" s="13"/>
      <c r="K419" s="13"/>
      <c r="L419" s="11">
        <v>440</v>
      </c>
      <c r="M419" s="11">
        <v>1038409</v>
      </c>
      <c r="N419" s="11"/>
      <c r="O419" s="11"/>
      <c r="P419" s="11"/>
      <c r="Q419" s="11"/>
      <c r="R419" s="13"/>
      <c r="S419" s="13"/>
      <c r="T419" s="13"/>
      <c r="U419" s="13"/>
      <c r="V419" s="13"/>
      <c r="W419" s="13"/>
      <c r="X419" s="128">
        <f t="shared" si="59"/>
        <v>1038409</v>
      </c>
      <c r="Y419" s="128">
        <f t="shared" si="60"/>
        <v>0</v>
      </c>
      <c r="Z419" s="125"/>
      <c r="AA419" s="125"/>
      <c r="AB419" s="125"/>
    </row>
    <row r="420" spans="1:28" s="119" customFormat="1" x14ac:dyDescent="0.35">
      <c r="A420" s="32">
        <f t="shared" si="62"/>
        <v>258</v>
      </c>
      <c r="B420" s="44" t="s">
        <v>371</v>
      </c>
      <c r="C420" s="13">
        <f t="shared" si="61"/>
        <v>1081387</v>
      </c>
      <c r="D420" s="13"/>
      <c r="E420" s="11"/>
      <c r="F420" s="11"/>
      <c r="G420" s="11"/>
      <c r="H420" s="11"/>
      <c r="I420" s="11"/>
      <c r="J420" s="13"/>
      <c r="K420" s="13"/>
      <c r="L420" s="11">
        <v>440</v>
      </c>
      <c r="M420" s="11">
        <v>1081387</v>
      </c>
      <c r="N420" s="11"/>
      <c r="O420" s="11"/>
      <c r="P420" s="11"/>
      <c r="Q420" s="11"/>
      <c r="R420" s="13"/>
      <c r="S420" s="13"/>
      <c r="T420" s="13"/>
      <c r="U420" s="13"/>
      <c r="V420" s="13"/>
      <c r="W420" s="13"/>
      <c r="X420" s="128">
        <f t="shared" si="59"/>
        <v>1081387</v>
      </c>
      <c r="Y420" s="128">
        <f t="shared" si="60"/>
        <v>0</v>
      </c>
      <c r="Z420" s="125"/>
      <c r="AA420" s="125"/>
      <c r="AB420" s="125"/>
    </row>
    <row r="421" spans="1:28" s="119" customFormat="1" x14ac:dyDescent="0.35">
      <c r="A421" s="32">
        <f t="shared" si="62"/>
        <v>259</v>
      </c>
      <c r="B421" s="126" t="s">
        <v>372</v>
      </c>
      <c r="C421" s="13">
        <f t="shared" si="61"/>
        <v>699921</v>
      </c>
      <c r="D421" s="13"/>
      <c r="E421" s="11"/>
      <c r="F421" s="11"/>
      <c r="G421" s="11"/>
      <c r="H421" s="11"/>
      <c r="I421" s="11"/>
      <c r="J421" s="13"/>
      <c r="K421" s="13"/>
      <c r="L421" s="11">
        <v>231</v>
      </c>
      <c r="M421" s="11">
        <v>699921</v>
      </c>
      <c r="N421" s="11"/>
      <c r="O421" s="11"/>
      <c r="P421" s="11"/>
      <c r="Q421" s="11"/>
      <c r="R421" s="13"/>
      <c r="S421" s="13"/>
      <c r="T421" s="13"/>
      <c r="U421" s="13"/>
      <c r="V421" s="13"/>
      <c r="W421" s="13"/>
      <c r="X421" s="128">
        <f t="shared" si="59"/>
        <v>699921</v>
      </c>
      <c r="Y421" s="128">
        <f t="shared" si="60"/>
        <v>0</v>
      </c>
      <c r="Z421" s="125"/>
      <c r="AA421" s="125"/>
      <c r="AB421" s="125"/>
    </row>
    <row r="422" spans="1:28" s="119" customFormat="1" x14ac:dyDescent="0.35">
      <c r="A422" s="32">
        <f t="shared" si="62"/>
        <v>260</v>
      </c>
      <c r="B422" s="44" t="s">
        <v>373</v>
      </c>
      <c r="C422" s="13">
        <f t="shared" si="61"/>
        <v>698062</v>
      </c>
      <c r="D422" s="13"/>
      <c r="E422" s="11"/>
      <c r="F422" s="11"/>
      <c r="G422" s="11"/>
      <c r="H422" s="11"/>
      <c r="I422" s="11"/>
      <c r="J422" s="13"/>
      <c r="K422" s="13"/>
      <c r="L422" s="11">
        <v>296</v>
      </c>
      <c r="M422" s="11">
        <v>698062</v>
      </c>
      <c r="N422" s="11"/>
      <c r="O422" s="11"/>
      <c r="P422" s="11"/>
      <c r="Q422" s="11"/>
      <c r="R422" s="13"/>
      <c r="S422" s="13"/>
      <c r="T422" s="13"/>
      <c r="U422" s="13"/>
      <c r="V422" s="13"/>
      <c r="W422" s="13"/>
      <c r="X422" s="128">
        <f t="shared" si="59"/>
        <v>698062</v>
      </c>
      <c r="Y422" s="128">
        <f t="shared" si="60"/>
        <v>0</v>
      </c>
      <c r="Z422" s="125"/>
      <c r="AA422" s="125"/>
      <c r="AB422" s="125"/>
    </row>
    <row r="423" spans="1:28" s="119" customFormat="1" x14ac:dyDescent="0.35">
      <c r="A423" s="32">
        <f t="shared" si="62"/>
        <v>261</v>
      </c>
      <c r="B423" s="44" t="s">
        <v>374</v>
      </c>
      <c r="C423" s="13">
        <f t="shared" si="61"/>
        <v>895498</v>
      </c>
      <c r="D423" s="13"/>
      <c r="E423" s="11"/>
      <c r="F423" s="11"/>
      <c r="G423" s="11"/>
      <c r="H423" s="11"/>
      <c r="I423" s="11"/>
      <c r="J423" s="13"/>
      <c r="K423" s="13"/>
      <c r="L423" s="11">
        <v>363</v>
      </c>
      <c r="M423" s="11">
        <v>895498</v>
      </c>
      <c r="N423" s="11"/>
      <c r="O423" s="11"/>
      <c r="P423" s="11"/>
      <c r="Q423" s="11"/>
      <c r="R423" s="13"/>
      <c r="S423" s="13"/>
      <c r="T423" s="13"/>
      <c r="U423" s="13"/>
      <c r="V423" s="13"/>
      <c r="W423" s="13"/>
      <c r="X423" s="128">
        <f t="shared" si="59"/>
        <v>895498</v>
      </c>
      <c r="Y423" s="128">
        <f t="shared" si="60"/>
        <v>0</v>
      </c>
      <c r="Z423" s="125"/>
      <c r="AA423" s="125"/>
      <c r="AB423" s="125"/>
    </row>
    <row r="424" spans="1:28" s="119" customFormat="1" x14ac:dyDescent="0.35">
      <c r="A424" s="32">
        <f t="shared" si="62"/>
        <v>262</v>
      </c>
      <c r="B424" s="126" t="s">
        <v>375</v>
      </c>
      <c r="C424" s="13">
        <f t="shared" si="61"/>
        <v>947221</v>
      </c>
      <c r="D424" s="13"/>
      <c r="E424" s="11"/>
      <c r="F424" s="11"/>
      <c r="G424" s="11"/>
      <c r="H424" s="11"/>
      <c r="I424" s="11"/>
      <c r="J424" s="13"/>
      <c r="K424" s="13"/>
      <c r="L424" s="11">
        <v>396</v>
      </c>
      <c r="M424" s="11">
        <v>947221</v>
      </c>
      <c r="N424" s="11"/>
      <c r="O424" s="11"/>
      <c r="P424" s="11"/>
      <c r="Q424" s="11"/>
      <c r="R424" s="13"/>
      <c r="S424" s="13"/>
      <c r="T424" s="13"/>
      <c r="U424" s="13"/>
      <c r="V424" s="13"/>
      <c r="W424" s="13"/>
      <c r="X424" s="128">
        <f t="shared" si="59"/>
        <v>947221</v>
      </c>
      <c r="Y424" s="128">
        <f t="shared" si="60"/>
        <v>0</v>
      </c>
      <c r="Z424" s="125"/>
      <c r="AA424" s="125"/>
      <c r="AB424" s="125"/>
    </row>
    <row r="425" spans="1:28" s="119" customFormat="1" x14ac:dyDescent="0.35">
      <c r="A425" s="32">
        <f t="shared" si="62"/>
        <v>263</v>
      </c>
      <c r="B425" s="126" t="s">
        <v>376</v>
      </c>
      <c r="C425" s="13">
        <f t="shared" si="61"/>
        <v>925585</v>
      </c>
      <c r="D425" s="13"/>
      <c r="E425" s="11"/>
      <c r="F425" s="11"/>
      <c r="G425" s="11"/>
      <c r="H425" s="11"/>
      <c r="I425" s="11"/>
      <c r="J425" s="13"/>
      <c r="K425" s="13"/>
      <c r="L425" s="11">
        <v>370</v>
      </c>
      <c r="M425" s="11">
        <v>925585</v>
      </c>
      <c r="N425" s="11"/>
      <c r="O425" s="11"/>
      <c r="P425" s="11"/>
      <c r="Q425" s="11"/>
      <c r="R425" s="13"/>
      <c r="S425" s="13"/>
      <c r="T425" s="13"/>
      <c r="U425" s="13"/>
      <c r="V425" s="13"/>
      <c r="W425" s="13"/>
      <c r="X425" s="128">
        <f t="shared" si="59"/>
        <v>925585</v>
      </c>
      <c r="Y425" s="128">
        <f t="shared" si="60"/>
        <v>0</v>
      </c>
      <c r="Z425" s="125"/>
      <c r="AA425" s="125"/>
      <c r="AB425" s="125"/>
    </row>
    <row r="426" spans="1:28" s="119" customFormat="1" x14ac:dyDescent="0.35">
      <c r="A426" s="32">
        <f t="shared" si="62"/>
        <v>264</v>
      </c>
      <c r="B426" s="126" t="s">
        <v>377</v>
      </c>
      <c r="C426" s="13">
        <f t="shared" si="61"/>
        <v>644828</v>
      </c>
      <c r="D426" s="13"/>
      <c r="E426" s="11"/>
      <c r="F426" s="11"/>
      <c r="G426" s="11"/>
      <c r="H426" s="11"/>
      <c r="I426" s="11"/>
      <c r="J426" s="13"/>
      <c r="K426" s="13"/>
      <c r="L426" s="11">
        <v>383.6</v>
      </c>
      <c r="M426" s="11">
        <v>644828</v>
      </c>
      <c r="N426" s="11"/>
      <c r="O426" s="11"/>
      <c r="P426" s="11"/>
      <c r="Q426" s="11"/>
      <c r="R426" s="13"/>
      <c r="S426" s="13"/>
      <c r="T426" s="13"/>
      <c r="U426" s="13"/>
      <c r="V426" s="13"/>
      <c r="W426" s="13"/>
      <c r="X426" s="128">
        <f t="shared" si="59"/>
        <v>644828</v>
      </c>
      <c r="Y426" s="128">
        <f t="shared" si="60"/>
        <v>0</v>
      </c>
      <c r="Z426" s="125"/>
      <c r="AA426" s="125"/>
      <c r="AB426" s="125"/>
    </row>
    <row r="427" spans="1:28" s="119" customFormat="1" x14ac:dyDescent="0.35">
      <c r="A427" s="32">
        <f t="shared" si="62"/>
        <v>265</v>
      </c>
      <c r="B427" s="126" t="s">
        <v>378</v>
      </c>
      <c r="C427" s="13">
        <f t="shared" si="61"/>
        <v>644828</v>
      </c>
      <c r="D427" s="13"/>
      <c r="E427" s="11"/>
      <c r="F427" s="11"/>
      <c r="G427" s="11"/>
      <c r="H427" s="11"/>
      <c r="I427" s="11"/>
      <c r="J427" s="13"/>
      <c r="K427" s="13"/>
      <c r="L427" s="11">
        <v>383.6</v>
      </c>
      <c r="M427" s="11">
        <v>644828</v>
      </c>
      <c r="N427" s="11"/>
      <c r="O427" s="11"/>
      <c r="P427" s="11"/>
      <c r="Q427" s="11"/>
      <c r="R427" s="13"/>
      <c r="S427" s="13"/>
      <c r="T427" s="13"/>
      <c r="U427" s="13"/>
      <c r="V427" s="13"/>
      <c r="W427" s="13"/>
      <c r="X427" s="128">
        <f t="shared" si="59"/>
        <v>644828</v>
      </c>
      <c r="Y427" s="128">
        <f t="shared" si="60"/>
        <v>0</v>
      </c>
      <c r="Z427" s="125"/>
      <c r="AA427" s="125"/>
      <c r="AB427" s="125"/>
    </row>
    <row r="428" spans="1:28" s="119" customFormat="1" x14ac:dyDescent="0.35">
      <c r="A428" s="32">
        <f t="shared" si="62"/>
        <v>266</v>
      </c>
      <c r="B428" s="126" t="s">
        <v>379</v>
      </c>
      <c r="C428" s="13">
        <f t="shared" si="61"/>
        <v>1289211</v>
      </c>
      <c r="D428" s="13"/>
      <c r="E428" s="11"/>
      <c r="F428" s="11"/>
      <c r="G428" s="11"/>
      <c r="H428" s="11"/>
      <c r="I428" s="11"/>
      <c r="J428" s="13"/>
      <c r="K428" s="13"/>
      <c r="L428" s="11">
        <v>769.4</v>
      </c>
      <c r="M428" s="11">
        <v>1289211</v>
      </c>
      <c r="N428" s="11"/>
      <c r="O428" s="11"/>
      <c r="P428" s="11"/>
      <c r="Q428" s="11"/>
      <c r="R428" s="13"/>
      <c r="S428" s="13"/>
      <c r="T428" s="13"/>
      <c r="U428" s="13"/>
      <c r="V428" s="13"/>
      <c r="W428" s="13"/>
      <c r="X428" s="128">
        <f t="shared" si="59"/>
        <v>1289211</v>
      </c>
      <c r="Y428" s="128">
        <f t="shared" si="60"/>
        <v>0</v>
      </c>
      <c r="Z428" s="125"/>
      <c r="AA428" s="125"/>
      <c r="AB428" s="125"/>
    </row>
    <row r="429" spans="1:28" s="119" customFormat="1" x14ac:dyDescent="0.35">
      <c r="A429" s="32">
        <f t="shared" si="62"/>
        <v>267</v>
      </c>
      <c r="B429" s="126" t="s">
        <v>380</v>
      </c>
      <c r="C429" s="13">
        <f t="shared" si="61"/>
        <v>1289211</v>
      </c>
      <c r="D429" s="13"/>
      <c r="E429" s="11"/>
      <c r="F429" s="11"/>
      <c r="G429" s="11"/>
      <c r="H429" s="11"/>
      <c r="I429" s="11"/>
      <c r="J429" s="13"/>
      <c r="K429" s="13"/>
      <c r="L429" s="11">
        <v>769.4</v>
      </c>
      <c r="M429" s="11">
        <v>1289211</v>
      </c>
      <c r="N429" s="11"/>
      <c r="O429" s="11"/>
      <c r="P429" s="11"/>
      <c r="Q429" s="11"/>
      <c r="R429" s="13"/>
      <c r="S429" s="13"/>
      <c r="T429" s="13"/>
      <c r="U429" s="13"/>
      <c r="V429" s="13"/>
      <c r="W429" s="13"/>
      <c r="X429" s="128">
        <f t="shared" si="59"/>
        <v>1289211</v>
      </c>
      <c r="Y429" s="128">
        <f t="shared" si="60"/>
        <v>0</v>
      </c>
      <c r="Z429" s="125"/>
      <c r="AA429" s="125"/>
      <c r="AB429" s="125"/>
    </row>
    <row r="430" spans="1:28" s="119" customFormat="1" x14ac:dyDescent="0.35">
      <c r="A430" s="175" t="s">
        <v>44</v>
      </c>
      <c r="B430" s="176"/>
      <c r="C430" s="13">
        <f>SUM(C409:C429)</f>
        <v>20456023</v>
      </c>
      <c r="D430" s="13"/>
      <c r="E430" s="13"/>
      <c r="F430" s="13"/>
      <c r="G430" s="13"/>
      <c r="H430" s="13"/>
      <c r="I430" s="13"/>
      <c r="J430" s="13"/>
      <c r="K430" s="13"/>
      <c r="L430" s="13">
        <f t="shared" ref="L430:Q430" si="63">SUM(L409:L429)</f>
        <v>6734</v>
      </c>
      <c r="M430" s="13">
        <f t="shared" si="63"/>
        <v>12683381</v>
      </c>
      <c r="N430" s="13">
        <f t="shared" si="63"/>
        <v>5561.55</v>
      </c>
      <c r="O430" s="13">
        <f t="shared" si="63"/>
        <v>3863236</v>
      </c>
      <c r="P430" s="13">
        <f t="shared" si="63"/>
        <v>6738</v>
      </c>
      <c r="Q430" s="13">
        <f t="shared" si="63"/>
        <v>2095819</v>
      </c>
      <c r="R430" s="13"/>
      <c r="S430" s="13"/>
      <c r="T430" s="13"/>
      <c r="U430" s="13"/>
      <c r="V430" s="13"/>
      <c r="W430" s="13">
        <f>SUM(W409:W429)</f>
        <v>1813587</v>
      </c>
      <c r="X430" s="128">
        <f t="shared" si="59"/>
        <v>20456023</v>
      </c>
      <c r="Y430" s="128">
        <f t="shared" si="60"/>
        <v>0</v>
      </c>
      <c r="Z430" s="125"/>
      <c r="AA430" s="125"/>
      <c r="AB430" s="125"/>
    </row>
    <row r="431" spans="1:28" s="119" customFormat="1" ht="15" customHeight="1" x14ac:dyDescent="0.35">
      <c r="A431" s="172" t="s">
        <v>160</v>
      </c>
      <c r="B431" s="173"/>
      <c r="C431" s="173"/>
      <c r="D431" s="173"/>
      <c r="E431" s="174"/>
      <c r="F431" s="221"/>
      <c r="G431" s="222"/>
      <c r="H431" s="222"/>
      <c r="I431" s="222"/>
      <c r="J431" s="222"/>
      <c r="K431" s="222"/>
      <c r="L431" s="222"/>
      <c r="M431" s="222"/>
      <c r="N431" s="222"/>
      <c r="O431" s="222"/>
      <c r="P431" s="222"/>
      <c r="Q431" s="222"/>
      <c r="R431" s="222"/>
      <c r="S431" s="222"/>
      <c r="T431" s="222"/>
      <c r="U431" s="222"/>
      <c r="V431" s="222"/>
      <c r="W431" s="223"/>
      <c r="X431" s="128">
        <f t="shared" si="59"/>
        <v>0</v>
      </c>
      <c r="Y431" s="128">
        <f t="shared" si="60"/>
        <v>0</v>
      </c>
      <c r="Z431" s="125"/>
      <c r="AA431" s="125"/>
      <c r="AB431" s="125"/>
    </row>
    <row r="432" spans="1:28" s="119" customFormat="1" x14ac:dyDescent="0.35">
      <c r="A432" s="32">
        <f>A429+1</f>
        <v>268</v>
      </c>
      <c r="B432" s="44" t="s">
        <v>162</v>
      </c>
      <c r="C432" s="13">
        <f t="shared" ref="C432:C438" si="64">D432+K432+M432+O432+Q432+S432+U432+V432+W432</f>
        <v>966072</v>
      </c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>
        <v>394</v>
      </c>
      <c r="Q432" s="11">
        <v>966072</v>
      </c>
      <c r="R432" s="13"/>
      <c r="S432" s="13"/>
      <c r="T432" s="13"/>
      <c r="U432" s="13"/>
      <c r="V432" s="13"/>
      <c r="W432" s="13"/>
      <c r="X432" s="128">
        <f t="shared" si="59"/>
        <v>966072</v>
      </c>
      <c r="Y432" s="128">
        <f t="shared" si="60"/>
        <v>0</v>
      </c>
      <c r="Z432" s="125"/>
      <c r="AA432" s="125"/>
      <c r="AB432" s="125"/>
    </row>
    <row r="433" spans="1:28" s="119" customFormat="1" x14ac:dyDescent="0.35">
      <c r="A433" s="32">
        <f t="shared" ref="A433:A438" si="65">A432+1</f>
        <v>269</v>
      </c>
      <c r="B433" s="44" t="s">
        <v>161</v>
      </c>
      <c r="C433" s="13">
        <f t="shared" si="64"/>
        <v>966072</v>
      </c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>
        <v>394</v>
      </c>
      <c r="Q433" s="11">
        <v>966072</v>
      </c>
      <c r="R433" s="13"/>
      <c r="S433" s="13"/>
      <c r="T433" s="13"/>
      <c r="U433" s="13"/>
      <c r="V433" s="13"/>
      <c r="W433" s="13"/>
      <c r="X433" s="128">
        <f t="shared" si="59"/>
        <v>966072</v>
      </c>
      <c r="Y433" s="128">
        <f t="shared" si="60"/>
        <v>0</v>
      </c>
      <c r="Z433" s="125"/>
      <c r="AA433" s="125"/>
      <c r="AB433" s="125"/>
    </row>
    <row r="434" spans="1:28" s="119" customFormat="1" x14ac:dyDescent="0.35">
      <c r="A434" s="32">
        <f t="shared" si="65"/>
        <v>270</v>
      </c>
      <c r="B434" s="126" t="s">
        <v>163</v>
      </c>
      <c r="C434" s="13">
        <f t="shared" si="64"/>
        <v>1271610</v>
      </c>
      <c r="D434" s="13"/>
      <c r="E434" s="13"/>
      <c r="F434" s="11"/>
      <c r="G434" s="11"/>
      <c r="H434" s="11"/>
      <c r="I434" s="11"/>
      <c r="J434" s="13"/>
      <c r="K434" s="13"/>
      <c r="L434" s="13"/>
      <c r="M434" s="11"/>
      <c r="N434" s="13"/>
      <c r="O434" s="13"/>
      <c r="P434" s="13">
        <v>318</v>
      </c>
      <c r="Q434" s="13">
        <v>1271610</v>
      </c>
      <c r="R434" s="13"/>
      <c r="S434" s="13"/>
      <c r="T434" s="13"/>
      <c r="U434" s="13"/>
      <c r="V434" s="13"/>
      <c r="W434" s="13"/>
      <c r="X434" s="128">
        <f t="shared" si="59"/>
        <v>1271610</v>
      </c>
      <c r="Y434" s="128">
        <f t="shared" si="60"/>
        <v>0</v>
      </c>
      <c r="Z434" s="125"/>
      <c r="AA434" s="125"/>
      <c r="AB434" s="125"/>
    </row>
    <row r="435" spans="1:28" s="119" customFormat="1" x14ac:dyDescent="0.35">
      <c r="A435" s="32">
        <f t="shared" si="65"/>
        <v>271</v>
      </c>
      <c r="B435" s="44" t="s">
        <v>165</v>
      </c>
      <c r="C435" s="13">
        <f t="shared" si="64"/>
        <v>1084927</v>
      </c>
      <c r="D435" s="13"/>
      <c r="E435" s="11"/>
      <c r="F435" s="11"/>
      <c r="G435" s="11"/>
      <c r="H435" s="11"/>
      <c r="I435" s="11"/>
      <c r="J435" s="13"/>
      <c r="K435" s="13"/>
      <c r="L435" s="13"/>
      <c r="M435" s="11"/>
      <c r="N435" s="13"/>
      <c r="O435" s="13"/>
      <c r="P435" s="13">
        <v>295</v>
      </c>
      <c r="Q435" s="13">
        <v>1084927</v>
      </c>
      <c r="R435" s="13"/>
      <c r="S435" s="13"/>
      <c r="T435" s="13"/>
      <c r="U435" s="13"/>
      <c r="V435" s="13"/>
      <c r="W435" s="13"/>
      <c r="X435" s="128">
        <f t="shared" si="59"/>
        <v>1084927</v>
      </c>
      <c r="Y435" s="128">
        <f t="shared" si="60"/>
        <v>0</v>
      </c>
      <c r="Z435" s="125"/>
      <c r="AA435" s="125"/>
      <c r="AB435" s="125"/>
    </row>
    <row r="436" spans="1:28" s="119" customFormat="1" x14ac:dyDescent="0.35">
      <c r="A436" s="32">
        <f t="shared" si="65"/>
        <v>272</v>
      </c>
      <c r="B436" s="126" t="s">
        <v>164</v>
      </c>
      <c r="C436" s="13">
        <f t="shared" si="64"/>
        <v>153897</v>
      </c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>
        <v>153897</v>
      </c>
      <c r="X436" s="128">
        <f t="shared" si="59"/>
        <v>153897</v>
      </c>
      <c r="Y436" s="128">
        <f t="shared" si="60"/>
        <v>0</v>
      </c>
      <c r="Z436" s="125"/>
      <c r="AA436" s="125"/>
      <c r="AB436" s="125"/>
    </row>
    <row r="437" spans="1:28" s="119" customFormat="1" x14ac:dyDescent="0.35">
      <c r="A437" s="32">
        <f t="shared" si="65"/>
        <v>273</v>
      </c>
      <c r="B437" s="44" t="s">
        <v>166</v>
      </c>
      <c r="C437" s="13">
        <f t="shared" si="64"/>
        <v>1302745</v>
      </c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>
        <v>358</v>
      </c>
      <c r="Q437" s="13">
        <v>1302745</v>
      </c>
      <c r="R437" s="13"/>
      <c r="S437" s="13"/>
      <c r="T437" s="13"/>
      <c r="U437" s="13"/>
      <c r="V437" s="13"/>
      <c r="W437" s="13"/>
      <c r="X437" s="128">
        <f t="shared" si="59"/>
        <v>1302745</v>
      </c>
      <c r="Y437" s="128">
        <f t="shared" si="60"/>
        <v>0</v>
      </c>
      <c r="Z437" s="125"/>
      <c r="AA437" s="125"/>
      <c r="AB437" s="125"/>
    </row>
    <row r="438" spans="1:28" s="119" customFormat="1" x14ac:dyDescent="0.35">
      <c r="A438" s="32">
        <f t="shared" si="65"/>
        <v>274</v>
      </c>
      <c r="B438" s="126" t="s">
        <v>167</v>
      </c>
      <c r="C438" s="13">
        <f t="shared" si="64"/>
        <v>1162760</v>
      </c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>
        <v>318</v>
      </c>
      <c r="Q438" s="13">
        <v>1162760</v>
      </c>
      <c r="R438" s="13"/>
      <c r="S438" s="13"/>
      <c r="T438" s="13"/>
      <c r="U438" s="13"/>
      <c r="V438" s="13"/>
      <c r="W438" s="13"/>
      <c r="X438" s="128">
        <f t="shared" si="59"/>
        <v>1162760</v>
      </c>
      <c r="Y438" s="128">
        <f t="shared" si="60"/>
        <v>0</v>
      </c>
      <c r="Z438" s="125"/>
      <c r="AA438" s="125"/>
      <c r="AB438" s="125"/>
    </row>
    <row r="439" spans="1:28" s="119" customFormat="1" x14ac:dyDescent="0.35">
      <c r="A439" s="219" t="s">
        <v>44</v>
      </c>
      <c r="B439" s="219"/>
      <c r="C439" s="13">
        <f>SUM(C432:C438)</f>
        <v>6908083</v>
      </c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>
        <f>SUM(P432:P438)</f>
        <v>2077</v>
      </c>
      <c r="Q439" s="13">
        <f>SUM(Q432:Q438)</f>
        <v>6754186</v>
      </c>
      <c r="R439" s="13"/>
      <c r="S439" s="13"/>
      <c r="T439" s="13"/>
      <c r="U439" s="13"/>
      <c r="V439" s="13"/>
      <c r="W439" s="13">
        <f>SUM(W432:W438)</f>
        <v>153897</v>
      </c>
      <c r="X439" s="128">
        <f t="shared" si="59"/>
        <v>6908083</v>
      </c>
      <c r="Y439" s="128">
        <f t="shared" si="60"/>
        <v>0</v>
      </c>
      <c r="Z439" s="125"/>
      <c r="AA439" s="125"/>
      <c r="AB439" s="125"/>
    </row>
    <row r="440" spans="1:28" s="119" customFormat="1" x14ac:dyDescent="0.35">
      <c r="A440" s="220" t="s">
        <v>168</v>
      </c>
      <c r="B440" s="220"/>
      <c r="C440" s="13">
        <f>C439+C430+C407+C403</f>
        <v>32465991</v>
      </c>
      <c r="D440" s="13"/>
      <c r="E440" s="13"/>
      <c r="F440" s="13"/>
      <c r="G440" s="13"/>
      <c r="H440" s="13"/>
      <c r="I440" s="13"/>
      <c r="J440" s="13"/>
      <c r="K440" s="13"/>
      <c r="L440" s="13">
        <f t="shared" ref="L440:Q440" si="66">L439+L430+L407+L403</f>
        <v>7766</v>
      </c>
      <c r="M440" s="13">
        <f t="shared" si="66"/>
        <v>15048253</v>
      </c>
      <c r="N440" s="13">
        <f t="shared" si="66"/>
        <v>5561.55</v>
      </c>
      <c r="O440" s="13">
        <f t="shared" si="66"/>
        <v>3863236</v>
      </c>
      <c r="P440" s="13">
        <f t="shared" si="66"/>
        <v>11274</v>
      </c>
      <c r="Q440" s="13">
        <f t="shared" si="66"/>
        <v>11587018</v>
      </c>
      <c r="R440" s="13"/>
      <c r="S440" s="13"/>
      <c r="T440" s="13"/>
      <c r="U440" s="13"/>
      <c r="V440" s="13"/>
      <c r="W440" s="13">
        <f>W439+W430+W407+W403</f>
        <v>1967484</v>
      </c>
      <c r="X440" s="128">
        <f t="shared" si="59"/>
        <v>32465991</v>
      </c>
      <c r="Y440" s="128">
        <f t="shared" si="60"/>
        <v>0</v>
      </c>
      <c r="Z440" s="125"/>
      <c r="AA440" s="125"/>
      <c r="AB440" s="125"/>
    </row>
    <row r="441" spans="1:28" s="119" customFormat="1" ht="15" customHeight="1" x14ac:dyDescent="0.35">
      <c r="A441" s="233" t="s">
        <v>457</v>
      </c>
      <c r="B441" s="234"/>
      <c r="C441" s="234"/>
      <c r="D441" s="234"/>
      <c r="E441" s="234"/>
      <c r="F441" s="234"/>
      <c r="G441" s="234"/>
      <c r="H441" s="234"/>
      <c r="I441" s="234"/>
      <c r="J441" s="234"/>
      <c r="K441" s="234"/>
      <c r="L441" s="234"/>
      <c r="M441" s="234"/>
      <c r="N441" s="234"/>
      <c r="O441" s="234"/>
      <c r="P441" s="234"/>
      <c r="Q441" s="234"/>
      <c r="R441" s="234"/>
      <c r="S441" s="234"/>
      <c r="T441" s="234"/>
      <c r="U441" s="234"/>
      <c r="V441" s="234"/>
      <c r="W441" s="235"/>
      <c r="X441" s="128">
        <f t="shared" si="59"/>
        <v>0</v>
      </c>
      <c r="Y441" s="128">
        <f t="shared" si="60"/>
        <v>0</v>
      </c>
      <c r="Z441" s="125"/>
      <c r="AA441" s="125"/>
      <c r="AB441" s="125"/>
    </row>
    <row r="442" spans="1:28" s="119" customFormat="1" ht="15" customHeight="1" x14ac:dyDescent="0.35">
      <c r="A442" s="172" t="s">
        <v>184</v>
      </c>
      <c r="B442" s="173"/>
      <c r="C442" s="173"/>
      <c r="D442" s="173"/>
      <c r="E442" s="174"/>
      <c r="F442" s="221"/>
      <c r="G442" s="222"/>
      <c r="H442" s="222"/>
      <c r="I442" s="222"/>
      <c r="J442" s="222"/>
      <c r="K442" s="222"/>
      <c r="L442" s="222"/>
      <c r="M442" s="222"/>
      <c r="N442" s="222"/>
      <c r="O442" s="222"/>
      <c r="P442" s="222"/>
      <c r="Q442" s="222"/>
      <c r="R442" s="222"/>
      <c r="S442" s="222"/>
      <c r="T442" s="222"/>
      <c r="U442" s="222"/>
      <c r="V442" s="222"/>
      <c r="W442" s="223"/>
      <c r="X442" s="128">
        <f t="shared" si="59"/>
        <v>0</v>
      </c>
      <c r="Y442" s="128">
        <f t="shared" si="60"/>
        <v>0</v>
      </c>
      <c r="Z442" s="125"/>
      <c r="AA442" s="125"/>
      <c r="AB442" s="125"/>
    </row>
    <row r="443" spans="1:28" s="119" customFormat="1" x14ac:dyDescent="0.35">
      <c r="A443" s="36">
        <f>A438+1</f>
        <v>275</v>
      </c>
      <c r="B443" s="126" t="s">
        <v>381</v>
      </c>
      <c r="C443" s="13">
        <f>D443+K443+M443+O443+Q443+S443+U443+V443+W443</f>
        <v>528247</v>
      </c>
      <c r="D443" s="13"/>
      <c r="E443" s="11"/>
      <c r="F443" s="11"/>
      <c r="G443" s="11"/>
      <c r="H443" s="11"/>
      <c r="I443" s="11"/>
      <c r="J443" s="11"/>
      <c r="K443" s="11"/>
      <c r="L443" s="11"/>
      <c r="M443" s="11"/>
      <c r="N443" s="37"/>
      <c r="O443" s="37"/>
      <c r="P443" s="37"/>
      <c r="Q443" s="37"/>
      <c r="R443" s="37"/>
      <c r="S443" s="37"/>
      <c r="T443" s="37"/>
      <c r="U443" s="37"/>
      <c r="V443" s="13"/>
      <c r="W443" s="11">
        <v>528247</v>
      </c>
      <c r="X443" s="128">
        <f t="shared" si="59"/>
        <v>528247</v>
      </c>
      <c r="Y443" s="128">
        <f t="shared" si="60"/>
        <v>0</v>
      </c>
      <c r="Z443" s="125"/>
      <c r="AA443" s="125"/>
      <c r="AB443" s="125"/>
    </row>
    <row r="444" spans="1:28" s="119" customFormat="1" x14ac:dyDescent="0.35">
      <c r="A444" s="36">
        <f>A443+1</f>
        <v>276</v>
      </c>
      <c r="B444" s="126" t="s">
        <v>382</v>
      </c>
      <c r="C444" s="13">
        <f>D444+K444+M444+O444+Q444+S444+U444+V444+W444</f>
        <v>2068318</v>
      </c>
      <c r="D444" s="13"/>
      <c r="E444" s="11"/>
      <c r="F444" s="11"/>
      <c r="G444" s="11"/>
      <c r="H444" s="11"/>
      <c r="I444" s="11"/>
      <c r="J444" s="11"/>
      <c r="K444" s="11"/>
      <c r="L444" s="11">
        <v>430</v>
      </c>
      <c r="M444" s="11">
        <v>1542010</v>
      </c>
      <c r="N444" s="37"/>
      <c r="O444" s="37"/>
      <c r="P444" s="37"/>
      <c r="Q444" s="37"/>
      <c r="R444" s="37"/>
      <c r="S444" s="37"/>
      <c r="T444" s="37"/>
      <c r="U444" s="37"/>
      <c r="V444" s="13"/>
      <c r="W444" s="11">
        <v>526308</v>
      </c>
      <c r="X444" s="128">
        <f t="shared" si="59"/>
        <v>2068318</v>
      </c>
      <c r="Y444" s="128">
        <f t="shared" si="60"/>
        <v>0</v>
      </c>
      <c r="Z444" s="125"/>
      <c r="AA444" s="125"/>
      <c r="AB444" s="125"/>
    </row>
    <row r="445" spans="1:28" s="119" customFormat="1" x14ac:dyDescent="0.35">
      <c r="A445" s="36">
        <f>A444+1</f>
        <v>277</v>
      </c>
      <c r="B445" s="126" t="s">
        <v>185</v>
      </c>
      <c r="C445" s="13">
        <f>D445+K445+M445+O445+Q445+S445+U445+V445+W445</f>
        <v>1400000</v>
      </c>
      <c r="D445" s="13"/>
      <c r="E445" s="11"/>
      <c r="F445" s="11"/>
      <c r="G445" s="11"/>
      <c r="H445" s="11"/>
      <c r="I445" s="11"/>
      <c r="J445" s="11"/>
      <c r="K445" s="11"/>
      <c r="L445" s="11"/>
      <c r="M445" s="11"/>
      <c r="N445" s="37"/>
      <c r="O445" s="37"/>
      <c r="P445" s="37"/>
      <c r="Q445" s="37"/>
      <c r="R445" s="37"/>
      <c r="S445" s="37"/>
      <c r="T445" s="37"/>
      <c r="U445" s="37"/>
      <c r="V445" s="13"/>
      <c r="W445" s="13">
        <v>1400000</v>
      </c>
      <c r="X445" s="128">
        <f t="shared" si="59"/>
        <v>1400000</v>
      </c>
      <c r="Y445" s="128">
        <f t="shared" si="60"/>
        <v>0</v>
      </c>
      <c r="Z445" s="125"/>
      <c r="AA445" s="125"/>
      <c r="AB445" s="125"/>
    </row>
    <row r="446" spans="1:28" s="119" customFormat="1" x14ac:dyDescent="0.35">
      <c r="A446" s="36">
        <f>A445+1</f>
        <v>278</v>
      </c>
      <c r="B446" s="126" t="s">
        <v>383</v>
      </c>
      <c r="C446" s="13">
        <f>D446+K446+M446+O446+Q446+S446+U446+V446+W446</f>
        <v>521289</v>
      </c>
      <c r="D446" s="13"/>
      <c r="E446" s="11"/>
      <c r="F446" s="11"/>
      <c r="G446" s="11"/>
      <c r="H446" s="11"/>
      <c r="I446" s="11"/>
      <c r="J446" s="11"/>
      <c r="K446" s="11"/>
      <c r="L446" s="11"/>
      <c r="M446" s="11"/>
      <c r="N446" s="37"/>
      <c r="O446" s="37"/>
      <c r="P446" s="37"/>
      <c r="Q446" s="37"/>
      <c r="R446" s="37"/>
      <c r="S446" s="37"/>
      <c r="T446" s="37"/>
      <c r="U446" s="37"/>
      <c r="V446" s="13"/>
      <c r="W446" s="11">
        <v>521289</v>
      </c>
      <c r="X446" s="128">
        <f t="shared" si="59"/>
        <v>521289</v>
      </c>
      <c r="Y446" s="128">
        <f t="shared" si="60"/>
        <v>0</v>
      </c>
      <c r="Z446" s="125"/>
      <c r="AA446" s="125"/>
      <c r="AB446" s="125"/>
    </row>
    <row r="447" spans="1:28" s="119" customFormat="1" x14ac:dyDescent="0.35">
      <c r="A447" s="175" t="s">
        <v>44</v>
      </c>
      <c r="B447" s="176"/>
      <c r="C447" s="11">
        <f>SUM(C443:C446)</f>
        <v>4517854</v>
      </c>
      <c r="D447" s="11"/>
      <c r="E447" s="11"/>
      <c r="F447" s="11"/>
      <c r="G447" s="11"/>
      <c r="H447" s="11"/>
      <c r="I447" s="11"/>
      <c r="J447" s="11"/>
      <c r="K447" s="11"/>
      <c r="L447" s="11">
        <f>SUM(L443:L446)</f>
        <v>430</v>
      </c>
      <c r="M447" s="11">
        <f>SUM(M443:M446)</f>
        <v>1542010</v>
      </c>
      <c r="N447" s="11"/>
      <c r="O447" s="11"/>
      <c r="P447" s="11"/>
      <c r="Q447" s="11"/>
      <c r="R447" s="11"/>
      <c r="S447" s="11"/>
      <c r="T447" s="11"/>
      <c r="U447" s="11"/>
      <c r="V447" s="11"/>
      <c r="W447" s="11">
        <f>SUM(W443:W446)</f>
        <v>2975844</v>
      </c>
      <c r="X447" s="128">
        <f t="shared" si="59"/>
        <v>4517854</v>
      </c>
      <c r="Y447" s="128">
        <f t="shared" si="60"/>
        <v>0</v>
      </c>
      <c r="Z447" s="125"/>
      <c r="AA447" s="125"/>
      <c r="AB447" s="125"/>
    </row>
    <row r="448" spans="1:28" s="119" customFormat="1" ht="15" customHeight="1" x14ac:dyDescent="0.35">
      <c r="A448" s="172" t="s">
        <v>181</v>
      </c>
      <c r="B448" s="173"/>
      <c r="C448" s="173"/>
      <c r="D448" s="173"/>
      <c r="E448" s="174"/>
      <c r="F448" s="221"/>
      <c r="G448" s="222"/>
      <c r="H448" s="222"/>
      <c r="I448" s="222"/>
      <c r="J448" s="222"/>
      <c r="K448" s="222"/>
      <c r="L448" s="222"/>
      <c r="M448" s="222"/>
      <c r="N448" s="222"/>
      <c r="O448" s="222"/>
      <c r="P448" s="222"/>
      <c r="Q448" s="222"/>
      <c r="R448" s="222"/>
      <c r="S448" s="222"/>
      <c r="T448" s="222"/>
      <c r="U448" s="222"/>
      <c r="V448" s="222"/>
      <c r="W448" s="223"/>
      <c r="X448" s="128">
        <f t="shared" si="59"/>
        <v>0</v>
      </c>
      <c r="Y448" s="128">
        <f t="shared" si="60"/>
        <v>0</v>
      </c>
      <c r="Z448" s="125"/>
      <c r="AA448" s="125"/>
      <c r="AB448" s="125"/>
    </row>
    <row r="449" spans="1:28" s="119" customFormat="1" x14ac:dyDescent="0.35">
      <c r="A449" s="32">
        <f>A446+1</f>
        <v>279</v>
      </c>
      <c r="B449" s="151" t="s">
        <v>439</v>
      </c>
      <c r="C449" s="13">
        <f>D449+K449+M449+O449+Q449+S449+U449+V449+W449</f>
        <v>1805098</v>
      </c>
      <c r="D449" s="13"/>
      <c r="E449" s="13"/>
      <c r="F449" s="13"/>
      <c r="G449" s="13"/>
      <c r="H449" s="13"/>
      <c r="I449" s="13"/>
      <c r="J449" s="13"/>
      <c r="K449" s="13"/>
      <c r="L449" s="13">
        <v>1200</v>
      </c>
      <c r="M449" s="13">
        <v>1805098</v>
      </c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28">
        <f t="shared" si="59"/>
        <v>1805098</v>
      </c>
      <c r="Y449" s="128">
        <f t="shared" si="60"/>
        <v>0</v>
      </c>
      <c r="Z449" s="125"/>
      <c r="AA449" s="125"/>
      <c r="AB449" s="125"/>
    </row>
    <row r="450" spans="1:28" s="119" customFormat="1" x14ac:dyDescent="0.35">
      <c r="A450" s="32">
        <f>A449+1</f>
        <v>280</v>
      </c>
      <c r="B450" s="151" t="s">
        <v>440</v>
      </c>
      <c r="C450" s="13">
        <f>D450+K450+M450+O450+Q450+S450+U450+V450+W450</f>
        <v>1762571</v>
      </c>
      <c r="D450" s="13"/>
      <c r="E450" s="13"/>
      <c r="F450" s="13"/>
      <c r="G450" s="13"/>
      <c r="H450" s="13"/>
      <c r="I450" s="13"/>
      <c r="J450" s="13"/>
      <c r="K450" s="13"/>
      <c r="L450" s="13">
        <v>1200</v>
      </c>
      <c r="M450" s="13">
        <v>1762571</v>
      </c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28">
        <f t="shared" si="59"/>
        <v>1762571</v>
      </c>
      <c r="Y450" s="128">
        <f t="shared" si="60"/>
        <v>0</v>
      </c>
      <c r="Z450" s="125"/>
      <c r="AA450" s="125"/>
      <c r="AB450" s="125"/>
    </row>
    <row r="451" spans="1:28" s="119" customFormat="1" x14ac:dyDescent="0.35">
      <c r="A451" s="175" t="s">
        <v>44</v>
      </c>
      <c r="B451" s="176"/>
      <c r="C451" s="13">
        <f>SUM(C449:C450)</f>
        <v>3567669</v>
      </c>
      <c r="D451" s="13"/>
      <c r="E451" s="13"/>
      <c r="F451" s="13"/>
      <c r="G451" s="13"/>
      <c r="H451" s="13"/>
      <c r="I451" s="13"/>
      <c r="J451" s="13"/>
      <c r="K451" s="13"/>
      <c r="L451" s="13">
        <f>SUM(L449:L450)</f>
        <v>2400</v>
      </c>
      <c r="M451" s="13">
        <f>SUM(M449:M450)</f>
        <v>3567669</v>
      </c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28">
        <f t="shared" si="59"/>
        <v>3567669</v>
      </c>
      <c r="Y451" s="128">
        <f t="shared" si="60"/>
        <v>0</v>
      </c>
      <c r="Z451" s="125"/>
      <c r="AA451" s="125"/>
      <c r="AB451" s="125"/>
    </row>
    <row r="452" spans="1:28" s="119" customFormat="1" ht="15" customHeight="1" x14ac:dyDescent="0.35">
      <c r="A452" s="172" t="s">
        <v>182</v>
      </c>
      <c r="B452" s="173"/>
      <c r="C452" s="173"/>
      <c r="D452" s="173"/>
      <c r="E452" s="174"/>
      <c r="F452" s="221"/>
      <c r="G452" s="222"/>
      <c r="H452" s="222"/>
      <c r="I452" s="222"/>
      <c r="J452" s="222"/>
      <c r="K452" s="222"/>
      <c r="L452" s="222"/>
      <c r="M452" s="222"/>
      <c r="N452" s="222"/>
      <c r="O452" s="222"/>
      <c r="P452" s="222"/>
      <c r="Q452" s="222"/>
      <c r="R452" s="222"/>
      <c r="S452" s="222"/>
      <c r="T452" s="222"/>
      <c r="U452" s="222"/>
      <c r="V452" s="222"/>
      <c r="W452" s="223"/>
      <c r="X452" s="128">
        <f t="shared" si="59"/>
        <v>0</v>
      </c>
      <c r="Y452" s="128">
        <f t="shared" si="60"/>
        <v>0</v>
      </c>
      <c r="Z452" s="125"/>
      <c r="AA452" s="125"/>
      <c r="AB452" s="125"/>
    </row>
    <row r="453" spans="1:28" s="119" customFormat="1" x14ac:dyDescent="0.35">
      <c r="A453" s="32">
        <f>A450+1</f>
        <v>281</v>
      </c>
      <c r="B453" s="44" t="s">
        <v>441</v>
      </c>
      <c r="C453" s="13">
        <f>D453+K453+M453+O453+Q453+S453+U453+V453+W453</f>
        <v>200000</v>
      </c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>
        <v>200000</v>
      </c>
      <c r="X453" s="128">
        <f t="shared" si="59"/>
        <v>200000</v>
      </c>
      <c r="Y453" s="128">
        <f t="shared" si="60"/>
        <v>0</v>
      </c>
      <c r="Z453" s="125"/>
      <c r="AA453" s="125"/>
      <c r="AB453" s="125"/>
    </row>
    <row r="454" spans="1:28" s="119" customFormat="1" x14ac:dyDescent="0.35">
      <c r="A454" s="219" t="s">
        <v>44</v>
      </c>
      <c r="B454" s="219"/>
      <c r="C454" s="13">
        <f>D454+K454+M454+O454+Q454+S454+U454+V454+W454</f>
        <v>200000</v>
      </c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>
        <f>SUM(W453)</f>
        <v>200000</v>
      </c>
      <c r="X454" s="128">
        <f t="shared" si="59"/>
        <v>200000</v>
      </c>
      <c r="Y454" s="128">
        <f t="shared" si="60"/>
        <v>0</v>
      </c>
      <c r="Z454" s="125"/>
      <c r="AA454" s="125"/>
      <c r="AB454" s="125"/>
    </row>
    <row r="455" spans="1:28" s="119" customFormat="1" x14ac:dyDescent="0.35">
      <c r="A455" s="220" t="s">
        <v>183</v>
      </c>
      <c r="B455" s="220"/>
      <c r="C455" s="13">
        <f>C451+C454+C447</f>
        <v>8285523</v>
      </c>
      <c r="D455" s="13"/>
      <c r="E455" s="13"/>
      <c r="F455" s="13"/>
      <c r="G455" s="13"/>
      <c r="H455" s="13"/>
      <c r="I455" s="13"/>
      <c r="J455" s="13"/>
      <c r="K455" s="13"/>
      <c r="L455" s="13">
        <f>L451+L454+L447</f>
        <v>2830</v>
      </c>
      <c r="M455" s="13">
        <f>M451+M454+M447</f>
        <v>5109679</v>
      </c>
      <c r="N455" s="13"/>
      <c r="O455" s="13"/>
      <c r="P455" s="13"/>
      <c r="Q455" s="13"/>
      <c r="R455" s="13"/>
      <c r="S455" s="13"/>
      <c r="T455" s="13"/>
      <c r="U455" s="13"/>
      <c r="V455" s="13"/>
      <c r="W455" s="13">
        <f>W451+W454+W447</f>
        <v>3175844</v>
      </c>
      <c r="X455" s="128">
        <f t="shared" si="59"/>
        <v>8285523</v>
      </c>
      <c r="Y455" s="128">
        <f t="shared" si="60"/>
        <v>0</v>
      </c>
      <c r="Z455" s="125"/>
      <c r="AA455" s="125"/>
      <c r="AB455" s="125"/>
    </row>
    <row r="456" spans="1:28" s="120" customFormat="1" ht="21.75" customHeight="1" x14ac:dyDescent="0.35">
      <c r="A456" s="230" t="s">
        <v>359</v>
      </c>
      <c r="B456" s="232"/>
      <c r="C456" s="38">
        <f t="shared" ref="C456:Q456" si="67">C33+C50+C80+C132+C165+C206+C215+C234+C274+C284+C300+C330+C339+C365+C382+C398+C440+C455</f>
        <v>558411492.96000004</v>
      </c>
      <c r="D456" s="38">
        <f t="shared" si="67"/>
        <v>31009149</v>
      </c>
      <c r="E456" s="38">
        <f t="shared" si="67"/>
        <v>7178150</v>
      </c>
      <c r="F456" s="38">
        <f t="shared" si="67"/>
        <v>19015176</v>
      </c>
      <c r="G456" s="38">
        <f t="shared" si="67"/>
        <v>1829093</v>
      </c>
      <c r="H456" s="38">
        <f t="shared" si="67"/>
        <v>2589620</v>
      </c>
      <c r="I456" s="38">
        <f t="shared" si="67"/>
        <v>397110</v>
      </c>
      <c r="J456" s="39">
        <f t="shared" si="67"/>
        <v>31</v>
      </c>
      <c r="K456" s="38">
        <f t="shared" si="67"/>
        <v>72154322</v>
      </c>
      <c r="L456" s="38">
        <f t="shared" si="67"/>
        <v>108306.45</v>
      </c>
      <c r="M456" s="38">
        <f t="shared" si="67"/>
        <v>230766456.96000001</v>
      </c>
      <c r="N456" s="38">
        <f t="shared" si="67"/>
        <v>11501.91</v>
      </c>
      <c r="O456" s="38">
        <f t="shared" si="67"/>
        <v>8340116</v>
      </c>
      <c r="P456" s="38">
        <f t="shared" si="67"/>
        <v>84807.13</v>
      </c>
      <c r="Q456" s="38">
        <f t="shared" si="67"/>
        <v>135854570</v>
      </c>
      <c r="R456" s="38"/>
      <c r="S456" s="38"/>
      <c r="T456" s="38">
        <f>T33+T50+T80+T132+T165+T206+T215+T234+T274+T284+T300+T330+T339+T365+T382+T398+T440+T455</f>
        <v>14108.18</v>
      </c>
      <c r="U456" s="38">
        <f>U33+U50+U80+U132+U165+U206+U215+U234+U274+U284+U300+U330+U339+U365+U382+U398+U440+U455</f>
        <v>43074611</v>
      </c>
      <c r="V456" s="38">
        <f>V33+V50+V80+V132+V165+V206+V215+V234+V274+V284+V300+V330+V339+V365+V382+V398+V440+V455</f>
        <v>283012</v>
      </c>
      <c r="W456" s="38">
        <f>W33+W50+W80+W132+W165+W206+W215+W234+W274+W284+W300+W330+W339+W365+W382+W398+W440+W455</f>
        <v>36929256</v>
      </c>
      <c r="X456" s="128">
        <f t="shared" si="59"/>
        <v>558411492.96000004</v>
      </c>
      <c r="Y456" s="128">
        <f t="shared" si="60"/>
        <v>0</v>
      </c>
      <c r="Z456" s="133"/>
      <c r="AA456" s="133"/>
      <c r="AB456" s="133"/>
    </row>
    <row r="457" spans="1:28" s="119" customFormat="1" ht="20.25" customHeight="1" x14ac:dyDescent="0.35">
      <c r="A457" s="248" t="s">
        <v>447</v>
      </c>
      <c r="B457" s="248"/>
      <c r="C457" s="13">
        <v>5346139</v>
      </c>
      <c r="D457" s="152"/>
      <c r="E457" s="152"/>
      <c r="F457" s="152"/>
      <c r="G457" s="152"/>
      <c r="H457" s="152"/>
      <c r="I457" s="152"/>
      <c r="J457" s="152"/>
      <c r="K457" s="152"/>
      <c r="L457" s="152"/>
      <c r="M457" s="152"/>
      <c r="N457" s="152"/>
      <c r="O457" s="152"/>
      <c r="P457" s="152"/>
      <c r="Q457" s="152"/>
      <c r="R457" s="152"/>
      <c r="S457" s="152"/>
      <c r="T457" s="152"/>
      <c r="U457" s="152"/>
      <c r="V457" s="152"/>
      <c r="W457" s="152"/>
      <c r="X457" s="125"/>
      <c r="Y457" s="125"/>
      <c r="Z457" s="125"/>
      <c r="AA457" s="125"/>
      <c r="AB457" s="125"/>
    </row>
    <row r="458" spans="1:28" s="119" customFormat="1" ht="27.75" customHeight="1" x14ac:dyDescent="0.35">
      <c r="A458" s="216" t="s">
        <v>444</v>
      </c>
      <c r="B458" s="216"/>
      <c r="C458" s="38">
        <f>C456+C457</f>
        <v>563757631.96000004</v>
      </c>
      <c r="D458" s="152"/>
      <c r="E458" s="152"/>
      <c r="F458" s="152"/>
      <c r="G458" s="152"/>
      <c r="H458" s="152"/>
      <c r="I458" s="152"/>
      <c r="J458" s="152"/>
      <c r="K458" s="152"/>
      <c r="L458" s="152"/>
      <c r="M458" s="152"/>
      <c r="N458" s="152"/>
      <c r="O458" s="152"/>
      <c r="P458" s="152"/>
      <c r="Q458" s="152"/>
      <c r="R458" s="152"/>
      <c r="S458" s="152"/>
      <c r="T458" s="152"/>
      <c r="U458" s="152"/>
      <c r="V458" s="152"/>
      <c r="W458" s="152"/>
      <c r="X458" s="125"/>
      <c r="Y458" s="125"/>
      <c r="Z458" s="125"/>
      <c r="AA458" s="125"/>
      <c r="AB458" s="125"/>
    </row>
    <row r="459" spans="1:28" x14ac:dyDescent="0.35">
      <c r="C459" s="6"/>
    </row>
    <row r="460" spans="1:28" x14ac:dyDescent="0.35">
      <c r="C460" s="7">
        <f>C456-W456</f>
        <v>521482236.96000004</v>
      </c>
    </row>
    <row r="461" spans="1:28" x14ac:dyDescent="0.35">
      <c r="C461" s="6">
        <f>C460*1/100</f>
        <v>5214822.3696000008</v>
      </c>
    </row>
    <row r="464" spans="1:28" x14ac:dyDescent="0.35">
      <c r="D464" s="153">
        <f>E456+F456+G456+H456+I456+K456+M456+O456+Q456+S456+U456+V456+W456</f>
        <v>558411492.96000004</v>
      </c>
    </row>
  </sheetData>
  <mergeCells count="246">
    <mergeCell ref="A458:B458"/>
    <mergeCell ref="A57:E57"/>
    <mergeCell ref="A60:E60"/>
    <mergeCell ref="A63:E63"/>
    <mergeCell ref="A77:E77"/>
    <mergeCell ref="A82:E82"/>
    <mergeCell ref="A59:B59"/>
    <mergeCell ref="A301:W301"/>
    <mergeCell ref="A285:W285"/>
    <mergeCell ref="A275:W275"/>
    <mergeCell ref="A331:W331"/>
    <mergeCell ref="A340:W340"/>
    <mergeCell ref="A366:W366"/>
    <mergeCell ref="A383:W383"/>
    <mergeCell ref="A399:W399"/>
    <mergeCell ref="A441:W441"/>
    <mergeCell ref="A235:W235"/>
    <mergeCell ref="A216:W216"/>
    <mergeCell ref="A207:W207"/>
    <mergeCell ref="A166:W166"/>
    <mergeCell ref="A133:W133"/>
    <mergeCell ref="A81:W81"/>
    <mergeCell ref="A457:B457"/>
    <mergeCell ref="F57:W57"/>
    <mergeCell ref="A100:B100"/>
    <mergeCell ref="A111:B111"/>
    <mergeCell ref="F60:W60"/>
    <mergeCell ref="F63:W63"/>
    <mergeCell ref="F77:W77"/>
    <mergeCell ref="F82:W82"/>
    <mergeCell ref="A112:E112"/>
    <mergeCell ref="F87:W87"/>
    <mergeCell ref="A98:E98"/>
    <mergeCell ref="F98:W98"/>
    <mergeCell ref="A62:B62"/>
    <mergeCell ref="A132:B132"/>
    <mergeCell ref="F171:W171"/>
    <mergeCell ref="F203:W203"/>
    <mergeCell ref="A456:B456"/>
    <mergeCell ref="A121:E121"/>
    <mergeCell ref="F121:W121"/>
    <mergeCell ref="A134:E134"/>
    <mergeCell ref="A131:B131"/>
    <mergeCell ref="F101:W101"/>
    <mergeCell ref="A101:E101"/>
    <mergeCell ref="A120:B120"/>
    <mergeCell ref="F112:W112"/>
    <mergeCell ref="A314:B314"/>
    <mergeCell ref="F134:W134"/>
    <mergeCell ref="A138:B138"/>
    <mergeCell ref="A139:E139"/>
    <mergeCell ref="F139:W139"/>
    <mergeCell ref="A151:E151"/>
    <mergeCell ref="F151:W151"/>
    <mergeCell ref="A157:E157"/>
    <mergeCell ref="F157:W157"/>
    <mergeCell ref="A150:B150"/>
    <mergeCell ref="A156:B156"/>
    <mergeCell ref="A164:B164"/>
    <mergeCell ref="A56:B56"/>
    <mergeCell ref="A76:B76"/>
    <mergeCell ref="F43:W43"/>
    <mergeCell ref="A39:E39"/>
    <mergeCell ref="A43:E43"/>
    <mergeCell ref="A47:E47"/>
    <mergeCell ref="A51:W51"/>
    <mergeCell ref="A52:E52"/>
    <mergeCell ref="F52:W52"/>
    <mergeCell ref="A42:B42"/>
    <mergeCell ref="A46:B46"/>
    <mergeCell ref="A49:B49"/>
    <mergeCell ref="A50:B50"/>
    <mergeCell ref="A5:A9"/>
    <mergeCell ref="B5:B9"/>
    <mergeCell ref="D6:I6"/>
    <mergeCell ref="A12:E12"/>
    <mergeCell ref="F12:W12"/>
    <mergeCell ref="F25:W25"/>
    <mergeCell ref="A24:B24"/>
    <mergeCell ref="V6:V8"/>
    <mergeCell ref="C5:C8"/>
    <mergeCell ref="J6:K8"/>
    <mergeCell ref="L6:M8"/>
    <mergeCell ref="N6:O8"/>
    <mergeCell ref="P6:Q8"/>
    <mergeCell ref="D7:D8"/>
    <mergeCell ref="E7:I7"/>
    <mergeCell ref="R6:S8"/>
    <mergeCell ref="T6:U8"/>
    <mergeCell ref="W6:W8"/>
    <mergeCell ref="D5:W5"/>
    <mergeCell ref="A11:W11"/>
    <mergeCell ref="F29:W29"/>
    <mergeCell ref="F35:W35"/>
    <mergeCell ref="A25:E25"/>
    <mergeCell ref="A28:B28"/>
    <mergeCell ref="A29:E29"/>
    <mergeCell ref="A32:B32"/>
    <mergeCell ref="F225:W225"/>
    <mergeCell ref="A220:E220"/>
    <mergeCell ref="A225:E225"/>
    <mergeCell ref="F47:W47"/>
    <mergeCell ref="A33:B33"/>
    <mergeCell ref="A38:B38"/>
    <mergeCell ref="A35:E35"/>
    <mergeCell ref="F39:W39"/>
    <mergeCell ref="A165:B165"/>
    <mergeCell ref="A167:E167"/>
    <mergeCell ref="F167:W167"/>
    <mergeCell ref="A171:E171"/>
    <mergeCell ref="A86:B86"/>
    <mergeCell ref="A97:B97"/>
    <mergeCell ref="A34:W34"/>
    <mergeCell ref="A79:B79"/>
    <mergeCell ref="A80:B80"/>
    <mergeCell ref="A87:E87"/>
    <mergeCell ref="F231:W231"/>
    <mergeCell ref="A231:E231"/>
    <mergeCell ref="A251:E251"/>
    <mergeCell ref="A250:B250"/>
    <mergeCell ref="A203:E203"/>
    <mergeCell ref="A170:B170"/>
    <mergeCell ref="A202:B202"/>
    <mergeCell ref="A205:B205"/>
    <mergeCell ref="A206:B206"/>
    <mergeCell ref="F208:W208"/>
    <mergeCell ref="F212:W212"/>
    <mergeCell ref="F217:W217"/>
    <mergeCell ref="A208:E208"/>
    <mergeCell ref="A212:E212"/>
    <mergeCell ref="A217:E217"/>
    <mergeCell ref="A211:B211"/>
    <mergeCell ref="A214:B214"/>
    <mergeCell ref="A215:B215"/>
    <mergeCell ref="A256:B256"/>
    <mergeCell ref="A219:B219"/>
    <mergeCell ref="A224:B224"/>
    <mergeCell ref="A230:B230"/>
    <mergeCell ref="A233:B233"/>
    <mergeCell ref="F260:W260"/>
    <mergeCell ref="F263:W263"/>
    <mergeCell ref="F266:W266"/>
    <mergeCell ref="A260:E260"/>
    <mergeCell ref="A263:E263"/>
    <mergeCell ref="A266:E266"/>
    <mergeCell ref="A262:B262"/>
    <mergeCell ref="A265:B265"/>
    <mergeCell ref="A259:B259"/>
    <mergeCell ref="F236:W236"/>
    <mergeCell ref="A236:E236"/>
    <mergeCell ref="F251:W251"/>
    <mergeCell ref="F254:W254"/>
    <mergeCell ref="F257:W257"/>
    <mergeCell ref="A254:E254"/>
    <mergeCell ref="A257:E257"/>
    <mergeCell ref="A253:B253"/>
    <mergeCell ref="A234:B234"/>
    <mergeCell ref="F220:W220"/>
    <mergeCell ref="A273:B273"/>
    <mergeCell ref="A274:B274"/>
    <mergeCell ref="A299:B299"/>
    <mergeCell ref="F276:W276"/>
    <mergeCell ref="A276:E276"/>
    <mergeCell ref="A283:B283"/>
    <mergeCell ref="A284:B284"/>
    <mergeCell ref="A302:E302"/>
    <mergeCell ref="A306:E306"/>
    <mergeCell ref="A300:B300"/>
    <mergeCell ref="F286:W286"/>
    <mergeCell ref="F289:W289"/>
    <mergeCell ref="F294:W294"/>
    <mergeCell ref="A286:E286"/>
    <mergeCell ref="A289:E289"/>
    <mergeCell ref="A294:E294"/>
    <mergeCell ref="F302:W302"/>
    <mergeCell ref="F306:W306"/>
    <mergeCell ref="A293:B293"/>
    <mergeCell ref="A288:B288"/>
    <mergeCell ref="A305:B305"/>
    <mergeCell ref="A322:B322"/>
    <mergeCell ref="A329:B329"/>
    <mergeCell ref="F323:W323"/>
    <mergeCell ref="A323:E323"/>
    <mergeCell ref="A335:E335"/>
    <mergeCell ref="A315:E315"/>
    <mergeCell ref="A320:E320"/>
    <mergeCell ref="A350:E350"/>
    <mergeCell ref="A354:E354"/>
    <mergeCell ref="F315:W315"/>
    <mergeCell ref="F320:W320"/>
    <mergeCell ref="A330:B330"/>
    <mergeCell ref="A349:B349"/>
    <mergeCell ref="A353:B353"/>
    <mergeCell ref="A319:B319"/>
    <mergeCell ref="F350:W350"/>
    <mergeCell ref="F354:W354"/>
    <mergeCell ref="F332:W332"/>
    <mergeCell ref="F335:W335"/>
    <mergeCell ref="A332:E332"/>
    <mergeCell ref="A334:B334"/>
    <mergeCell ref="A338:B338"/>
    <mergeCell ref="A339:B339"/>
    <mergeCell ref="F341:W341"/>
    <mergeCell ref="A341:E341"/>
    <mergeCell ref="F357:W357"/>
    <mergeCell ref="F376:W376"/>
    <mergeCell ref="A370:E370"/>
    <mergeCell ref="A376:E376"/>
    <mergeCell ref="A357:E357"/>
    <mergeCell ref="A361:B361"/>
    <mergeCell ref="A365:B365"/>
    <mergeCell ref="A367:E367"/>
    <mergeCell ref="A356:B356"/>
    <mergeCell ref="F362:W362"/>
    <mergeCell ref="A362:E362"/>
    <mergeCell ref="F367:W367"/>
    <mergeCell ref="F370:W370"/>
    <mergeCell ref="A364:B364"/>
    <mergeCell ref="A398:B398"/>
    <mergeCell ref="A369:B369"/>
    <mergeCell ref="A375:B375"/>
    <mergeCell ref="A381:B381"/>
    <mergeCell ref="A382:B382"/>
    <mergeCell ref="A454:B454"/>
    <mergeCell ref="A455:B455"/>
    <mergeCell ref="A403:B403"/>
    <mergeCell ref="F400:W400"/>
    <mergeCell ref="A400:E400"/>
    <mergeCell ref="F408:W408"/>
    <mergeCell ref="A404:E404"/>
    <mergeCell ref="A408:E408"/>
    <mergeCell ref="A451:B451"/>
    <mergeCell ref="F448:W448"/>
    <mergeCell ref="A407:B407"/>
    <mergeCell ref="F404:W404"/>
    <mergeCell ref="A430:B430"/>
    <mergeCell ref="A439:B439"/>
    <mergeCell ref="A440:B440"/>
    <mergeCell ref="A447:B447"/>
    <mergeCell ref="F431:W431"/>
    <mergeCell ref="A431:E431"/>
    <mergeCell ref="F442:W442"/>
    <mergeCell ref="F452:W452"/>
    <mergeCell ref="A442:E442"/>
    <mergeCell ref="A448:E448"/>
    <mergeCell ref="A452:E452"/>
  </mergeCells>
  <phoneticPr fontId="0" type="noConversion"/>
  <pageMargins left="0.15748031496062992" right="0.15748031496062992" top="0.27559055118110237" bottom="0.23622047244094491" header="0.15748031496062992" footer="0.15748031496062992"/>
  <pageSetup paperSize="9" scale="2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характеристика мкд</vt:lpstr>
      <vt:lpstr>вмды работ</vt:lpstr>
      <vt:lpstr>'вмды работ'!Print_Area</vt:lpstr>
      <vt:lpstr>'характеристика мкд'!Print_Area</vt:lpstr>
      <vt:lpstr>'вмды работ'!Print_Titles</vt:lpstr>
      <vt:lpstr>'характеристика мкд'!Print_Titles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2015-12-04T14:10:12Z</dcterms:modified>
</cp:coreProperties>
</file>