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10" windowWidth="14810" windowHeight="7110" activeTab="1"/>
  </bookViews>
  <sheets>
    <sheet name="характеристика мкд" sheetId="2" r:id="rId1"/>
    <sheet name="вмды работ" sheetId="1" r:id="rId2"/>
  </sheets>
  <definedNames>
    <definedName name="_FilterDatabase" localSheetId="0" hidden="1">'характеристика мкд'!$A$8:$X$140</definedName>
    <definedName name="BossProviderVariable?_3a5cf5fc_c6fe_4474_a3a3_5c6bc34e647a" hidden="1">"25_01_2006"</definedName>
    <definedName name="Print_Area" localSheetId="1">'вмды работ'!$A$1:$W$246</definedName>
    <definedName name="Print_Area" localSheetId="0">'характеристика мкд'!$A$1:$T$242</definedName>
    <definedName name="Print_Titles" localSheetId="1">'вмды работ'!$10:$10</definedName>
    <definedName name="Print_Titles" localSheetId="0">'характеристика мкд'!$8:$8</definedName>
  </definedNames>
  <calcPr calcId="145621"/>
</workbook>
</file>

<file path=xl/calcChain.xml><?xml version="1.0" encoding="utf-8"?>
<calcChain xmlns="http://schemas.openxmlformats.org/spreadsheetml/2006/main">
  <c r="J201" i="2" l="1"/>
  <c r="K13" i="2" l="1"/>
  <c r="O13" i="2" l="1"/>
  <c r="O17" i="2"/>
  <c r="O20" i="2"/>
  <c r="O24" i="2"/>
  <c r="O27" i="2"/>
  <c r="O36" i="2"/>
  <c r="O39" i="2"/>
  <c r="O42" i="2"/>
  <c r="O56" i="2"/>
  <c r="O66" i="2"/>
  <c r="O71" i="2"/>
  <c r="O89" i="2"/>
  <c r="O86" i="2"/>
  <c r="O90" i="2"/>
  <c r="O118" i="2"/>
  <c r="O124" i="2" s="1"/>
  <c r="O123" i="2"/>
  <c r="O138" i="2"/>
  <c r="O139" i="2" s="1"/>
  <c r="O156" i="2"/>
  <c r="O153" i="2"/>
  <c r="O159" i="2"/>
  <c r="O162" i="2"/>
  <c r="O178" i="2"/>
  <c r="O179" i="2" s="1"/>
  <c r="O183" i="2"/>
  <c r="O192" i="2"/>
  <c r="O193" i="2" s="1"/>
  <c r="O186" i="2"/>
  <c r="O197" i="2"/>
  <c r="O201" i="2"/>
  <c r="O212" i="2"/>
  <c r="O213" i="2" s="1"/>
  <c r="O239" i="2"/>
  <c r="O240" i="2" s="1"/>
  <c r="O228" i="2"/>
  <c r="O229" i="2" s="1"/>
  <c r="O221" i="2"/>
  <c r="O206" i="2"/>
  <c r="O207" i="2" s="1"/>
  <c r="O128" i="2"/>
  <c r="O129" i="2" s="1"/>
  <c r="N13" i="2"/>
  <c r="N17" i="2"/>
  <c r="N20" i="2"/>
  <c r="N24" i="2"/>
  <c r="N27" i="2"/>
  <c r="N36" i="2"/>
  <c r="N39" i="2"/>
  <c r="N42" i="2"/>
  <c r="N56" i="2"/>
  <c r="N66" i="2"/>
  <c r="N72" i="2" s="1"/>
  <c r="N71" i="2"/>
  <c r="N89" i="2"/>
  <c r="N86" i="2"/>
  <c r="N90" i="2" s="1"/>
  <c r="N118" i="2"/>
  <c r="N124" i="2" s="1"/>
  <c r="N123" i="2"/>
  <c r="N138" i="2"/>
  <c r="N139" i="2" s="1"/>
  <c r="N156" i="2"/>
  <c r="N153" i="2"/>
  <c r="N159" i="2"/>
  <c r="N162" i="2"/>
  <c r="N178" i="2"/>
  <c r="N179" i="2" s="1"/>
  <c r="N183" i="2"/>
  <c r="N192" i="2"/>
  <c r="N186" i="2"/>
  <c r="N193" i="2" s="1"/>
  <c r="N197" i="2"/>
  <c r="N202" i="2" s="1"/>
  <c r="N201" i="2"/>
  <c r="N212" i="2"/>
  <c r="N213" i="2" s="1"/>
  <c r="N239" i="2"/>
  <c r="N240" i="2" s="1"/>
  <c r="N228" i="2"/>
  <c r="N229" i="2" s="1"/>
  <c r="N221" i="2"/>
  <c r="N206" i="2"/>
  <c r="N207" i="2" s="1"/>
  <c r="N128" i="2"/>
  <c r="N129" i="2" s="1"/>
  <c r="M13" i="2"/>
  <c r="M17" i="2"/>
  <c r="M20" i="2"/>
  <c r="M28" i="2" s="1"/>
  <c r="M24" i="2"/>
  <c r="M27" i="2"/>
  <c r="M36" i="2"/>
  <c r="M39" i="2"/>
  <c r="M42" i="2"/>
  <c r="M56" i="2"/>
  <c r="M66" i="2"/>
  <c r="M71" i="2"/>
  <c r="M89" i="2"/>
  <c r="M86" i="2"/>
  <c r="M118" i="2"/>
  <c r="M124" i="2"/>
  <c r="M138" i="2"/>
  <c r="M139" i="2" s="1"/>
  <c r="M156" i="2"/>
  <c r="M153" i="2"/>
  <c r="M159" i="2"/>
  <c r="M178" i="2"/>
  <c r="M179" i="2" s="1"/>
  <c r="M183" i="2"/>
  <c r="M192" i="2"/>
  <c r="M197" i="2"/>
  <c r="M202" i="2" s="1"/>
  <c r="M201" i="2"/>
  <c r="M212" i="2"/>
  <c r="M213" i="2"/>
  <c r="M239" i="2"/>
  <c r="M240" i="2" s="1"/>
  <c r="M228" i="2"/>
  <c r="M229" i="2"/>
  <c r="M221" i="2"/>
  <c r="D13" i="1"/>
  <c r="C13" i="1" s="1"/>
  <c r="L11" i="2" s="1"/>
  <c r="P11" i="2" s="1"/>
  <c r="P13" i="2" s="1"/>
  <c r="D14" i="1"/>
  <c r="C14" i="1" s="1"/>
  <c r="L12" i="2" s="1"/>
  <c r="P12" i="2" s="1"/>
  <c r="C17" i="1"/>
  <c r="L15" i="2" s="1"/>
  <c r="Q15" i="2" s="1"/>
  <c r="C18" i="1"/>
  <c r="L16" i="2" s="1"/>
  <c r="P16" i="2" s="1"/>
  <c r="D21" i="1"/>
  <c r="C21" i="1" s="1"/>
  <c r="L19" i="2" s="1"/>
  <c r="P19" i="2" s="1"/>
  <c r="P20" i="2" s="1"/>
  <c r="D24" i="1"/>
  <c r="C24" i="1" s="1"/>
  <c r="D25" i="1"/>
  <c r="C25" i="1" s="1"/>
  <c r="L23" i="2" s="1"/>
  <c r="P23" i="2" s="1"/>
  <c r="C28" i="1"/>
  <c r="L26" i="2" s="1"/>
  <c r="Q26" i="2" s="1"/>
  <c r="D33" i="1"/>
  <c r="C33" i="1"/>
  <c r="L31" i="2" s="1"/>
  <c r="P31" i="2" s="1"/>
  <c r="D34" i="1"/>
  <c r="C34" i="1"/>
  <c r="L32" i="2" s="1"/>
  <c r="P32" i="2" s="1"/>
  <c r="D35" i="1"/>
  <c r="C35" i="1"/>
  <c r="L33" i="2" s="1"/>
  <c r="P33" i="2" s="1"/>
  <c r="D36" i="1"/>
  <c r="C36" i="1"/>
  <c r="L34" i="2" s="1"/>
  <c r="P34" i="2" s="1"/>
  <c r="D37" i="1"/>
  <c r="C37" i="1"/>
  <c r="L35" i="2" s="1"/>
  <c r="P35" i="2" s="1"/>
  <c r="D40" i="1"/>
  <c r="C40" i="1" s="1"/>
  <c r="D43" i="1"/>
  <c r="C43" i="1" s="1"/>
  <c r="L41" i="2" s="1"/>
  <c r="P41" i="2" s="1"/>
  <c r="P42" i="2" s="1"/>
  <c r="D48" i="1"/>
  <c r="C48" i="1"/>
  <c r="L46" i="2" s="1"/>
  <c r="P46" i="2" s="1"/>
  <c r="C49" i="1"/>
  <c r="L47" i="2"/>
  <c r="P47" i="2" s="1"/>
  <c r="C50" i="1"/>
  <c r="L48" i="2" s="1"/>
  <c r="P48" i="2" s="1"/>
  <c r="C51" i="1"/>
  <c r="L49" i="2" s="1"/>
  <c r="P49" i="2" s="1"/>
  <c r="D52" i="1"/>
  <c r="C52" i="1" s="1"/>
  <c r="L50" i="2" s="1"/>
  <c r="P50" i="2" s="1"/>
  <c r="C53" i="1"/>
  <c r="C54" i="1"/>
  <c r="L52" i="2"/>
  <c r="P52" i="2" s="1"/>
  <c r="C55" i="1"/>
  <c r="L53" i="2" s="1"/>
  <c r="P53" i="2" s="1"/>
  <c r="D56" i="1"/>
  <c r="C56" i="1" s="1"/>
  <c r="L54" i="2" s="1"/>
  <c r="P54" i="2" s="1"/>
  <c r="D57" i="1"/>
  <c r="C57" i="1" s="1"/>
  <c r="L55" i="2" s="1"/>
  <c r="P55" i="2"/>
  <c r="C60" i="1"/>
  <c r="L58" i="2" s="1"/>
  <c r="P58" i="2" s="1"/>
  <c r="C61" i="1"/>
  <c r="L59" i="2" s="1"/>
  <c r="P59" i="2" s="1"/>
  <c r="C62" i="1"/>
  <c r="C63" i="1"/>
  <c r="L61" i="2"/>
  <c r="P61" i="2" s="1"/>
  <c r="C64" i="1"/>
  <c r="L62" i="2" s="1"/>
  <c r="P62" i="2"/>
  <c r="C65" i="1"/>
  <c r="L63" i="2" s="1"/>
  <c r="P63" i="2" s="1"/>
  <c r="D66" i="1"/>
  <c r="C66" i="1" s="1"/>
  <c r="L64" i="2" s="1"/>
  <c r="P64" i="2" s="1"/>
  <c r="D67" i="1"/>
  <c r="C67" i="1" s="1"/>
  <c r="L65" i="2" s="1"/>
  <c r="P65" i="2" s="1"/>
  <c r="D70" i="1"/>
  <c r="C70" i="1" s="1"/>
  <c r="L68" i="2" s="1"/>
  <c r="P68" i="2"/>
  <c r="D71" i="1"/>
  <c r="C71" i="1" s="1"/>
  <c r="L69" i="2" s="1"/>
  <c r="P69" i="2" s="1"/>
  <c r="C72" i="1"/>
  <c r="L70" i="2" s="1"/>
  <c r="P70" i="2" s="1"/>
  <c r="C90" i="1"/>
  <c r="L88" i="2" s="1"/>
  <c r="P88" i="2" s="1"/>
  <c r="P89" i="2" s="1"/>
  <c r="P90" i="2" s="1"/>
  <c r="P86" i="2"/>
  <c r="C95" i="1"/>
  <c r="L93" i="2" s="1"/>
  <c r="P93" i="2" s="1"/>
  <c r="C96" i="1"/>
  <c r="L94" i="2"/>
  <c r="C97" i="1"/>
  <c r="L95" i="2" s="1"/>
  <c r="P95" i="2"/>
  <c r="C98" i="1"/>
  <c r="L96" i="2" s="1"/>
  <c r="P96" i="2" s="1"/>
  <c r="C99" i="1"/>
  <c r="C100" i="1"/>
  <c r="L98" i="2"/>
  <c r="P98" i="2" s="1"/>
  <c r="C101" i="1"/>
  <c r="L99" i="2" s="1"/>
  <c r="P99" i="2" s="1"/>
  <c r="C102" i="1"/>
  <c r="L100" i="2" s="1"/>
  <c r="P100" i="2" s="1"/>
  <c r="C103" i="1"/>
  <c r="L101" i="2" s="1"/>
  <c r="P101" i="2" s="1"/>
  <c r="C104" i="1"/>
  <c r="L102" i="2"/>
  <c r="P102" i="2" s="1"/>
  <c r="C105" i="1"/>
  <c r="L103" i="2" s="1"/>
  <c r="P103" i="2"/>
  <c r="C106" i="1"/>
  <c r="L104" i="2" s="1"/>
  <c r="P104" i="2" s="1"/>
  <c r="C107" i="1"/>
  <c r="L105" i="2" s="1"/>
  <c r="P105" i="2" s="1"/>
  <c r="C108" i="1"/>
  <c r="L106" i="2"/>
  <c r="P106" i="2" s="1"/>
  <c r="C109" i="1"/>
  <c r="L107" i="2" s="1"/>
  <c r="P107" i="2" s="1"/>
  <c r="C110" i="1"/>
  <c r="L108" i="2" s="1"/>
  <c r="P108" i="2" s="1"/>
  <c r="C111" i="1"/>
  <c r="L109" i="2" s="1"/>
  <c r="P109" i="2" s="1"/>
  <c r="P123" i="2"/>
  <c r="C134" i="1"/>
  <c r="L132" i="2" s="1"/>
  <c r="C135" i="1"/>
  <c r="L133" i="2" s="1"/>
  <c r="P133" i="2" s="1"/>
  <c r="C136" i="1"/>
  <c r="L134" i="2" s="1"/>
  <c r="P134" i="2" s="1"/>
  <c r="C137" i="1"/>
  <c r="L135" i="2"/>
  <c r="P135" i="2" s="1"/>
  <c r="C138" i="1"/>
  <c r="L136" i="2" s="1"/>
  <c r="P136" i="2"/>
  <c r="C139" i="1"/>
  <c r="L137" i="2" s="1"/>
  <c r="P137" i="2" s="1"/>
  <c r="C157" i="1"/>
  <c r="L155" i="2" s="1"/>
  <c r="P155" i="2" s="1"/>
  <c r="P156" i="2" s="1"/>
  <c r="C144" i="1"/>
  <c r="L142" i="2" s="1"/>
  <c r="Q142" i="2" s="1"/>
  <c r="C145" i="1"/>
  <c r="L143" i="2" s="1"/>
  <c r="P143" i="2" s="1"/>
  <c r="D146" i="1"/>
  <c r="C146" i="1" s="1"/>
  <c r="L144" i="2" s="1"/>
  <c r="P144" i="2" s="1"/>
  <c r="D147" i="1"/>
  <c r="D148" i="1"/>
  <c r="C148" i="1" s="1"/>
  <c r="L146" i="2" s="1"/>
  <c r="P146" i="2" s="1"/>
  <c r="D149" i="1"/>
  <c r="C149" i="1" s="1"/>
  <c r="L147" i="2" s="1"/>
  <c r="P147" i="2" s="1"/>
  <c r="D150" i="1"/>
  <c r="C150" i="1" s="1"/>
  <c r="L148" i="2" s="1"/>
  <c r="P148" i="2" s="1"/>
  <c r="C151" i="1"/>
  <c r="L149" i="2" s="1"/>
  <c r="P149" i="2" s="1"/>
  <c r="C152" i="1"/>
  <c r="L150" i="2"/>
  <c r="P150" i="2" s="1"/>
  <c r="D153" i="1"/>
  <c r="C153" i="1" s="1"/>
  <c r="L151" i="2"/>
  <c r="P151" i="2" s="1"/>
  <c r="C154" i="1"/>
  <c r="L152" i="2" s="1"/>
  <c r="P152" i="2"/>
  <c r="C160" i="1"/>
  <c r="L158" i="2" s="1"/>
  <c r="P158" i="2" s="1"/>
  <c r="P159" i="2" s="1"/>
  <c r="P162" i="2"/>
  <c r="C168" i="1"/>
  <c r="L166" i="2" s="1"/>
  <c r="P166" i="2" s="1"/>
  <c r="C169" i="1"/>
  <c r="L167" i="2"/>
  <c r="C170" i="1"/>
  <c r="L168" i="2" s="1"/>
  <c r="P168" i="2"/>
  <c r="C171" i="1"/>
  <c r="L169" i="2"/>
  <c r="P169" i="2" s="1"/>
  <c r="C172" i="1"/>
  <c r="L170" i="2" s="1"/>
  <c r="P170" i="2" s="1"/>
  <c r="C173" i="1"/>
  <c r="L171" i="2"/>
  <c r="P171" i="2" s="1"/>
  <c r="C174" i="1"/>
  <c r="L172" i="2" s="1"/>
  <c r="P172" i="2" s="1"/>
  <c r="C175" i="1"/>
  <c r="L173" i="2"/>
  <c r="P173" i="2" s="1"/>
  <c r="C176" i="1"/>
  <c r="C177" i="1"/>
  <c r="L175" i="2"/>
  <c r="P175" i="2" s="1"/>
  <c r="C178" i="1"/>
  <c r="L176" i="2" s="1"/>
  <c r="P176" i="2" s="1"/>
  <c r="C179" i="1"/>
  <c r="L177" i="2"/>
  <c r="P177" i="2" s="1"/>
  <c r="C184" i="1"/>
  <c r="L182" i="2" s="1"/>
  <c r="P182" i="2" s="1"/>
  <c r="P183" i="2" s="1"/>
  <c r="D190" i="1"/>
  <c r="C190" i="1" s="1"/>
  <c r="L188" i="2"/>
  <c r="P188" i="2" s="1"/>
  <c r="D191" i="1"/>
  <c r="C191" i="1" s="1"/>
  <c r="L189" i="2" s="1"/>
  <c r="D192" i="1"/>
  <c r="C192" i="1" s="1"/>
  <c r="L190" i="2"/>
  <c r="P190" i="2" s="1"/>
  <c r="D193" i="1"/>
  <c r="P186" i="2"/>
  <c r="D198" i="1"/>
  <c r="C198" i="1"/>
  <c r="L196" i="2" s="1"/>
  <c r="P196" i="2" s="1"/>
  <c r="P197" i="2" s="1"/>
  <c r="D201" i="1"/>
  <c r="C201" i="1" s="1"/>
  <c r="L199" i="2"/>
  <c r="P199" i="2" s="1"/>
  <c r="D202" i="1"/>
  <c r="C202" i="1" s="1"/>
  <c r="D212" i="1"/>
  <c r="C235" i="1"/>
  <c r="L232" i="2" s="1"/>
  <c r="P232" i="2"/>
  <c r="D236" i="1"/>
  <c r="C236" i="1"/>
  <c r="C237" i="1"/>
  <c r="L234" i="2" s="1"/>
  <c r="P234" i="2" s="1"/>
  <c r="C238" i="1"/>
  <c r="L235" i="2" s="1"/>
  <c r="P235" i="2" s="1"/>
  <c r="C239" i="1"/>
  <c r="L236" i="2"/>
  <c r="P236" i="2" s="1"/>
  <c r="C240" i="1"/>
  <c r="L237" i="2" s="1"/>
  <c r="P237" i="2" s="1"/>
  <c r="D241" i="1"/>
  <c r="C241" i="1" s="1"/>
  <c r="L238" i="2" s="1"/>
  <c r="P238" i="2" s="1"/>
  <c r="C226" i="1"/>
  <c r="C227" i="1"/>
  <c r="L224" i="2"/>
  <c r="P224" i="2" s="1"/>
  <c r="C228" i="1"/>
  <c r="L225" i="2" s="1"/>
  <c r="P225" i="2" s="1"/>
  <c r="C229" i="1"/>
  <c r="L226" i="2"/>
  <c r="P226" i="2" s="1"/>
  <c r="P221" i="2"/>
  <c r="P206" i="2"/>
  <c r="P207" i="2"/>
  <c r="P128" i="2"/>
  <c r="P129" i="2"/>
  <c r="C15" i="1"/>
  <c r="C19" i="1"/>
  <c r="C22" i="1"/>
  <c r="C29" i="1"/>
  <c r="C38" i="1"/>
  <c r="C44" i="1"/>
  <c r="C91" i="1"/>
  <c r="C77" i="1"/>
  <c r="C78" i="1"/>
  <c r="C79" i="1"/>
  <c r="L77" i="2" s="1"/>
  <c r="Q77" i="2" s="1"/>
  <c r="C80" i="1"/>
  <c r="C81" i="1"/>
  <c r="C82" i="1"/>
  <c r="C83" i="1"/>
  <c r="L81" i="2" s="1"/>
  <c r="Q81" i="2" s="1"/>
  <c r="C84" i="1"/>
  <c r="C85" i="1"/>
  <c r="C86" i="1"/>
  <c r="C87" i="1"/>
  <c r="L85" i="2" s="1"/>
  <c r="Q85" i="2" s="1"/>
  <c r="C112" i="1"/>
  <c r="C113" i="1"/>
  <c r="L111" i="2" s="1"/>
  <c r="C114" i="1"/>
  <c r="C115" i="1"/>
  <c r="L113" i="2" s="1"/>
  <c r="Q113" i="2" s="1"/>
  <c r="C116" i="1"/>
  <c r="C117" i="1"/>
  <c r="L115" i="2" s="1"/>
  <c r="C118" i="1"/>
  <c r="C119" i="1"/>
  <c r="L117" i="2" s="1"/>
  <c r="Q117" i="2" s="1"/>
  <c r="C122" i="1"/>
  <c r="C123" i="1"/>
  <c r="C124" i="1"/>
  <c r="L122" i="2" s="1"/>
  <c r="Q122" i="2" s="1"/>
  <c r="C140" i="1"/>
  <c r="C141" i="1"/>
  <c r="C158" i="1"/>
  <c r="C161" i="1"/>
  <c r="C163" i="1"/>
  <c r="C164" i="1" s="1"/>
  <c r="C185" i="1"/>
  <c r="C187" i="1"/>
  <c r="C188" i="1"/>
  <c r="C199" i="1"/>
  <c r="C213" i="1"/>
  <c r="C230" i="1"/>
  <c r="L227" i="2" s="1"/>
  <c r="C217" i="1"/>
  <c r="C223" i="1" s="1"/>
  <c r="C218" i="1"/>
  <c r="L216" i="2" s="1"/>
  <c r="Q216" i="2" s="1"/>
  <c r="C219" i="1"/>
  <c r="C220" i="1"/>
  <c r="L218" i="2" s="1"/>
  <c r="C221" i="1"/>
  <c r="C222" i="1"/>
  <c r="L220" i="2" s="1"/>
  <c r="C207" i="1"/>
  <c r="C208" i="1" s="1"/>
  <c r="C209" i="1"/>
  <c r="C129" i="1"/>
  <c r="C130" i="1"/>
  <c r="C131" i="1" s="1"/>
  <c r="L13" i="2"/>
  <c r="L20" i="2"/>
  <c r="L42" i="2"/>
  <c r="I89" i="2"/>
  <c r="I86" i="2"/>
  <c r="J89" i="2"/>
  <c r="J86" i="2"/>
  <c r="K89" i="2"/>
  <c r="K86" i="2"/>
  <c r="K90" i="2"/>
  <c r="L89" i="2"/>
  <c r="Q89" i="2" s="1"/>
  <c r="L75" i="2"/>
  <c r="L76" i="2"/>
  <c r="L78" i="2"/>
  <c r="Q78" i="2" s="1"/>
  <c r="L79" i="2"/>
  <c r="L80" i="2"/>
  <c r="L82" i="2"/>
  <c r="L83" i="2"/>
  <c r="Q83" i="2" s="1"/>
  <c r="L84" i="2"/>
  <c r="H89" i="2"/>
  <c r="H86" i="2"/>
  <c r="L110" i="2"/>
  <c r="L112" i="2"/>
  <c r="Q112" i="2" s="1"/>
  <c r="L114" i="2"/>
  <c r="L116" i="2"/>
  <c r="L121" i="2"/>
  <c r="L156" i="2"/>
  <c r="L159" i="2"/>
  <c r="L161" i="2"/>
  <c r="L162" i="2" s="1"/>
  <c r="L185" i="2"/>
  <c r="L186" i="2" s="1"/>
  <c r="Q186" i="2" s="1"/>
  <c r="L197" i="2"/>
  <c r="L211" i="2"/>
  <c r="Q211" i="2" s="1"/>
  <c r="L215" i="2"/>
  <c r="Q215" i="2" s="1"/>
  <c r="L217" i="2"/>
  <c r="L219" i="2"/>
  <c r="D15" i="1"/>
  <c r="D22" i="1"/>
  <c r="D30" i="1" s="1"/>
  <c r="D26" i="1"/>
  <c r="D38" i="1"/>
  <c r="D41" i="1"/>
  <c r="D45" i="1" s="1"/>
  <c r="D44" i="1"/>
  <c r="D58" i="1"/>
  <c r="D68" i="1"/>
  <c r="D74" i="1" s="1"/>
  <c r="D73" i="1"/>
  <c r="D199" i="1"/>
  <c r="D203" i="1"/>
  <c r="D242" i="1"/>
  <c r="D243" i="1" s="1"/>
  <c r="E38" i="1"/>
  <c r="E45" i="1"/>
  <c r="E73" i="1"/>
  <c r="E74" i="1"/>
  <c r="E155" i="1"/>
  <c r="E165" i="1"/>
  <c r="F15" i="1"/>
  <c r="F22" i="1"/>
  <c r="F30" i="1"/>
  <c r="F38" i="1"/>
  <c r="F41" i="1"/>
  <c r="F44" i="1"/>
  <c r="F45" i="1"/>
  <c r="F58" i="1"/>
  <c r="F68" i="1"/>
  <c r="F73" i="1"/>
  <c r="F74" i="1"/>
  <c r="F155" i="1"/>
  <c r="F165" i="1"/>
  <c r="F194" i="1"/>
  <c r="F195" i="1"/>
  <c r="F203" i="1"/>
  <c r="F204" i="1"/>
  <c r="F214" i="1"/>
  <c r="F215" i="1"/>
  <c r="F242" i="1"/>
  <c r="F243" i="1"/>
  <c r="G15" i="1"/>
  <c r="G30" i="1" s="1"/>
  <c r="G26" i="1"/>
  <c r="G38" i="1"/>
  <c r="G41" i="1"/>
  <c r="G58" i="1"/>
  <c r="G74" i="1" s="1"/>
  <c r="G68" i="1"/>
  <c r="G73" i="1"/>
  <c r="G155" i="1"/>
  <c r="G165" i="1" s="1"/>
  <c r="G194" i="1"/>
  <c r="G195" i="1" s="1"/>
  <c r="G203" i="1"/>
  <c r="G204" i="1" s="1"/>
  <c r="G214" i="1"/>
  <c r="G215" i="1" s="1"/>
  <c r="H15" i="1"/>
  <c r="H30" i="1"/>
  <c r="H38" i="1"/>
  <c r="H41" i="1"/>
  <c r="H44" i="1"/>
  <c r="H45" i="1"/>
  <c r="H58" i="1"/>
  <c r="H68" i="1"/>
  <c r="H73" i="1"/>
  <c r="H74" i="1"/>
  <c r="H155" i="1"/>
  <c r="H165" i="1"/>
  <c r="H199" i="1"/>
  <c r="H204" i="1"/>
  <c r="I38" i="1"/>
  <c r="I45" i="1" s="1"/>
  <c r="I73" i="1"/>
  <c r="I74" i="1" s="1"/>
  <c r="I155" i="1"/>
  <c r="I165" i="1" s="1"/>
  <c r="I244" i="1" s="1"/>
  <c r="I194" i="1"/>
  <c r="I195" i="1" s="1"/>
  <c r="I214" i="1"/>
  <c r="I215" i="1" s="1"/>
  <c r="J88" i="1"/>
  <c r="J92" i="1"/>
  <c r="J120" i="1"/>
  <c r="J125" i="1"/>
  <c r="J164" i="1"/>
  <c r="J165" i="1" s="1"/>
  <c r="J188" i="1"/>
  <c r="J195" i="1" s="1"/>
  <c r="J214" i="1"/>
  <c r="J215" i="1" s="1"/>
  <c r="J231" i="1"/>
  <c r="J232" i="1" s="1"/>
  <c r="J223" i="1"/>
  <c r="J208" i="1"/>
  <c r="J209" i="1"/>
  <c r="J130" i="1"/>
  <c r="J131" i="1"/>
  <c r="K88" i="1"/>
  <c r="K92" i="1" s="1"/>
  <c r="K120" i="1"/>
  <c r="K125" i="1"/>
  <c r="K126" i="1"/>
  <c r="K164" i="1"/>
  <c r="K165" i="1"/>
  <c r="K188" i="1"/>
  <c r="K195" i="1"/>
  <c r="K214" i="1"/>
  <c r="K215" i="1"/>
  <c r="K231" i="1"/>
  <c r="K232" i="1"/>
  <c r="K223" i="1"/>
  <c r="K208" i="1"/>
  <c r="K209" i="1" s="1"/>
  <c r="K130" i="1"/>
  <c r="K131" i="1" s="1"/>
  <c r="K244" i="1"/>
  <c r="L15" i="1"/>
  <c r="L19" i="1"/>
  <c r="L22" i="1"/>
  <c r="L29" i="1"/>
  <c r="L30" i="1" s="1"/>
  <c r="L38" i="1"/>
  <c r="L45" i="1" s="1"/>
  <c r="L58" i="1"/>
  <c r="L68" i="1"/>
  <c r="L91" i="1"/>
  <c r="L92" i="1"/>
  <c r="L120" i="1"/>
  <c r="L126" i="1" s="1"/>
  <c r="L158" i="1"/>
  <c r="L165" i="1" s="1"/>
  <c r="L155" i="1"/>
  <c r="L161" i="1"/>
  <c r="L180" i="1"/>
  <c r="L181" i="1" s="1"/>
  <c r="L185" i="1"/>
  <c r="L195" i="1" s="1"/>
  <c r="L203" i="1"/>
  <c r="L204" i="1"/>
  <c r="L214" i="1"/>
  <c r="L215" i="1" s="1"/>
  <c r="L242" i="1"/>
  <c r="L243" i="1"/>
  <c r="L231" i="1"/>
  <c r="L232" i="1" s="1"/>
  <c r="M15" i="1"/>
  <c r="M19" i="1"/>
  <c r="M30" i="1" s="1"/>
  <c r="M22" i="1"/>
  <c r="M29" i="1"/>
  <c r="M38" i="1"/>
  <c r="M45" i="1" s="1"/>
  <c r="M58" i="1"/>
  <c r="M74" i="1" s="1"/>
  <c r="M68" i="1"/>
  <c r="M91" i="1"/>
  <c r="M92" i="1"/>
  <c r="M120" i="1"/>
  <c r="M126" i="1" s="1"/>
  <c r="M158" i="1"/>
  <c r="M155" i="1"/>
  <c r="M161" i="1"/>
  <c r="M180" i="1"/>
  <c r="M181" i="1" s="1"/>
  <c r="M185" i="1"/>
  <c r="M195" i="1" s="1"/>
  <c r="M203" i="1"/>
  <c r="M204" i="1" s="1"/>
  <c r="M214" i="1"/>
  <c r="M215" i="1" s="1"/>
  <c r="M242" i="1"/>
  <c r="M243" i="1"/>
  <c r="M231" i="1"/>
  <c r="M232" i="1" s="1"/>
  <c r="P15" i="1"/>
  <c r="P30" i="1"/>
  <c r="P38" i="1"/>
  <c r="P41" i="1"/>
  <c r="P45" i="1"/>
  <c r="P58" i="1"/>
  <c r="P73" i="1"/>
  <c r="P120" i="1"/>
  <c r="P126" i="1"/>
  <c r="P155" i="1"/>
  <c r="P165" i="1"/>
  <c r="P185" i="1"/>
  <c r="P194" i="1"/>
  <c r="P214" i="1"/>
  <c r="P215" i="1" s="1"/>
  <c r="P242" i="1"/>
  <c r="P243" i="1" s="1"/>
  <c r="P231" i="1"/>
  <c r="P232" i="1" s="1"/>
  <c r="Q15" i="1"/>
  <c r="Q30" i="1"/>
  <c r="Q38" i="1"/>
  <c r="Q45" i="1" s="1"/>
  <c r="Q41" i="1"/>
  <c r="Q58" i="1"/>
  <c r="Q73" i="1"/>
  <c r="Q74" i="1" s="1"/>
  <c r="Q120" i="1"/>
  <c r="Q126" i="1"/>
  <c r="Q155" i="1"/>
  <c r="Q165" i="1" s="1"/>
  <c r="Q185" i="1"/>
  <c r="Q194" i="1"/>
  <c r="Q195" i="1"/>
  <c r="Q214" i="1"/>
  <c r="Q215" i="1" s="1"/>
  <c r="Q242" i="1"/>
  <c r="Q243" i="1"/>
  <c r="Q231" i="1"/>
  <c r="Q232" i="1" s="1"/>
  <c r="T68" i="1"/>
  <c r="T74" i="1"/>
  <c r="T244" i="1" s="1"/>
  <c r="T140" i="1"/>
  <c r="T141" i="1"/>
  <c r="T231" i="1"/>
  <c r="T232" i="1"/>
  <c r="U68" i="1"/>
  <c r="U74" i="1" s="1"/>
  <c r="U140" i="1"/>
  <c r="U141" i="1" s="1"/>
  <c r="U231" i="1"/>
  <c r="U232" i="1"/>
  <c r="I13" i="2"/>
  <c r="I17" i="2"/>
  <c r="I20" i="2"/>
  <c r="I24" i="2"/>
  <c r="I27" i="2"/>
  <c r="I31" i="2"/>
  <c r="I32" i="2"/>
  <c r="I33" i="2"/>
  <c r="I34" i="2"/>
  <c r="I35" i="2"/>
  <c r="I39" i="2"/>
  <c r="I42" i="2"/>
  <c r="I56" i="2"/>
  <c r="I72" i="2" s="1"/>
  <c r="I66" i="2"/>
  <c r="I71" i="2"/>
  <c r="I118" i="2"/>
  <c r="I124" i="2" s="1"/>
  <c r="I123" i="2"/>
  <c r="I138" i="2"/>
  <c r="I139" i="2" s="1"/>
  <c r="I156" i="2"/>
  <c r="I153" i="2"/>
  <c r="I159" i="2"/>
  <c r="I162" i="2"/>
  <c r="I178" i="2"/>
  <c r="I179" i="2"/>
  <c r="I183" i="2"/>
  <c r="I192" i="2"/>
  <c r="I186" i="2"/>
  <c r="I197" i="2"/>
  <c r="I202" i="2" s="1"/>
  <c r="I201" i="2"/>
  <c r="I212" i="2"/>
  <c r="I213" i="2"/>
  <c r="I239" i="2"/>
  <c r="I240" i="2" s="1"/>
  <c r="I228" i="2"/>
  <c r="I229" i="2"/>
  <c r="I221" i="2"/>
  <c r="I206" i="2"/>
  <c r="I207" i="2" s="1"/>
  <c r="I128" i="2"/>
  <c r="I129" i="2" s="1"/>
  <c r="J13" i="2"/>
  <c r="J17" i="2"/>
  <c r="J20" i="2"/>
  <c r="J24" i="2"/>
  <c r="J27" i="2"/>
  <c r="J28" i="2"/>
  <c r="J36" i="2"/>
  <c r="J39" i="2"/>
  <c r="J42" i="2"/>
  <c r="J43" i="2"/>
  <c r="J56" i="2"/>
  <c r="J66" i="2"/>
  <c r="J71" i="2"/>
  <c r="J72" i="2"/>
  <c r="J118" i="2"/>
  <c r="J124" i="2" s="1"/>
  <c r="J123" i="2"/>
  <c r="J138" i="2"/>
  <c r="J139" i="2" s="1"/>
  <c r="J156" i="2"/>
  <c r="J153" i="2"/>
  <c r="J159" i="2"/>
  <c r="J162" i="2"/>
  <c r="J178" i="2"/>
  <c r="J179" i="2" s="1"/>
  <c r="J183" i="2"/>
  <c r="J192" i="2"/>
  <c r="J185" i="2"/>
  <c r="J186" i="2" s="1"/>
  <c r="J193" i="2" s="1"/>
  <c r="J197" i="2"/>
  <c r="J202" i="2"/>
  <c r="J212" i="2"/>
  <c r="J213" i="2" s="1"/>
  <c r="J239" i="2"/>
  <c r="J240" i="2" s="1"/>
  <c r="J228" i="2"/>
  <c r="J229" i="2" s="1"/>
  <c r="J221" i="2"/>
  <c r="J206" i="2"/>
  <c r="J207" i="2" s="1"/>
  <c r="J128" i="2"/>
  <c r="J129" i="2"/>
  <c r="K17" i="2"/>
  <c r="K20" i="2"/>
  <c r="K24" i="2"/>
  <c r="K27" i="2"/>
  <c r="K36" i="2"/>
  <c r="K43" i="2" s="1"/>
  <c r="K39" i="2"/>
  <c r="K42" i="2"/>
  <c r="K56" i="2"/>
  <c r="K66" i="2"/>
  <c r="K71" i="2"/>
  <c r="K118" i="2"/>
  <c r="K123" i="2"/>
  <c r="K124" i="2" s="1"/>
  <c r="K138" i="2"/>
  <c r="K139" i="2" s="1"/>
  <c r="K156" i="2"/>
  <c r="K153" i="2"/>
  <c r="K163" i="2" s="1"/>
  <c r="K159" i="2"/>
  <c r="K162" i="2"/>
  <c r="K178" i="2"/>
  <c r="K179" i="2" s="1"/>
  <c r="K183" i="2"/>
  <c r="K193" i="2" s="1"/>
  <c r="K192" i="2"/>
  <c r="K186" i="2"/>
  <c r="K197" i="2"/>
  <c r="K201" i="2"/>
  <c r="K202" i="2" s="1"/>
  <c r="K212" i="2"/>
  <c r="K213" i="2" s="1"/>
  <c r="K239" i="2"/>
  <c r="K240" i="2" s="1"/>
  <c r="K228" i="2"/>
  <c r="K229" i="2" s="1"/>
  <c r="K221" i="2"/>
  <c r="K206" i="2"/>
  <c r="K207" i="2" s="1"/>
  <c r="K128" i="2"/>
  <c r="K129" i="2" s="1"/>
  <c r="L205" i="2"/>
  <c r="L206" i="2" s="1"/>
  <c r="L207" i="2" s="1"/>
  <c r="L127" i="2"/>
  <c r="Q127" i="2" s="1"/>
  <c r="L128" i="2"/>
  <c r="L129" i="2" s="1"/>
  <c r="Q129" i="2" s="1"/>
  <c r="H13" i="2"/>
  <c r="H17" i="2"/>
  <c r="H20" i="2"/>
  <c r="Q20" i="2" s="1"/>
  <c r="H24" i="2"/>
  <c r="H27" i="2"/>
  <c r="H36" i="2"/>
  <c r="H43" i="2" s="1"/>
  <c r="H39" i="2"/>
  <c r="H42" i="2"/>
  <c r="H56" i="2"/>
  <c r="H72" i="2" s="1"/>
  <c r="H66" i="2"/>
  <c r="H71" i="2"/>
  <c r="H118" i="2"/>
  <c r="H123" i="2"/>
  <c r="H138" i="2"/>
  <c r="H139" i="2" s="1"/>
  <c r="H156" i="2"/>
  <c r="H153" i="2"/>
  <c r="H159" i="2"/>
  <c r="H162" i="2"/>
  <c r="H178" i="2"/>
  <c r="H179" i="2"/>
  <c r="H183" i="2"/>
  <c r="H193" i="2" s="1"/>
  <c r="H192" i="2"/>
  <c r="H186" i="2"/>
  <c r="H197" i="2"/>
  <c r="H202" i="2" s="1"/>
  <c r="H201" i="2"/>
  <c r="H212" i="2"/>
  <c r="H213" i="2" s="1"/>
  <c r="H239" i="2"/>
  <c r="H240" i="2" s="1"/>
  <c r="H228" i="2"/>
  <c r="H229" i="2" s="1"/>
  <c r="H221" i="2"/>
  <c r="H206" i="2"/>
  <c r="H207" i="2" s="1"/>
  <c r="Q207" i="2" s="1"/>
  <c r="H128" i="2"/>
  <c r="H129" i="2" s="1"/>
  <c r="Q227" i="2"/>
  <c r="Q220" i="2"/>
  <c r="A12" i="2"/>
  <c r="A15" i="2" s="1"/>
  <c r="A16" i="2" s="1"/>
  <c r="A19" i="2" s="1"/>
  <c r="A22" i="2" s="1"/>
  <c r="A23" i="2" s="1"/>
  <c r="A26" i="2" s="1"/>
  <c r="A31" i="2" s="1"/>
  <c r="A32" i="2" s="1"/>
  <c r="A33" i="2" s="1"/>
  <c r="A34" i="2" s="1"/>
  <c r="A35" i="2" s="1"/>
  <c r="A38" i="2" s="1"/>
  <c r="A41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8" i="2" s="1"/>
  <c r="A59" i="2" s="1"/>
  <c r="A60" i="2" s="1"/>
  <c r="A61" i="2" s="1"/>
  <c r="A62" i="2" s="1"/>
  <c r="A63" i="2" s="1"/>
  <c r="A64" i="2" s="1"/>
  <c r="A65" i="2" s="1"/>
  <c r="A68" i="2" s="1"/>
  <c r="A69" i="2" s="1"/>
  <c r="A70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8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20" i="2" s="1"/>
  <c r="A121" i="2" s="1"/>
  <c r="A122" i="2" s="1"/>
  <c r="A127" i="2" s="1"/>
  <c r="A132" i="2" s="1"/>
  <c r="A133" i="2" s="1"/>
  <c r="A134" i="2" s="1"/>
  <c r="A135" i="2" s="1"/>
  <c r="A136" i="2" s="1"/>
  <c r="A137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5" i="2" s="1"/>
  <c r="A158" i="2" s="1"/>
  <c r="A161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82" i="2" s="1"/>
  <c r="A185" i="2" s="1"/>
  <c r="A188" i="2" s="1"/>
  <c r="A189" i="2" s="1"/>
  <c r="A190" i="2" s="1"/>
  <c r="A191" i="2" s="1"/>
  <c r="A196" i="2" s="1"/>
  <c r="A199" i="2" s="1"/>
  <c r="A200" i="2" s="1"/>
  <c r="A205" i="2" s="1"/>
  <c r="A210" i="2" s="1"/>
  <c r="A211" i="2" s="1"/>
  <c r="A215" i="2" s="1"/>
  <c r="A216" i="2" s="1"/>
  <c r="A217" i="2" s="1"/>
  <c r="A218" i="2" s="1"/>
  <c r="A219" i="2" s="1"/>
  <c r="A220" i="2" s="1"/>
  <c r="A223" i="2" s="1"/>
  <c r="A224" i="2" s="1"/>
  <c r="A225" i="2" s="1"/>
  <c r="A226" i="2" s="1"/>
  <c r="A227" i="2" s="1"/>
  <c r="A232" i="2" s="1"/>
  <c r="A233" i="2" s="1"/>
  <c r="A234" i="2" s="1"/>
  <c r="A235" i="2" s="1"/>
  <c r="A236" i="2" s="1"/>
  <c r="A237" i="2" s="1"/>
  <c r="A238" i="2" s="1"/>
  <c r="Q219" i="2"/>
  <c r="Q218" i="2"/>
  <c r="Q217" i="2"/>
  <c r="A14" i="1"/>
  <c r="A17" i="1" s="1"/>
  <c r="A18" i="1" s="1"/>
  <c r="A21" i="1" s="1"/>
  <c r="A24" i="1"/>
  <c r="A25" i="1" s="1"/>
  <c r="A28" i="1" s="1"/>
  <c r="A33" i="1" s="1"/>
  <c r="A34" i="1" s="1"/>
  <c r="A35" i="1" s="1"/>
  <c r="A36" i="1" s="1"/>
  <c r="A37" i="1" s="1"/>
  <c r="A40" i="1" s="1"/>
  <c r="A43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60" i="1" s="1"/>
  <c r="A61" i="1" s="1"/>
  <c r="A62" i="1" s="1"/>
  <c r="A63" i="1" s="1"/>
  <c r="A64" i="1" s="1"/>
  <c r="A65" i="1" s="1"/>
  <c r="A66" i="1" s="1"/>
  <c r="A67" i="1" s="1"/>
  <c r="A70" i="1" s="1"/>
  <c r="A71" i="1" s="1"/>
  <c r="A72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90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2" i="1" s="1"/>
  <c r="A123" i="1" s="1"/>
  <c r="A124" i="1" s="1"/>
  <c r="A129" i="1" s="1"/>
  <c r="A134" i="1" s="1"/>
  <c r="A135" i="1" s="1"/>
  <c r="A136" i="1" s="1"/>
  <c r="A137" i="1" s="1"/>
  <c r="A138" i="1" s="1"/>
  <c r="A139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7" i="1" s="1"/>
  <c r="A160" i="1" s="1"/>
  <c r="A163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4" i="1" s="1"/>
  <c r="A187" i="1" s="1"/>
  <c r="A190" i="1" s="1"/>
  <c r="A191" i="1" s="1"/>
  <c r="A192" i="1" s="1"/>
  <c r="A193" i="1" s="1"/>
  <c r="A198" i="1" s="1"/>
  <c r="A201" i="1" s="1"/>
  <c r="A202" i="1" s="1"/>
  <c r="A207" i="1" s="1"/>
  <c r="A212" i="1" s="1"/>
  <c r="A213" i="1" s="1"/>
  <c r="A217" i="1" s="1"/>
  <c r="A218" i="1" s="1"/>
  <c r="A219" i="1" s="1"/>
  <c r="A220" i="1" s="1"/>
  <c r="A221" i="1" s="1"/>
  <c r="A222" i="1" s="1"/>
  <c r="A226" i="1" s="1"/>
  <c r="A227" i="1" s="1"/>
  <c r="A228" i="1" s="1"/>
  <c r="A229" i="1" s="1"/>
  <c r="A230" i="1" s="1"/>
  <c r="A235" i="1" s="1"/>
  <c r="A236" i="1" s="1"/>
  <c r="A237" i="1" s="1"/>
  <c r="A238" i="1" s="1"/>
  <c r="A239" i="1" s="1"/>
  <c r="A240" i="1" s="1"/>
  <c r="A241" i="1" s="1"/>
  <c r="Q205" i="2"/>
  <c r="Q162" i="2"/>
  <c r="Q161" i="2"/>
  <c r="T129" i="2"/>
  <c r="S129" i="2"/>
  <c r="R129" i="2"/>
  <c r="Q121" i="2"/>
  <c r="Q110" i="2"/>
  <c r="Q111" i="2"/>
  <c r="Q114" i="2"/>
  <c r="Q115" i="2"/>
  <c r="Q116" i="2"/>
  <c r="Q84" i="2"/>
  <c r="Q82" i="2"/>
  <c r="Q80" i="2"/>
  <c r="Q79" i="2"/>
  <c r="Q76" i="2"/>
  <c r="Q75" i="2"/>
  <c r="Q105" i="2"/>
  <c r="Q103" i="2"/>
  <c r="Q102" i="2"/>
  <c r="Q70" i="2"/>
  <c r="Q159" i="2"/>
  <c r="Q158" i="2"/>
  <c r="Q226" i="2"/>
  <c r="Q225" i="2"/>
  <c r="Q224" i="2"/>
  <c r="Q171" i="2"/>
  <c r="Q173" i="2"/>
  <c r="Q169" i="2"/>
  <c r="Q167" i="2"/>
  <c r="Q170" i="2"/>
  <c r="Q172" i="2"/>
  <c r="Q237" i="2"/>
  <c r="Q152" i="2"/>
  <c r="Q148" i="2"/>
  <c r="Q150" i="2"/>
  <c r="Q149" i="2"/>
  <c r="Q151" i="2"/>
  <c r="Q144" i="2"/>
  <c r="Q234" i="2"/>
  <c r="Q235" i="2"/>
  <c r="Q238" i="2"/>
  <c r="Q236" i="2"/>
  <c r="Q232" i="2"/>
  <c r="Q58" i="2"/>
  <c r="Q135" i="2"/>
  <c r="Q136" i="2"/>
  <c r="Q189" i="2"/>
  <c r="Q133" i="2"/>
  <c r="Q132" i="2"/>
  <c r="Q33" i="2"/>
  <c r="Q16" i="2"/>
  <c r="Q35" i="2"/>
  <c r="Q31" i="2"/>
  <c r="Q23" i="2"/>
  <c r="Q47" i="2"/>
  <c r="Q55" i="2"/>
  <c r="Q94" i="2"/>
  <c r="Q54" i="2"/>
  <c r="Q109" i="2"/>
  <c r="Q95" i="2"/>
  <c r="Q93" i="2"/>
  <c r="Q41" i="2"/>
  <c r="Q42" i="2" s="1"/>
  <c r="Q12" i="2"/>
  <c r="Q52" i="2"/>
  <c r="Q190" i="2"/>
  <c r="Q68" i="2"/>
  <c r="Q62" i="2"/>
  <c r="Q108" i="2"/>
  <c r="Q65" i="2"/>
  <c r="Q50" i="2"/>
  <c r="Q64" i="2"/>
  <c r="Q49" i="2"/>
  <c r="Q69" i="2"/>
  <c r="Q19" i="2"/>
  <c r="Q11" i="2"/>
  <c r="Q196" i="2"/>
  <c r="Q199" i="2"/>
  <c r="Q59" i="2"/>
  <c r="Q188" i="2"/>
  <c r="Q168" i="2"/>
  <c r="Q100" i="2"/>
  <c r="Q13" i="2"/>
  <c r="Q61" i="2"/>
  <c r="Q155" i="2"/>
  <c r="Q156" i="2" s="1"/>
  <c r="Q32" i="2" l="1"/>
  <c r="Q143" i="2"/>
  <c r="Q107" i="2"/>
  <c r="Q206" i="2"/>
  <c r="H163" i="2"/>
  <c r="K72" i="2"/>
  <c r="L221" i="2"/>
  <c r="Q221" i="2" s="1"/>
  <c r="L183" i="2"/>
  <c r="Q183" i="2" s="1"/>
  <c r="M43" i="2"/>
  <c r="Q197" i="2"/>
  <c r="Q46" i="2"/>
  <c r="Q96" i="2"/>
  <c r="Q63" i="2"/>
  <c r="Q88" i="2"/>
  <c r="Q146" i="2"/>
  <c r="Q177" i="2"/>
  <c r="Q53" i="2"/>
  <c r="Q106" i="2"/>
  <c r="Q185" i="2"/>
  <c r="H28" i="2"/>
  <c r="I28" i="2"/>
  <c r="M72" i="2"/>
  <c r="O202" i="2"/>
  <c r="O163" i="2"/>
  <c r="O43" i="2"/>
  <c r="Q34" i="2"/>
  <c r="Q166" i="2"/>
  <c r="H124" i="2"/>
  <c r="L36" i="2"/>
  <c r="M193" i="2"/>
  <c r="Q182" i="2"/>
  <c r="Q99" i="2"/>
  <c r="Q134" i="2"/>
  <c r="Q98" i="2"/>
  <c r="Q101" i="2"/>
  <c r="Q137" i="2"/>
  <c r="Q147" i="2"/>
  <c r="Q175" i="2"/>
  <c r="Q176" i="2"/>
  <c r="Q104" i="2"/>
  <c r="Q128" i="2"/>
  <c r="J163" i="2"/>
  <c r="I193" i="2"/>
  <c r="H90" i="2"/>
  <c r="I90" i="2"/>
  <c r="M90" i="2"/>
  <c r="N163" i="2"/>
  <c r="N43" i="2"/>
  <c r="O72" i="2"/>
  <c r="L71" i="2"/>
  <c r="Q71" i="2" s="1"/>
  <c r="P71" i="2"/>
  <c r="C73" i="1"/>
  <c r="P74" i="1"/>
  <c r="L22" i="2"/>
  <c r="C26" i="1"/>
  <c r="C30" i="1" s="1"/>
  <c r="Q48" i="2"/>
  <c r="I36" i="2"/>
  <c r="I43" i="2" s="1"/>
  <c r="C204" i="1"/>
  <c r="L174" i="2"/>
  <c r="C180" i="1"/>
  <c r="C181" i="1" s="1"/>
  <c r="P132" i="2"/>
  <c r="P138" i="2" s="1"/>
  <c r="P139" i="2" s="1"/>
  <c r="L138" i="2"/>
  <c r="L97" i="2"/>
  <c r="C120" i="1"/>
  <c r="C126" i="1" s="1"/>
  <c r="P94" i="2"/>
  <c r="L118" i="2"/>
  <c r="U244" i="1"/>
  <c r="Q244" i="1"/>
  <c r="P244" i="1"/>
  <c r="H241" i="2"/>
  <c r="K28" i="2"/>
  <c r="I163" i="2"/>
  <c r="P195" i="1"/>
  <c r="L74" i="1"/>
  <c r="L244" i="1" s="1"/>
  <c r="G45" i="1"/>
  <c r="E244" i="1"/>
  <c r="D204" i="1"/>
  <c r="J90" i="2"/>
  <c r="J241" i="2" s="1"/>
  <c r="C231" i="1"/>
  <c r="C232" i="1" s="1"/>
  <c r="L233" i="2"/>
  <c r="C242" i="1"/>
  <c r="C243" i="1" s="1"/>
  <c r="L51" i="2"/>
  <c r="C58" i="1"/>
  <c r="M165" i="1"/>
  <c r="M244" i="1" s="1"/>
  <c r="J126" i="1"/>
  <c r="J244" i="1" s="1"/>
  <c r="F244" i="1"/>
  <c r="C88" i="1"/>
  <c r="C92" i="1" s="1"/>
  <c r="C212" i="1"/>
  <c r="D214" i="1"/>
  <c r="D215" i="1" s="1"/>
  <c r="P189" i="2"/>
  <c r="P142" i="2"/>
  <c r="P26" i="2"/>
  <c r="P27" i="2" s="1"/>
  <c r="L27" i="2"/>
  <c r="Q27" i="2" s="1"/>
  <c r="H244" i="1"/>
  <c r="G244" i="1"/>
  <c r="L86" i="2"/>
  <c r="C125" i="1"/>
  <c r="L120" i="2"/>
  <c r="L200" i="2"/>
  <c r="C203" i="1"/>
  <c r="C193" i="1"/>
  <c r="D194" i="1"/>
  <c r="D195" i="1" s="1"/>
  <c r="D244" i="1" s="1"/>
  <c r="P167" i="2"/>
  <c r="L178" i="2"/>
  <c r="C147" i="1"/>
  <c r="D155" i="1"/>
  <c r="D165" i="1" s="1"/>
  <c r="L60" i="2"/>
  <c r="C68" i="1"/>
  <c r="L38" i="2"/>
  <c r="C41" i="1"/>
  <c r="C45" i="1" s="1"/>
  <c r="P15" i="2"/>
  <c r="P17" i="2" s="1"/>
  <c r="L17" i="2"/>
  <c r="L223" i="2"/>
  <c r="P36" i="2"/>
  <c r="M163" i="2"/>
  <c r="N28" i="2"/>
  <c r="N241" i="2" s="1"/>
  <c r="N242" i="2" s="1"/>
  <c r="O28" i="2"/>
  <c r="O241" i="2" s="1"/>
  <c r="O242" i="2" s="1"/>
  <c r="Q36" i="2" l="1"/>
  <c r="I241" i="2"/>
  <c r="M241" i="2"/>
  <c r="M242" i="2" s="1"/>
  <c r="K241" i="2"/>
  <c r="Q17" i="2"/>
  <c r="L179" i="2"/>
  <c r="Q179" i="2" s="1"/>
  <c r="Q178" i="2"/>
  <c r="L191" i="2"/>
  <c r="C194" i="1"/>
  <c r="C195" i="1" s="1"/>
  <c r="C74" i="1"/>
  <c r="C244" i="1" s="1"/>
  <c r="C246" i="1" s="1"/>
  <c r="P97" i="2"/>
  <c r="P118" i="2" s="1"/>
  <c r="P124" i="2" s="1"/>
  <c r="Q97" i="2"/>
  <c r="P174" i="2"/>
  <c r="Q174" i="2"/>
  <c r="P22" i="2"/>
  <c r="P24" i="2" s="1"/>
  <c r="P28" i="2" s="1"/>
  <c r="L24" i="2"/>
  <c r="Q24" i="2" s="1"/>
  <c r="Q22" i="2"/>
  <c r="P178" i="2"/>
  <c r="P179" i="2" s="1"/>
  <c r="L210" i="2"/>
  <c r="C214" i="1"/>
  <c r="C215" i="1" s="1"/>
  <c r="P51" i="2"/>
  <c r="P56" i="2" s="1"/>
  <c r="Q51" i="2"/>
  <c r="L124" i="2"/>
  <c r="Q124" i="2" s="1"/>
  <c r="Q118" i="2"/>
  <c r="L139" i="2"/>
  <c r="Q138" i="2"/>
  <c r="Q139" i="2" s="1"/>
  <c r="L56" i="2"/>
  <c r="L228" i="2"/>
  <c r="P223" i="2"/>
  <c r="P228" i="2" s="1"/>
  <c r="P229" i="2" s="1"/>
  <c r="Q223" i="2"/>
  <c r="P38" i="2"/>
  <c r="P39" i="2" s="1"/>
  <c r="P43" i="2" s="1"/>
  <c r="L39" i="2"/>
  <c r="Q38" i="2"/>
  <c r="L145" i="2"/>
  <c r="C155" i="1"/>
  <c r="C165" i="1" s="1"/>
  <c r="L123" i="2"/>
  <c r="Q123" i="2" s="1"/>
  <c r="Q120" i="2"/>
  <c r="P233" i="2"/>
  <c r="P239" i="2" s="1"/>
  <c r="P240" i="2" s="1"/>
  <c r="L239" i="2"/>
  <c r="Q233" i="2"/>
  <c r="P60" i="2"/>
  <c r="P66" i="2" s="1"/>
  <c r="L66" i="2"/>
  <c r="Q60" i="2"/>
  <c r="Q66" i="2" s="1"/>
  <c r="P200" i="2"/>
  <c r="P201" i="2" s="1"/>
  <c r="P202" i="2" s="1"/>
  <c r="L201" i="2"/>
  <c r="Q200" i="2"/>
  <c r="L90" i="2"/>
  <c r="Q90" i="2" s="1"/>
  <c r="Q86" i="2"/>
  <c r="C248" i="1" l="1"/>
  <c r="C249" i="1" s="1"/>
  <c r="L242" i="2"/>
  <c r="L202" i="2"/>
  <c r="Q202" i="2" s="1"/>
  <c r="Q201" i="2"/>
  <c r="L240" i="2"/>
  <c r="Q240" i="2" s="1"/>
  <c r="Q239" i="2"/>
  <c r="L72" i="2"/>
  <c r="Q56" i="2"/>
  <c r="Q72" i="2" s="1"/>
  <c r="P210" i="2"/>
  <c r="P212" i="2" s="1"/>
  <c r="P213" i="2" s="1"/>
  <c r="L212" i="2"/>
  <c r="Q210" i="2"/>
  <c r="P145" i="2"/>
  <c r="P153" i="2" s="1"/>
  <c r="P163" i="2" s="1"/>
  <c r="Q145" i="2"/>
  <c r="Q153" i="2" s="1"/>
  <c r="L153" i="2"/>
  <c r="L163" i="2" s="1"/>
  <c r="Q163" i="2" s="1"/>
  <c r="P72" i="2"/>
  <c r="Q39" i="2"/>
  <c r="Q43" i="2" s="1"/>
  <c r="L43" i="2"/>
  <c r="L229" i="2"/>
  <c r="Q229" i="2" s="1"/>
  <c r="Q228" i="2"/>
  <c r="P191" i="2"/>
  <c r="P192" i="2" s="1"/>
  <c r="P193" i="2" s="1"/>
  <c r="Q191" i="2"/>
  <c r="L192" i="2"/>
  <c r="L28" i="2"/>
  <c r="P241" i="2" l="1"/>
  <c r="P242" i="2" s="1"/>
  <c r="Q28" i="2"/>
  <c r="Q192" i="2"/>
  <c r="Q193" i="2" s="1"/>
  <c r="L193" i="2"/>
  <c r="L213" i="2"/>
  <c r="Q213" i="2" s="1"/>
  <c r="Q212" i="2"/>
  <c r="L241" i="2" l="1"/>
  <c r="Q241" i="2" s="1"/>
</calcChain>
</file>

<file path=xl/sharedStrings.xml><?xml version="1.0" encoding="utf-8"?>
<sst xmlns="http://schemas.openxmlformats.org/spreadsheetml/2006/main" count="1343" uniqueCount="273">
  <si>
    <t>№ п\п</t>
  </si>
  <si>
    <t>Адрес МКД</t>
  </si>
  <si>
    <t>Стоимость капитального ремонта ВСЕГО</t>
  </si>
  <si>
    <t>виды работ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</si>
  <si>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</si>
  <si>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</si>
  <si>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</si>
  <si>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</si>
  <si>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</si>
  <si>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</si>
  <si>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утепление  фасадов</t>
  </si>
  <si>
    <t>Установка коллективных (общедомовых) ПУ и УУ</t>
  </si>
  <si>
    <t>Всего работ по инженерным системам</t>
  </si>
  <si>
    <t>в том числе</t>
  </si>
  <si>
    <t>Ремонт сетей электроснабжения</t>
  </si>
  <si>
    <t>Ремонт сетей теплоснабжения</t>
  </si>
  <si>
    <t>Ремонт сетей холодного водоснабжения</t>
  </si>
  <si>
    <t>Ремонт сетей горячего водоснабжения</t>
  </si>
  <si>
    <t>Ремонт систем водоотведения</t>
  </si>
  <si>
    <t>руб.</t>
  </si>
  <si>
    <t>ед.</t>
  </si>
  <si>
    <t>кв.м.</t>
  </si>
  <si>
    <t>куб.м.</t>
  </si>
  <si>
    <t>№ п/п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</si>
  <si>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</si>
  <si>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</si>
  <si>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</si>
  <si>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</si>
  <si>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</si>
  <si>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</si>
  <si>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</t>
  </si>
  <si>
    <t>Стоимость капитального ремонта</t>
  </si>
  <si>
    <t>Плановая дата завершения работ</t>
  </si>
  <si>
    <t>ввода в эксплуатацию</t>
  </si>
  <si>
    <t>завершение последнего капитального ремонта</t>
  </si>
  <si>
    <t>в том числе жилых помещений, находящихся в собственности граждан</t>
  </si>
  <si>
    <t>за счет средств местного бюджета</t>
  </si>
  <si>
    <t>за счет средств собственников помещений в МКД</t>
  </si>
  <si>
    <t>кв.м</t>
  </si>
  <si>
    <t>чел.</t>
  </si>
  <si>
    <t>Кирпич</t>
  </si>
  <si>
    <t>х</t>
  </si>
  <si>
    <t>Панель</t>
  </si>
  <si>
    <t>Итого по муниципальному образованию</t>
  </si>
  <si>
    <t>Муниципальное образование Вындиноостровское сельское поселение</t>
  </si>
  <si>
    <t>Муниципальное образование Кисельнинское сельское поселение</t>
  </si>
  <si>
    <t>Итого по Волховскому муниципальному району</t>
  </si>
  <si>
    <t>Волховский муниципальный район</t>
  </si>
  <si>
    <t>Итого по Всеволожскому муниципальному району</t>
  </si>
  <si>
    <t>Всеволожский муниципальный район</t>
  </si>
  <si>
    <t>Итого по Бокситогорскому муниципальному району</t>
  </si>
  <si>
    <t>Бокситогорский муниципальный район</t>
  </si>
  <si>
    <t>Проектные работы</t>
  </si>
  <si>
    <t>Выборгский район</t>
  </si>
  <si>
    <t>Муниципальное образование Селезневское сельское поселение</t>
  </si>
  <si>
    <t>Итого по Выборгскому району</t>
  </si>
  <si>
    <t>Гатчинский муниципальный район</t>
  </si>
  <si>
    <t>Гатчинский мунициальный район</t>
  </si>
  <si>
    <t>Муниципальное образование Город Гатчина</t>
  </si>
  <si>
    <t>Итого по Гатчинскому муниципальному району</t>
  </si>
  <si>
    <t>Киришский муниципальный район</t>
  </si>
  <si>
    <t>Муниципальное образование Киришское городское поселение</t>
  </si>
  <si>
    <t>Итого по Киришскому муниципальному району</t>
  </si>
  <si>
    <t>Кировский муниципальный район</t>
  </si>
  <si>
    <t>Муниципальное образование Мгинское городское поселение</t>
  </si>
  <si>
    <t>Итого по Кировскому муниципальному району</t>
  </si>
  <si>
    <t>Ломоносовский муниципальный район</t>
  </si>
  <si>
    <t>Итого по Ломоносовскому муниципальному району</t>
  </si>
  <si>
    <t>Лужский муниципальный район</t>
  </si>
  <si>
    <t>Подпорожский муниципальный район</t>
  </si>
  <si>
    <t>Итого по Подпорожскому муниципальному району</t>
  </si>
  <si>
    <t>Сланцевский муниципальный район</t>
  </si>
  <si>
    <t>Муниципальное образование Сланцевское городское поселение</t>
  </si>
  <si>
    <t>Удельная стоимость капитального ремонта 1 кв. м общей площади помещений МКД</t>
  </si>
  <si>
    <t>Предельная стоимость капитального ремонта 1 кв. м общей площади помещений МКД</t>
  </si>
  <si>
    <t>руб./кв.м</t>
  </si>
  <si>
    <t>Муниципальное образование Дзержинское сельское поселение</t>
  </si>
  <si>
    <t>Итого по Лужскому муниципальному району</t>
  </si>
  <si>
    <t>Итого по Сланцевскому муниципальному району</t>
  </si>
  <si>
    <t>Муниципальное образование Подпорожское городское поселение</t>
  </si>
  <si>
    <t>Муниципальное образование Никольское городское поселение</t>
  </si>
  <si>
    <t xml:space="preserve"> </t>
  </si>
  <si>
    <t>Муниципальное образование Борское сельское поселение</t>
  </si>
  <si>
    <t>Муниципальное образование Климовское сельское поселение</t>
  </si>
  <si>
    <t>ИТОГО по Ленинградской области</t>
  </si>
  <si>
    <t>федеральный бюджет</t>
  </si>
  <si>
    <t>областной бюджет</t>
  </si>
  <si>
    <t>РО</t>
  </si>
  <si>
    <t>Итого по Ленинградской области</t>
  </si>
  <si>
    <t>Итого по Ленинградской области со строительным контролем</t>
  </si>
  <si>
    <t>Осуществление строительного контроля</t>
  </si>
  <si>
    <t>Муниципальное образование Ефимовское городское поселение</t>
  </si>
  <si>
    <t>Дер. Климово, д. 2</t>
  </si>
  <si>
    <t>Муниципальное образование Самойловское сельское поселение</t>
  </si>
  <si>
    <t>Муниципальное образование Радогощинское сельское поселение</t>
  </si>
  <si>
    <t>Дер. Радогощь, д. 8</t>
  </si>
  <si>
    <t>Муниципальное образование Бережковское сельское поселение</t>
  </si>
  <si>
    <t>Дер. Кисельня, ул. Центральная, д. 12</t>
  </si>
  <si>
    <t>Муниципальное образование Город Всеволожск</t>
  </si>
  <si>
    <t>9</t>
  </si>
  <si>
    <t>Муниципальное образование Кузьмоловское городское поселение</t>
  </si>
  <si>
    <t>Муниципальное образование Муринское сельское поселение</t>
  </si>
  <si>
    <t>Пос. Кондратьево, д. 4</t>
  </si>
  <si>
    <t>Дер. Бор, ул. Новая, д. 3</t>
  </si>
  <si>
    <t>Муниципальное образование Мшинское сельское поселение</t>
  </si>
  <si>
    <t>Пос. Красный Маяк, д. 1</t>
  </si>
  <si>
    <t>Пос. Красный Маяк, д. 5</t>
  </si>
  <si>
    <t>Пос. Красный Маяк, д. 16</t>
  </si>
  <si>
    <t>Пос. Красный Маяк, д. 17</t>
  </si>
  <si>
    <t>Муниципальное образование Кузьмоловсоке городское поселение</t>
  </si>
  <si>
    <t>Тосненский район</t>
  </si>
  <si>
    <t>Итого по Тосненскому району</t>
  </si>
  <si>
    <t>Муниципальное образование Любанское городское поселение</t>
  </si>
  <si>
    <t>Муниципальное образование Кировское городское поселение</t>
  </si>
  <si>
    <t>Муниципальное образование Лопухинское сельское поселение</t>
  </si>
  <si>
    <t>Дер. Бор, д. 19</t>
  </si>
  <si>
    <t>Дер. Бор, д. 30</t>
  </si>
  <si>
    <t>Г.п. Ефимовский, ул. Сенная, д. 17</t>
  </si>
  <si>
    <t>Дер. Радогощь, д. 9</t>
  </si>
  <si>
    <t>Пос. Совхозный, д. 5</t>
  </si>
  <si>
    <t xml:space="preserve">Г. Всеволожск, ул. Ленинградская, д. 15/2  </t>
  </si>
  <si>
    <t xml:space="preserve">Г. Всеволожск, ул. Плоткина, д. 15  </t>
  </si>
  <si>
    <t xml:space="preserve">Г. Всеволожск, ул. Александровская, д. 81/3  </t>
  </si>
  <si>
    <t xml:space="preserve">Г. Всеволожск, ул. Балашова, д. 8/3  </t>
  </si>
  <si>
    <t xml:space="preserve">Г. Всеволожск, ул. Межевая, д. 12/75  </t>
  </si>
  <si>
    <t xml:space="preserve">Г. Всеволожск, ул. Плоткина, д. 5  </t>
  </si>
  <si>
    <t xml:space="preserve">Г. Всеволожск, ул. Связи, д. 6  </t>
  </si>
  <si>
    <t xml:space="preserve">Г. Всеволожск, ул. Победы, д. 14  </t>
  </si>
  <si>
    <t xml:space="preserve">Г. Всеволожск, ул. Связи, д. 2  </t>
  </si>
  <si>
    <t xml:space="preserve">Г.п. Кузьмоловский, ул. Строителей, д. 3  </t>
  </si>
  <si>
    <t xml:space="preserve">Г.п. Кузьмоловский, ул. Строителей, д. 5  </t>
  </si>
  <si>
    <t xml:space="preserve">Г.п. Кузьмоловский, ул. Строителей, д. 7  </t>
  </si>
  <si>
    <t xml:space="preserve">Г.п. Кузьмоловский, ул. Строителей, д. 9  </t>
  </si>
  <si>
    <t xml:space="preserve">Г.п. Кузьмоловский, ул. Школьная, д. 14  </t>
  </si>
  <si>
    <t xml:space="preserve">Г.п. Кузьмоловский, ул. Школьная, д. 9а  </t>
  </si>
  <si>
    <t xml:space="preserve">Г.п. Кузьмоловский, ул. Юбилейная, д. 28  </t>
  </si>
  <si>
    <t xml:space="preserve">Г.п. Кузьмоловский, ул. Юбилейная, д. 30  </t>
  </si>
  <si>
    <t>Г. Кировск, ул. Горького, д. 18</t>
  </si>
  <si>
    <t>Г. Кировск, ул. Горького, д. 23</t>
  </si>
  <si>
    <t>Г. Кировск, ул. Набережная, д. 1/1</t>
  </si>
  <si>
    <t>Г. Кировск, ул. Набережная, д. 1/2</t>
  </si>
  <si>
    <t>Г. Кировск, ул. Набережная, д. 1/3</t>
  </si>
  <si>
    <t>Г. Кировск, ул. Набережная, д. 1/5</t>
  </si>
  <si>
    <t>Г. Кировск, ул. Набережная, д. 9</t>
  </si>
  <si>
    <t>Г. Кировск, ул. Набережная, д. 13</t>
  </si>
  <si>
    <t>Г. Кировск, ул. Новая, д. 22</t>
  </si>
  <si>
    <t>Г. Кировск, ул. Победы, д. 11</t>
  </si>
  <si>
    <t>Г. Кировск, ул. Пушкина, д. 6</t>
  </si>
  <si>
    <t>Г.п. Мга, ул. Майора Жаринова, д. 6</t>
  </si>
  <si>
    <t>Дер. Глобицы, ул. Октябрьская, д. 2</t>
  </si>
  <si>
    <t>Дер. Глобицы, ул. Октябрьская, д. 4</t>
  </si>
  <si>
    <t>Дер. Глобицы, ул. Героев, д. 5</t>
  </si>
  <si>
    <t>Дер. Глобицы, ул. Героев, д. 6</t>
  </si>
  <si>
    <t>Дер. Горки, д. 8</t>
  </si>
  <si>
    <t>Дер. Горки, д. 10</t>
  </si>
  <si>
    <t>Дер. Горки, д. 12</t>
  </si>
  <si>
    <t>Дер. Горки, д. 14</t>
  </si>
  <si>
    <t>Дер. Заостровье, д. 4</t>
  </si>
  <si>
    <t>Дер. Заостровье, д. 6</t>
  </si>
  <si>
    <t>Дер. Лопухинка, ул. Хвойная, д. 1</t>
  </si>
  <si>
    <t>Дер. Лопухинка, ул. Хвойная, д. 2</t>
  </si>
  <si>
    <t>Г. Никольский, пр. Речного Флота, д. 24</t>
  </si>
  <si>
    <t>Г. Сланцы, ул. Кирова, д. 14</t>
  </si>
  <si>
    <t xml:space="preserve">Пос. Мурино, ул. Оборонная, д. 4  </t>
  </si>
  <si>
    <t xml:space="preserve">Дер. Лаврики, д. 40Е  </t>
  </si>
  <si>
    <t>Г. Кириши, бул. Молодежный, д. 27</t>
  </si>
  <si>
    <t>Г. Кириши, бул. Плавницкий, д. 2</t>
  </si>
  <si>
    <t>Г. Кириши, ул. Декабристов Бестужевых, д. 1</t>
  </si>
  <si>
    <t>Г. Кириши, просп. Героев, д. 1</t>
  </si>
  <si>
    <t>Г. Кириши, просп. Героев, д. 19</t>
  </si>
  <si>
    <t>Г. Кириши, ул. Строителей, д. 13</t>
  </si>
  <si>
    <t>Дер. Вындин Остров, ул. Центральная, д. 3</t>
  </si>
  <si>
    <t>Дер. Бережки, ул. Песочная, д. 1</t>
  </si>
  <si>
    <t>Дер. Бережки, ул. Песочная, д. 2</t>
  </si>
  <si>
    <t>Дер. Бережки, ул. Песочная, д. 3</t>
  </si>
  <si>
    <t>Дер. Бережки, ул. Песочная, д. 4</t>
  </si>
  <si>
    <t>Дер. Бережки, ул. Придорожная, д. 24</t>
  </si>
  <si>
    <t>Г. Подпорожье, просп. Ленина, д. 19</t>
  </si>
  <si>
    <t>Г. Подпорожье, ул. Волховская, д. 24</t>
  </si>
  <si>
    <t>Муниципальное образование Тихвинское городское поселение</t>
  </si>
  <si>
    <t>Г. Тихвин, ул. Карла Маркса, д. 11</t>
  </si>
  <si>
    <t>Г. Тихвин, ул. Советская, д. 25</t>
  </si>
  <si>
    <t>Г. Тихвин, ул. Советская, д. 26</t>
  </si>
  <si>
    <t>Г. Тихвин, ул. Советская, д. 33</t>
  </si>
  <si>
    <t>Итого по Тихвинскому муниципальному району</t>
  </si>
  <si>
    <t>Г. Любань, ш. Загородное, д. 1</t>
  </si>
  <si>
    <t>Г. Любань, ул. Ленина, д. 15</t>
  </si>
  <si>
    <t>Г. Любань, ш. Загородное, д. 36</t>
  </si>
  <si>
    <t>Пос. Любань, просп. Мельникова, д. 17</t>
  </si>
  <si>
    <t>Пос. Сельцо, д. 24</t>
  </si>
  <si>
    <t>Г. Любань, ул. Ленина, д. 4</t>
  </si>
  <si>
    <t>Г. Любань, ул. Заводская, д. 11а</t>
  </si>
  <si>
    <t>Муниципальное образование Отрадненское городское поселение</t>
  </si>
  <si>
    <t>Г. Отрадное, ул. Гагарина, д. 2</t>
  </si>
  <si>
    <t>спецсчет</t>
  </si>
  <si>
    <t xml:space="preserve">Пос. Мурино, ул. Оборонная, д. 6  </t>
  </si>
  <si>
    <t>Г. Гатчина, ул. Гагарина, д. 22</t>
  </si>
  <si>
    <t>Г. Гатчина, ул. Достоевского, д. 14</t>
  </si>
  <si>
    <t>Г. Гатчина, ул. Достоевского, д. 16</t>
  </si>
  <si>
    <t>Г. Гатчина, ул. Достоевского, д. 21</t>
  </si>
  <si>
    <t>Г. Гатчина, ул. К. Маркса, д. 33</t>
  </si>
  <si>
    <t>Г. Гатчина, ул. К. Маркса, д. 35</t>
  </si>
  <si>
    <t>Г. Гатчина, ул. К. Маркса, д. 41</t>
  </si>
  <si>
    <t>Г. Гатчина, ул. Хохлова, д. 3</t>
  </si>
  <si>
    <t>Г. Гатчина, просп. 25 Октября, д. 32</t>
  </si>
  <si>
    <t>Г. Гатчина, просп. 25 Октября, д. 34</t>
  </si>
  <si>
    <t>Г. Гатчина, ул. Хохлова, д. 7А</t>
  </si>
  <si>
    <t>Г.п. Ефимовский, микрорайон 1, д. 10</t>
  </si>
  <si>
    <t xml:space="preserve">Г. Всеволожск, ул. Ленинградская, д. 24/84 </t>
  </si>
  <si>
    <t>Г. Гатчина, ул. Урицкого, д. 17</t>
  </si>
  <si>
    <t>Г. Гатчина, ул. Урицкого, д. 8</t>
  </si>
  <si>
    <t>Г. Гатчина, ул. Урицкого, д. 4</t>
  </si>
  <si>
    <t>Г. Гатчина, ул. Урицкого, д. 2</t>
  </si>
  <si>
    <t>Г. Гатчина, ул. Соборная, д. 23</t>
  </si>
  <si>
    <t>Г. Гатчина, ул. Радищева, д. 15</t>
  </si>
  <si>
    <t>30.12.2016</t>
  </si>
  <si>
    <t>Дерево</t>
  </si>
  <si>
    <t>Прочие</t>
  </si>
  <si>
    <t>Муниципальное образование Город Выборг</t>
  </si>
  <si>
    <t xml:space="preserve">Г. Выборг, бул. Кутузова, д. 33  </t>
  </si>
  <si>
    <t>Региональный оператор (далее - РО)</t>
  </si>
  <si>
    <t xml:space="preserve">Г. Выборг, бул. Кутузова, д. 9  </t>
  </si>
  <si>
    <t xml:space="preserve">Г. Выборг, наб. Морская, д. 30  </t>
  </si>
  <si>
    <t xml:space="preserve">Г. Выборг, пер. Каменный, д. 1  </t>
  </si>
  <si>
    <t xml:space="preserve">Г. Выборг, просп. Ленина, д. 20  </t>
  </si>
  <si>
    <t xml:space="preserve">до 1940 </t>
  </si>
  <si>
    <t xml:space="preserve">Г. Выборг, ул. Комсомольская, д. 11 </t>
  </si>
  <si>
    <t xml:space="preserve">Г. Выборг, ул. Куйбышева, д. 15  </t>
  </si>
  <si>
    <t xml:space="preserve">Г. Выборг, ул. Мира, д. 3  </t>
  </si>
  <si>
    <t xml:space="preserve">Г. Выборг, ул. Садовая, д. 11  </t>
  </si>
  <si>
    <t xml:space="preserve">Г. Выборг, ш. Приморское, д. 4  </t>
  </si>
  <si>
    <t xml:space="preserve">Г. Выборг, ш. Приморское, д. 6  </t>
  </si>
  <si>
    <t xml:space="preserve">Г. Выборг, ул. Комсомольская, д. 11  </t>
  </si>
  <si>
    <t>Г. Гатчина, ул. Авиатриссы Зверевой, д. 20, кор. 2</t>
  </si>
  <si>
    <t>Г. Гатчина, ул. К. Подрядчикова, д. 13</t>
  </si>
  <si>
    <t>Г. Гатчина, ул. Новоселов, д. 10</t>
  </si>
  <si>
    <t>Г. Гатчина, ул. Новоселов, д. 8</t>
  </si>
  <si>
    <t>Г. Гатчина, ул. Новоселов, д. 9</t>
  </si>
  <si>
    <t>Г. Гатчина, ул. Урицкого, д. 37</t>
  </si>
  <si>
    <t>Г. Гатчина, ул. Чехова, д. 22, кор. 1</t>
  </si>
  <si>
    <t>Г. Гатчина, ул. Чехова, д. 22, кор. 2</t>
  </si>
  <si>
    <t xml:space="preserve">Муниципальное образование Город Коммунар </t>
  </si>
  <si>
    <t>Г. Коммунар, ул. Гатчинская, д. 18а</t>
  </si>
  <si>
    <t>Г. Коммунар, ул. Гатчинская, д. 20а</t>
  </si>
  <si>
    <t>Г. Коммунар, ул. Школьная, д. 24</t>
  </si>
  <si>
    <t>Кингисеппский муниципальный район</t>
  </si>
  <si>
    <t>Муниципальное образование Кингисеппское городское поселение</t>
  </si>
  <si>
    <t>Г. Кингисепп, ул. Химиков, д. 14</t>
  </si>
  <si>
    <t>Итого по Кингисеппскому муниципальному району</t>
  </si>
  <si>
    <t>Муниципальное образование Приладожское городское поселение</t>
  </si>
  <si>
    <t>Г.п. Приладожский, д. 5</t>
  </si>
  <si>
    <t>Муниципальное образование Лужское городское поселение</t>
  </si>
  <si>
    <t>Г. Луга, просп. Кирова, д. 77</t>
  </si>
  <si>
    <t>Приозерский муниципальный район</t>
  </si>
  <si>
    <t>Муниципальное образование Приозерское городское поселение</t>
  </si>
  <si>
    <t>Г. Приозерск, ул. Ленина, д. 32</t>
  </si>
  <si>
    <t>Итого по Приозерскому муниципальному району</t>
  </si>
  <si>
    <t>Г. Сланцы, ул. Ленина, д. 30</t>
  </si>
  <si>
    <t>5 и 8</t>
  </si>
  <si>
    <t>Муниципальное образование Сосновоборский городской округ</t>
  </si>
  <si>
    <t>Г. Сосновый Бор, ул. Машиностроителей, д. 4</t>
  </si>
  <si>
    <t>Г. Сосновый Бор, ул. Мира, д. 3</t>
  </si>
  <si>
    <t>Г. Сосновый Бор, ул. Молодежная, д. 12</t>
  </si>
  <si>
    <t>Г. Сосновый Бор, ул. Молодежная, д. 24</t>
  </si>
  <si>
    <t>Г. Сосновый Бор, ул. Молодежная, д. 37</t>
  </si>
  <si>
    <t>Г. Сосновый Бор, ул. Парковая, д. 14</t>
  </si>
  <si>
    <t>Сосновоборгский городской округ</t>
  </si>
  <si>
    <t>Г. Тихвин, ул. Пролетарской Диктатуры, д. 50</t>
  </si>
  <si>
    <t>IV. Реестр многоквартирных домов, которые подлежат капитальному ремонту в 2015 году с учетом мер государственной поддержки</t>
  </si>
  <si>
    <t>III. Перечень многоквартирных домов, которые подлежат капитальному ремонту в 2015 году с учетом мер государственной поддержки</t>
  </si>
  <si>
    <t>Тихвинский муниципальный район</t>
  </si>
  <si>
    <t>всего</t>
  </si>
  <si>
    <t>Способ формирования фонда капитального ремонта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</si>
</sst>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.000"/>
    <numFmt numFmtId="166" formatCode="#,##0.00_р_."/>
  </numFmts>
  <fonts count="26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</font>
    <font>
      <sz val="12"/>
      <name val="Calibri"/>
      <family val="2"/>
      <charset val="204"/>
    </font>
    <font>
      <b/>
      <sz val="11"/>
      <name val="Calibri"/>
      <family val="2"/>
    </font>
    <font>
      <sz val="10"/>
      <name val="Calibri"/>
      <family val="2"/>
      <charset val="204"/>
    </font>
    <font>
      <b/>
      <sz val="10"/>
      <name val="Calibri"/>
      <family val="2"/>
      <charset val="204"/>
    </font>
    <font>
      <sz val="10"/>
      <name val="Calibri"/>
      <family val="2"/>
    </font>
    <font>
      <b/>
      <sz val="11"/>
      <color indexed="8"/>
      <name val="Calibri"/>
      <family val="2"/>
      <charset val="204"/>
    </font>
    <font>
      <b/>
      <sz val="11"/>
      <color indexed="8"/>
      <name val="Calibri"/>
      <family val="2"/>
    </font>
    <font>
      <sz val="10"/>
      <name val="Arial Cyr"/>
      <charset val="204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2"/>
      <charset val="204"/>
    </font>
    <font>
      <sz val="11"/>
      <name val="Calibri"/>
      <family val="2"/>
      <scheme val="minor"/>
    </font>
    <font>
      <sz val="10"/>
      <color theme="1"/>
      <name val="Times New Roman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9">
    <xf numFmtId="0" fontId="0" fillId="0" borderId="0"/>
    <xf numFmtId="0" fontId="7" fillId="0" borderId="0"/>
    <xf numFmtId="0" fontId="22" fillId="0" borderId="0"/>
    <xf numFmtId="0" fontId="23" fillId="0" borderId="0"/>
    <xf numFmtId="0" fontId="17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4" fontId="19" fillId="0" borderId="0" applyFont="0" applyFill="0" applyBorder="0" applyAlignment="0" applyProtection="0"/>
  </cellStyleXfs>
  <cellXfs count="268">
    <xf numFmtId="0" fontId="0" fillId="0" borderId="0" xfId="0"/>
    <xf numFmtId="0" fontId="9" fillId="2" borderId="0" xfId="0" applyFont="1" applyFill="1"/>
    <xf numFmtId="0" fontId="9" fillId="2" borderId="0" xfId="0" applyFont="1" applyFill="1" applyBorder="1"/>
    <xf numFmtId="0" fontId="0" fillId="0" borderId="0" xfId="0" applyBorder="1"/>
    <xf numFmtId="0" fontId="0" fillId="2" borderId="0" xfId="0" applyFill="1" applyBorder="1"/>
    <xf numFmtId="0" fontId="0" fillId="2" borderId="0" xfId="0" applyFill="1"/>
    <xf numFmtId="0" fontId="10" fillId="2" borderId="0" xfId="0" applyFont="1" applyFill="1"/>
    <xf numFmtId="0" fontId="11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1" fillId="2" borderId="0" xfId="0" applyFont="1" applyFill="1" applyBorder="1" applyAlignment="1">
      <alignment vertical="center"/>
    </xf>
    <xf numFmtId="0" fontId="6" fillId="2" borderId="0" xfId="0" applyFont="1" applyFill="1"/>
    <xf numFmtId="0" fontId="6" fillId="2" borderId="0" xfId="0" applyFont="1" applyFill="1" applyBorder="1"/>
    <xf numFmtId="0" fontId="11" fillId="2" borderId="0" xfId="0" applyFont="1" applyFill="1" applyBorder="1"/>
    <xf numFmtId="0" fontId="14" fillId="2" borderId="0" xfId="0" applyFont="1" applyFill="1" applyBorder="1"/>
    <xf numFmtId="0" fontId="0" fillId="3" borderId="0" xfId="0" applyFill="1"/>
    <xf numFmtId="0" fontId="0" fillId="3" borderId="0" xfId="0" applyFill="1" applyBorder="1"/>
    <xf numFmtId="0" fontId="8" fillId="2" borderId="0" xfId="0" applyFont="1" applyFill="1"/>
    <xf numFmtId="0" fontId="13" fillId="2" borderId="0" xfId="0" applyFont="1" applyFill="1" applyBorder="1"/>
    <xf numFmtId="4" fontId="3" fillId="2" borderId="0" xfId="0" applyNumberFormat="1" applyFont="1" applyFill="1" applyBorder="1" applyAlignment="1">
      <alignment vertical="center" wrapText="1"/>
    </xf>
    <xf numFmtId="0" fontId="16" fillId="2" borderId="0" xfId="0" applyFont="1" applyFill="1" applyBorder="1"/>
    <xf numFmtId="0" fontId="16" fillId="2" borderId="0" xfId="0" applyFont="1" applyFill="1"/>
    <xf numFmtId="2" fontId="9" fillId="2" borderId="0" xfId="0" applyNumberFormat="1" applyFont="1" applyFill="1"/>
    <xf numFmtId="0" fontId="0" fillId="3" borderId="0" xfId="0" applyFill="1" applyBorder="1" applyAlignment="1">
      <alignment horizontal="left"/>
    </xf>
    <xf numFmtId="4" fontId="1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/>
    <xf numFmtId="0" fontId="14" fillId="3" borderId="0" xfId="0" applyFont="1" applyFill="1" applyBorder="1" applyAlignment="1">
      <alignment horizontal="center" vertical="center" wrapText="1" shrinkToFit="1"/>
    </xf>
    <xf numFmtId="0" fontId="11" fillId="3" borderId="0" xfId="0" applyFont="1" applyFill="1" applyBorder="1"/>
    <xf numFmtId="0" fontId="18" fillId="3" borderId="0" xfId="0" applyFont="1" applyFill="1" applyBorder="1"/>
    <xf numFmtId="0" fontId="18" fillId="3" borderId="0" xfId="0" applyFont="1" applyFill="1"/>
    <xf numFmtId="0" fontId="12" fillId="3" borderId="0" xfId="0" applyFont="1" applyFill="1" applyBorder="1"/>
    <xf numFmtId="0" fontId="12" fillId="3" borderId="0" xfId="0" applyFont="1" applyFill="1" applyBorder="1" applyAlignment="1">
      <alignment wrapText="1"/>
    </xf>
    <xf numFmtId="0" fontId="15" fillId="3" borderId="0" xfId="0" applyFont="1" applyFill="1" applyBorder="1"/>
    <xf numFmtId="0" fontId="15" fillId="3" borderId="0" xfId="0" applyFont="1" applyFill="1"/>
    <xf numFmtId="4" fontId="1" fillId="3" borderId="0" xfId="0" applyNumberFormat="1" applyFont="1" applyFill="1" applyAlignment="1">
      <alignment vertical="center" wrapText="1"/>
    </xf>
    <xf numFmtId="4" fontId="3" fillId="3" borderId="0" xfId="0" applyNumberFormat="1" applyFont="1" applyFill="1" applyBorder="1" applyAlignment="1">
      <alignment horizontal="center" vertical="center" wrapText="1"/>
    </xf>
    <xf numFmtId="0" fontId="15" fillId="2" borderId="0" xfId="0" applyFont="1" applyFill="1" applyBorder="1"/>
    <xf numFmtId="0" fontId="15" fillId="2" borderId="0" xfId="0" applyFont="1" applyFill="1"/>
    <xf numFmtId="49" fontId="1" fillId="3" borderId="0" xfId="0" applyNumberFormat="1" applyFont="1" applyFill="1" applyBorder="1" applyAlignment="1">
      <alignment horizontal="center" vertical="center" wrapText="1" shrinkToFit="1"/>
    </xf>
    <xf numFmtId="0" fontId="15" fillId="0" borderId="0" xfId="0" applyFont="1" applyFill="1" applyBorder="1"/>
    <xf numFmtId="0" fontId="15" fillId="0" borderId="0" xfId="0" applyFont="1" applyFill="1"/>
    <xf numFmtId="2" fontId="9" fillId="0" borderId="0" xfId="0" applyNumberFormat="1" applyFont="1" applyFill="1"/>
    <xf numFmtId="0" fontId="11" fillId="0" borderId="0" xfId="0" applyFont="1" applyFill="1"/>
    <xf numFmtId="0" fontId="0" fillId="0" borderId="0" xfId="0" applyFill="1"/>
    <xf numFmtId="0" fontId="0" fillId="0" borderId="0" xfId="0" applyFill="1" applyBorder="1"/>
    <xf numFmtId="165" fontId="16" fillId="2" borderId="0" xfId="0" applyNumberFormat="1" applyFont="1" applyFill="1"/>
    <xf numFmtId="4" fontId="9" fillId="2" borderId="0" xfId="0" applyNumberFormat="1" applyFont="1" applyFill="1"/>
    <xf numFmtId="0" fontId="16" fillId="0" borderId="0" xfId="0" applyFont="1" applyBorder="1" applyAlignment="1">
      <alignment horizontal="left"/>
    </xf>
    <xf numFmtId="0" fontId="16" fillId="0" borderId="0" xfId="0" applyFont="1" applyAlignment="1">
      <alignment horizontal="left"/>
    </xf>
    <xf numFmtId="0" fontId="15" fillId="0" borderId="0" xfId="0" applyFont="1" applyBorder="1"/>
    <xf numFmtId="0" fontId="15" fillId="0" borderId="0" xfId="0" applyFont="1"/>
    <xf numFmtId="0" fontId="16" fillId="0" borderId="0" xfId="0" applyFont="1" applyBorder="1"/>
    <xf numFmtId="0" fontId="16" fillId="0" borderId="0" xfId="0" applyFont="1"/>
    <xf numFmtId="0" fontId="9" fillId="4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left" vertical="center"/>
    </xf>
    <xf numFmtId="0" fontId="4" fillId="4" borderId="0" xfId="0" applyFont="1" applyFill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3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1" fontId="1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4" fontId="1" fillId="4" borderId="1" xfId="0" applyNumberFormat="1" applyFont="1" applyFill="1" applyBorder="1" applyAlignment="1">
      <alignment horizontal="center" vertical="center"/>
    </xf>
    <xf numFmtId="49" fontId="1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/>
    <xf numFmtId="4" fontId="1" fillId="4" borderId="1" xfId="0" applyNumberFormat="1" applyFont="1" applyFill="1" applyBorder="1" applyAlignment="1">
      <alignment horizontal="center" vertical="center" wrapText="1"/>
    </xf>
    <xf numFmtId="3" fontId="1" fillId="4" borderId="1" xfId="0" applyNumberFormat="1" applyFont="1" applyFill="1" applyBorder="1" applyAlignment="1">
      <alignment horizontal="center" vertical="center"/>
    </xf>
    <xf numFmtId="14" fontId="1" fillId="4" borderId="1" xfId="0" applyNumberFormat="1" applyFont="1" applyFill="1" applyBorder="1" applyAlignment="1">
      <alignment horizontal="center" vertical="center" wrapText="1"/>
    </xf>
    <xf numFmtId="3" fontId="1" fillId="4" borderId="5" xfId="0" applyNumberFormat="1" applyFont="1" applyFill="1" applyBorder="1" applyAlignment="1">
      <alignment horizontal="center" vertical="center" wrapText="1"/>
    </xf>
    <xf numFmtId="0" fontId="1" fillId="4" borderId="1" xfId="3" applyFont="1" applyFill="1" applyBorder="1" applyAlignment="1"/>
    <xf numFmtId="1" fontId="1" fillId="4" borderId="1" xfId="0" applyNumberFormat="1" applyFont="1" applyFill="1" applyBorder="1" applyAlignment="1">
      <alignment horizontal="center" vertical="center" wrapText="1"/>
    </xf>
    <xf numFmtId="3" fontId="1" fillId="4" borderId="1" xfId="0" applyNumberFormat="1" applyFont="1" applyFill="1" applyBorder="1" applyAlignment="1">
      <alignment horizontal="center" vertical="center" wrapText="1"/>
    </xf>
    <xf numFmtId="0" fontId="1" fillId="4" borderId="1" xfId="3" applyFont="1" applyFill="1" applyBorder="1" applyAlignment="1">
      <alignment horizontal="left" vertical="top" wrapText="1"/>
    </xf>
    <xf numFmtId="0" fontId="1" fillId="4" borderId="1" xfId="3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left" vertical="top" wrapText="1"/>
    </xf>
    <xf numFmtId="1" fontId="1" fillId="4" borderId="6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wrapText="1"/>
    </xf>
    <xf numFmtId="4" fontId="3" fillId="4" borderId="1" xfId="0" applyNumberFormat="1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 vertical="center"/>
    </xf>
    <xf numFmtId="3" fontId="3" fillId="4" borderId="1" xfId="0" applyNumberFormat="1" applyFont="1" applyFill="1" applyBorder="1" applyAlignment="1">
      <alignment horizontal="center" vertical="center"/>
    </xf>
    <xf numFmtId="14" fontId="3" fillId="4" borderId="1" xfId="0" applyNumberFormat="1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vertical="justify" wrapText="1"/>
    </xf>
    <xf numFmtId="4" fontId="1" fillId="4" borderId="1" xfId="18" applyNumberFormat="1" applyFont="1" applyFill="1" applyBorder="1" applyAlignment="1">
      <alignment horizontal="center" vertical="center" wrapText="1"/>
    </xf>
    <xf numFmtId="3" fontId="1" fillId="4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 vertical="center" wrapText="1" shrinkToFit="1"/>
    </xf>
    <xf numFmtId="3" fontId="1" fillId="4" borderId="1" xfId="0" applyNumberFormat="1" applyFont="1" applyFill="1" applyBorder="1" applyAlignment="1">
      <alignment horizontal="center" vertical="center" wrapText="1" shrinkToFit="1"/>
    </xf>
    <xf numFmtId="0" fontId="1" fillId="4" borderId="1" xfId="0" applyFont="1" applyFill="1" applyBorder="1" applyAlignment="1">
      <alignment horizontal="center" vertical="center" wrapText="1" shrinkToFit="1"/>
    </xf>
    <xf numFmtId="0" fontId="1" fillId="4" borderId="1" xfId="0" applyFont="1" applyFill="1" applyBorder="1" applyAlignment="1">
      <alignment horizontal="center" vertical="top" wrapText="1"/>
    </xf>
    <xf numFmtId="3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vertical="center" wrapText="1"/>
    </xf>
    <xf numFmtId="0" fontId="21" fillId="4" borderId="1" xfId="0" applyFont="1" applyFill="1" applyBorder="1" applyAlignment="1">
      <alignment wrapText="1"/>
    </xf>
    <xf numFmtId="0" fontId="21" fillId="4" borderId="1" xfId="0" applyFont="1" applyFill="1" applyBorder="1" applyAlignment="1"/>
    <xf numFmtId="0" fontId="1" fillId="4" borderId="1" xfId="3" applyFont="1" applyFill="1" applyBorder="1" applyAlignment="1">
      <alignment wrapText="1"/>
    </xf>
    <xf numFmtId="4" fontId="1" fillId="4" borderId="1" xfId="3" applyNumberFormat="1" applyFont="1" applyFill="1" applyBorder="1" applyAlignment="1">
      <alignment horizontal="center" vertical="center" wrapText="1"/>
    </xf>
    <xf numFmtId="0" fontId="1" fillId="4" borderId="1" xfId="5" quotePrefix="1" applyFont="1" applyFill="1" applyBorder="1" applyAlignment="1">
      <alignment horizontal="center" vertical="center"/>
    </xf>
    <xf numFmtId="0" fontId="1" fillId="4" borderId="1" xfId="5" applyFont="1" applyFill="1" applyBorder="1" applyAlignment="1">
      <alignment horizontal="center" vertical="top"/>
    </xf>
    <xf numFmtId="2" fontId="1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/>
    <xf numFmtId="1" fontId="1" fillId="4" borderId="1" xfId="0" quotePrefix="1" applyNumberFormat="1" applyFont="1" applyFill="1" applyBorder="1" applyAlignment="1">
      <alignment horizontal="center" vertical="center" wrapText="1"/>
    </xf>
    <xf numFmtId="2" fontId="1" fillId="4" borderId="1" xfId="0" applyNumberFormat="1" applyFont="1" applyFill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horizontal="center" vertical="center" wrapText="1"/>
    </xf>
    <xf numFmtId="1" fontId="1" fillId="4" borderId="5" xfId="0" applyNumberFormat="1" applyFont="1" applyFill="1" applyBorder="1" applyAlignment="1">
      <alignment horizontal="center" vertical="center" wrapText="1"/>
    </xf>
    <xf numFmtId="3" fontId="1" fillId="4" borderId="6" xfId="0" applyNumberFormat="1" applyFont="1" applyFill="1" applyBorder="1" applyAlignment="1">
      <alignment horizontal="center" vertical="center"/>
    </xf>
    <xf numFmtId="2" fontId="1" fillId="4" borderId="7" xfId="0" applyNumberFormat="1" applyFont="1" applyFill="1" applyBorder="1" applyAlignment="1">
      <alignment horizontal="center" vertical="center" wrapText="1"/>
    </xf>
    <xf numFmtId="4" fontId="1" fillId="4" borderId="7" xfId="0" applyNumberFormat="1" applyFont="1" applyFill="1" applyBorder="1" applyAlignment="1">
      <alignment horizontal="center" vertical="center"/>
    </xf>
    <xf numFmtId="3" fontId="1" fillId="4" borderId="7" xfId="0" applyNumberFormat="1" applyFont="1" applyFill="1" applyBorder="1" applyAlignment="1">
      <alignment horizontal="center" vertical="center"/>
    </xf>
    <xf numFmtId="1" fontId="1" fillId="4" borderId="1" xfId="0" applyNumberFormat="1" applyFont="1" applyFill="1" applyBorder="1" applyAlignment="1">
      <alignment horizontal="center" vertical="top" wrapText="1"/>
    </xf>
    <xf numFmtId="1" fontId="1" fillId="4" borderId="5" xfId="0" applyNumberFormat="1" applyFont="1" applyFill="1" applyBorder="1" applyAlignment="1">
      <alignment horizontal="center" vertical="center"/>
    </xf>
    <xf numFmtId="0" fontId="1" fillId="4" borderId="1" xfId="0" applyNumberFormat="1" applyFont="1" applyFill="1" applyBorder="1" applyAlignment="1">
      <alignment horizontal="center" vertical="center" wrapText="1"/>
    </xf>
    <xf numFmtId="0" fontId="1" fillId="4" borderId="1" xfId="0" applyNumberFormat="1" applyFont="1" applyFill="1" applyBorder="1" applyAlignment="1">
      <alignment horizontal="center" vertical="center"/>
    </xf>
    <xf numFmtId="4" fontId="1" fillId="5" borderId="1" xfId="0" applyNumberFormat="1" applyFont="1" applyFill="1" applyBorder="1" applyAlignment="1">
      <alignment horizontal="center" vertical="center" wrapText="1"/>
    </xf>
    <xf numFmtId="2" fontId="1" fillId="4" borderId="1" xfId="0" applyNumberFormat="1" applyFont="1" applyFill="1" applyBorder="1" applyAlignment="1">
      <alignment horizontal="center"/>
    </xf>
    <xf numFmtId="2" fontId="3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/>
    </xf>
    <xf numFmtId="0" fontId="1" fillId="4" borderId="1" xfId="3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center" vertical="top"/>
    </xf>
    <xf numFmtId="4" fontId="1" fillId="4" borderId="1" xfId="0" applyNumberFormat="1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4" fontId="1" fillId="4" borderId="3" xfId="0" applyNumberFormat="1" applyFont="1" applyFill="1" applyBorder="1" applyAlignment="1">
      <alignment horizontal="center" vertical="center"/>
    </xf>
    <xf numFmtId="4" fontId="1" fillId="4" borderId="3" xfId="0" applyNumberFormat="1" applyFont="1" applyFill="1" applyBorder="1" applyAlignment="1">
      <alignment horizontal="center" vertical="center" wrapText="1"/>
    </xf>
    <xf numFmtId="1" fontId="1" fillId="4" borderId="1" xfId="0" applyNumberFormat="1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24" fillId="4" borderId="0" xfId="0" applyFont="1" applyFill="1" applyAlignment="1">
      <alignment horizontal="center" vertical="center"/>
    </xf>
    <xf numFmtId="0" fontId="24" fillId="4" borderId="0" xfId="0" applyFont="1" applyFill="1" applyAlignment="1">
      <alignment horizontal="left" vertical="center"/>
    </xf>
    <xf numFmtId="3" fontId="9" fillId="4" borderId="0" xfId="0" applyNumberFormat="1" applyFont="1" applyFill="1"/>
    <xf numFmtId="0" fontId="9" fillId="4" borderId="0" xfId="0" applyFont="1" applyFill="1" applyAlignment="1">
      <alignment horizontal="left"/>
    </xf>
    <xf numFmtId="0" fontId="9" fillId="4" borderId="0" xfId="0" applyFont="1" applyFill="1"/>
    <xf numFmtId="0" fontId="5" fillId="4" borderId="0" xfId="0" applyFont="1" applyFill="1"/>
    <xf numFmtId="4" fontId="4" fillId="4" borderId="1" xfId="0" applyNumberFormat="1" applyFont="1" applyFill="1" applyBorder="1" applyAlignment="1">
      <alignment horizontal="center" vertical="center" textRotation="90" wrapText="1"/>
    </xf>
    <xf numFmtId="4" fontId="4" fillId="4" borderId="1" xfId="0" applyNumberFormat="1" applyFont="1" applyFill="1" applyBorder="1" applyAlignment="1">
      <alignment horizontal="center" vertical="center" wrapText="1"/>
    </xf>
    <xf numFmtId="3" fontId="4" fillId="4" borderId="1" xfId="0" applyNumberFormat="1" applyFont="1" applyFill="1" applyBorder="1" applyAlignment="1">
      <alignment horizontal="center" vertical="center"/>
    </xf>
    <xf numFmtId="3" fontId="4" fillId="4" borderId="1" xfId="0" applyNumberFormat="1" applyFont="1" applyFill="1" applyBorder="1" applyAlignment="1">
      <alignment horizontal="center" vertical="center" wrapText="1"/>
    </xf>
    <xf numFmtId="4" fontId="1" fillId="4" borderId="6" xfId="0" applyNumberFormat="1" applyFont="1" applyFill="1" applyBorder="1" applyAlignment="1">
      <alignment horizontal="center" vertical="center"/>
    </xf>
    <xf numFmtId="3" fontId="1" fillId="4" borderId="1" xfId="0" applyNumberFormat="1" applyFont="1" applyFill="1" applyBorder="1"/>
    <xf numFmtId="3" fontId="1" fillId="5" borderId="1" xfId="6" applyNumberFormat="1" applyFont="1" applyFill="1" applyBorder="1" applyAlignment="1">
      <alignment horizontal="center" vertical="center" wrapText="1"/>
    </xf>
    <xf numFmtId="4" fontId="1" fillId="4" borderId="1" xfId="6" applyNumberFormat="1" applyFont="1" applyFill="1" applyBorder="1" applyAlignment="1">
      <alignment horizontal="center" vertical="center" wrapText="1"/>
    </xf>
    <xf numFmtId="4" fontId="1" fillId="5" borderId="1" xfId="6" applyNumberFormat="1" applyFont="1" applyFill="1" applyBorder="1" applyAlignment="1">
      <alignment horizontal="center" vertical="center" wrapText="1"/>
    </xf>
    <xf numFmtId="4" fontId="1" fillId="4" borderId="1" xfId="6" applyNumberFormat="1" applyFont="1" applyFill="1" applyBorder="1" applyAlignment="1">
      <alignment horizontal="center" vertical="center"/>
    </xf>
    <xf numFmtId="4" fontId="3" fillId="4" borderId="1" xfId="6" applyNumberFormat="1" applyFont="1" applyFill="1" applyBorder="1" applyAlignment="1">
      <alignment horizontal="center" vertical="center"/>
    </xf>
    <xf numFmtId="3" fontId="3" fillId="4" borderId="1" xfId="6" applyNumberFormat="1" applyFont="1" applyFill="1" applyBorder="1" applyAlignment="1">
      <alignment horizontal="center" vertical="center"/>
    </xf>
    <xf numFmtId="3" fontId="1" fillId="4" borderId="5" xfId="0" applyNumberFormat="1" applyFont="1" applyFill="1" applyBorder="1" applyAlignment="1">
      <alignment horizontal="left" vertical="center" wrapText="1"/>
    </xf>
    <xf numFmtId="4" fontId="9" fillId="4" borderId="0" xfId="0" applyNumberFormat="1" applyFont="1" applyFill="1"/>
    <xf numFmtId="4" fontId="1" fillId="4" borderId="14" xfId="0" applyNumberFormat="1" applyFont="1" applyFill="1" applyBorder="1" applyAlignment="1">
      <alignment horizontal="center" vertical="center"/>
    </xf>
    <xf numFmtId="4" fontId="1" fillId="4" borderId="0" xfId="0" applyNumberFormat="1" applyFont="1" applyFill="1" applyBorder="1" applyAlignment="1">
      <alignment horizontal="center" vertical="center"/>
    </xf>
    <xf numFmtId="166" fontId="1" fillId="4" borderId="1" xfId="0" applyNumberFormat="1" applyFont="1" applyFill="1" applyBorder="1"/>
    <xf numFmtId="4" fontId="3" fillId="4" borderId="1" xfId="0" applyNumberFormat="1" applyFont="1" applyFill="1" applyBorder="1" applyAlignment="1">
      <alignment horizontal="center"/>
    </xf>
    <xf numFmtId="4" fontId="1" fillId="4" borderId="4" xfId="0" applyNumberFormat="1" applyFont="1" applyFill="1" applyBorder="1" applyAlignment="1">
      <alignment horizontal="center" vertical="center" wrapText="1"/>
    </xf>
    <xf numFmtId="4" fontId="1" fillId="4" borderId="1" xfId="0" applyNumberFormat="1" applyFont="1" applyFill="1" applyBorder="1"/>
    <xf numFmtId="3" fontId="24" fillId="4" borderId="0" xfId="0" applyNumberFormat="1" applyFont="1" applyFill="1"/>
    <xf numFmtId="0" fontId="24" fillId="4" borderId="0" xfId="0" applyFont="1" applyFill="1" applyAlignment="1">
      <alignment horizontal="left"/>
    </xf>
    <xf numFmtId="0" fontId="24" fillId="4" borderId="0" xfId="0" applyFont="1" applyFill="1"/>
    <xf numFmtId="4" fontId="3" fillId="4" borderId="1" xfId="0" applyNumberFormat="1" applyFont="1" applyFill="1" applyBorder="1" applyAlignment="1">
      <alignment horizontal="center" vertical="center" wrapText="1"/>
    </xf>
    <xf numFmtId="4" fontId="1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3" fontId="1" fillId="5" borderId="1" xfId="0" applyNumberFormat="1" applyFont="1" applyFill="1" applyBorder="1" applyAlignment="1">
      <alignment horizontal="center" vertical="center" wrapText="1"/>
    </xf>
    <xf numFmtId="0" fontId="0" fillId="4" borderId="0" xfId="0" applyFill="1" applyBorder="1"/>
    <xf numFmtId="0" fontId="0" fillId="4" borderId="0" xfId="0" applyFill="1"/>
    <xf numFmtId="2" fontId="9" fillId="4" borderId="0" xfId="0" applyNumberFormat="1" applyFont="1" applyFill="1"/>
    <xf numFmtId="0" fontId="6" fillId="4" borderId="0" xfId="0" applyFont="1" applyFill="1"/>
    <xf numFmtId="0" fontId="4" fillId="4" borderId="1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textRotation="90" wrapText="1"/>
    </xf>
    <xf numFmtId="0" fontId="4" fillId="4" borderId="7" xfId="0" applyFont="1" applyFill="1" applyBorder="1" applyAlignment="1">
      <alignment horizontal="center" vertical="center" textRotation="90" wrapText="1"/>
    </xf>
    <xf numFmtId="0" fontId="3" fillId="4" borderId="1" xfId="0" applyFont="1" applyFill="1" applyBorder="1" applyAlignment="1">
      <alignment horizontal="center" vertical="center"/>
    </xf>
    <xf numFmtId="4" fontId="3" fillId="4" borderId="1" xfId="0" applyNumberFormat="1" applyFont="1" applyFill="1" applyBorder="1" applyAlignment="1">
      <alignment horizontal="left" vertical="center" wrapText="1"/>
    </xf>
    <xf numFmtId="4" fontId="1" fillId="4" borderId="1" xfId="0" applyNumberFormat="1" applyFont="1" applyFill="1" applyBorder="1" applyAlignment="1">
      <alignment horizontal="center" vertical="center"/>
    </xf>
    <xf numFmtId="4" fontId="3" fillId="4" borderId="1" xfId="0" applyNumberFormat="1" applyFont="1" applyFill="1" applyBorder="1" applyAlignment="1">
      <alignment horizontal="center" vertical="center" wrapText="1"/>
    </xf>
    <xf numFmtId="4" fontId="1" fillId="4" borderId="1" xfId="0" applyNumberFormat="1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2" fontId="1" fillId="4" borderId="5" xfId="0" applyNumberFormat="1" applyFont="1" applyFill="1" applyBorder="1" applyAlignment="1">
      <alignment horizontal="left" vertical="center" wrapText="1"/>
    </xf>
    <xf numFmtId="2" fontId="1" fillId="4" borderId="6" xfId="0" applyNumberFormat="1" applyFont="1" applyFill="1" applyBorder="1" applyAlignment="1">
      <alignment horizontal="left" vertical="center" wrapText="1"/>
    </xf>
    <xf numFmtId="4" fontId="3" fillId="4" borderId="5" xfId="3" applyNumberFormat="1" applyFont="1" applyFill="1" applyBorder="1" applyAlignment="1">
      <alignment horizontal="left" vertical="center" wrapText="1"/>
    </xf>
    <xf numFmtId="4" fontId="3" fillId="4" borderId="8" xfId="3" applyNumberFormat="1" applyFont="1" applyFill="1" applyBorder="1" applyAlignment="1">
      <alignment horizontal="left" vertical="center" wrapText="1"/>
    </xf>
    <xf numFmtId="4" fontId="3" fillId="4" borderId="6" xfId="3" applyNumberFormat="1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2" fontId="1" fillId="4" borderId="1" xfId="0" applyNumberFormat="1" applyFont="1" applyFill="1" applyBorder="1" applyAlignment="1">
      <alignment horizontal="center" vertical="center" wrapText="1"/>
    </xf>
    <xf numFmtId="4" fontId="3" fillId="4" borderId="5" xfId="0" applyNumberFormat="1" applyFont="1" applyFill="1" applyBorder="1" applyAlignment="1">
      <alignment horizontal="left" vertical="center" wrapText="1"/>
    </xf>
    <xf numFmtId="4" fontId="3" fillId="4" borderId="8" xfId="0" applyNumberFormat="1" applyFont="1" applyFill="1" applyBorder="1" applyAlignment="1">
      <alignment horizontal="left" vertical="center" wrapText="1"/>
    </xf>
    <xf numFmtId="4" fontId="3" fillId="4" borderId="6" xfId="0" applyNumberFormat="1" applyFont="1" applyFill="1" applyBorder="1" applyAlignment="1">
      <alignment horizontal="left" vertical="center" wrapText="1"/>
    </xf>
    <xf numFmtId="0" fontId="3" fillId="4" borderId="5" xfId="0" applyFont="1" applyFill="1" applyBorder="1" applyAlignment="1">
      <alignment horizontal="left" vertical="center" wrapText="1"/>
    </xf>
    <xf numFmtId="0" fontId="3" fillId="4" borderId="8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left" vertical="center" wrapText="1"/>
    </xf>
    <xf numFmtId="4" fontId="1" fillId="5" borderId="5" xfId="0" applyNumberFormat="1" applyFont="1" applyFill="1" applyBorder="1" applyAlignment="1">
      <alignment horizontal="left" vertical="center" wrapText="1"/>
    </xf>
    <xf numFmtId="4" fontId="1" fillId="5" borderId="6" xfId="0" applyNumberFormat="1" applyFont="1" applyFill="1" applyBorder="1" applyAlignment="1">
      <alignment horizontal="left" vertical="center" wrapText="1"/>
    </xf>
    <xf numFmtId="2" fontId="3" fillId="4" borderId="5" xfId="0" applyNumberFormat="1" applyFont="1" applyFill="1" applyBorder="1" applyAlignment="1">
      <alignment horizontal="left" vertical="center" wrapText="1"/>
    </xf>
    <xf numFmtId="2" fontId="3" fillId="4" borderId="8" xfId="0" applyNumberFormat="1" applyFont="1" applyFill="1" applyBorder="1" applyAlignment="1">
      <alignment horizontal="left" vertical="center" wrapText="1"/>
    </xf>
    <xf numFmtId="2" fontId="3" fillId="4" borderId="6" xfId="0" applyNumberFormat="1" applyFont="1" applyFill="1" applyBorder="1" applyAlignment="1">
      <alignment horizontal="left" vertical="center" wrapText="1"/>
    </xf>
    <xf numFmtId="4" fontId="1" fillId="4" borderId="5" xfId="0" applyNumberFormat="1" applyFont="1" applyFill="1" applyBorder="1" applyAlignment="1">
      <alignment horizontal="left" vertical="center" wrapText="1"/>
    </xf>
    <xf numFmtId="4" fontId="1" fillId="4" borderId="6" xfId="0" applyNumberFormat="1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4" fontId="3" fillId="4" borderId="5" xfId="0" applyNumberFormat="1" applyFont="1" applyFill="1" applyBorder="1" applyAlignment="1">
      <alignment horizontal="center" vertical="center" wrapText="1"/>
    </xf>
    <xf numFmtId="4" fontId="3" fillId="4" borderId="8" xfId="0" applyNumberFormat="1" applyFont="1" applyFill="1" applyBorder="1" applyAlignment="1">
      <alignment horizontal="center" vertical="center" wrapText="1"/>
    </xf>
    <xf numFmtId="4" fontId="3" fillId="4" borderId="6" xfId="0" applyNumberFormat="1" applyFont="1" applyFill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horizontal="center" vertical="center" wrapText="1"/>
    </xf>
    <xf numFmtId="3" fontId="20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textRotation="90" wrapText="1"/>
    </xf>
    <xf numFmtId="0" fontId="3" fillId="4" borderId="10" xfId="0" applyFont="1" applyFill="1" applyBorder="1" applyAlignment="1">
      <alignment horizontal="left" vertical="center" wrapText="1"/>
    </xf>
    <xf numFmtId="0" fontId="3" fillId="4" borderId="11" xfId="0" applyFont="1" applyFill="1" applyBorder="1" applyAlignment="1">
      <alignment horizontal="left" vertical="center" wrapText="1"/>
    </xf>
    <xf numFmtId="4" fontId="3" fillId="4" borderId="4" xfId="0" applyNumberFormat="1" applyFont="1" applyFill="1" applyBorder="1" applyAlignment="1">
      <alignment horizontal="center" vertical="center" wrapText="1"/>
    </xf>
    <xf numFmtId="4" fontId="1" fillId="4" borderId="8" xfId="0" applyNumberFormat="1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left" vertical="justify"/>
    </xf>
    <xf numFmtId="4" fontId="3" fillId="4" borderId="10" xfId="0" applyNumberFormat="1" applyFont="1" applyFill="1" applyBorder="1" applyAlignment="1">
      <alignment horizontal="left" vertical="center" wrapText="1"/>
    </xf>
    <xf numFmtId="4" fontId="3" fillId="4" borderId="11" xfId="0" applyNumberFormat="1" applyFont="1" applyFill="1" applyBorder="1" applyAlignment="1">
      <alignment horizontal="left" vertical="center" wrapText="1"/>
    </xf>
    <xf numFmtId="0" fontId="3" fillId="4" borderId="5" xfId="0" applyFont="1" applyFill="1" applyBorder="1" applyAlignment="1">
      <alignment horizontal="left" vertical="center"/>
    </xf>
    <xf numFmtId="0" fontId="3" fillId="4" borderId="8" xfId="0" applyFont="1" applyFill="1" applyBorder="1" applyAlignment="1">
      <alignment horizontal="left" vertical="center"/>
    </xf>
    <xf numFmtId="0" fontId="3" fillId="4" borderId="6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center" vertical="center" textRotation="90"/>
    </xf>
    <xf numFmtId="4" fontId="3" fillId="4" borderId="1" xfId="3" applyNumberFormat="1" applyFont="1" applyFill="1" applyBorder="1" applyAlignment="1">
      <alignment horizontal="left" vertical="center" wrapText="1"/>
    </xf>
    <xf numFmtId="0" fontId="5" fillId="4" borderId="0" xfId="0" applyFont="1" applyFill="1" applyBorder="1" applyAlignment="1">
      <alignment horizontal="center" vertical="top" wrapText="1"/>
    </xf>
    <xf numFmtId="0" fontId="5" fillId="4" borderId="0" xfId="0" applyFont="1" applyFill="1" applyBorder="1" applyAlignment="1">
      <alignment horizontal="center" vertical="center"/>
    </xf>
    <xf numFmtId="0" fontId="4" fillId="4" borderId="1" xfId="3" applyFont="1" applyFill="1" applyBorder="1" applyAlignment="1">
      <alignment horizontal="center" vertical="center" textRotation="90" wrapText="1"/>
    </xf>
    <xf numFmtId="0" fontId="4" fillId="4" borderId="1" xfId="0" applyFont="1" applyFill="1" applyBorder="1" applyAlignment="1">
      <alignment horizontal="center" vertical="center"/>
    </xf>
    <xf numFmtId="2" fontId="1" fillId="4" borderId="9" xfId="0" applyNumberFormat="1" applyFont="1" applyFill="1" applyBorder="1" applyAlignment="1">
      <alignment horizontal="left" vertical="center" wrapText="1"/>
    </xf>
    <xf numFmtId="2" fontId="1" fillId="4" borderId="4" xfId="0" applyNumberFormat="1" applyFont="1" applyFill="1" applyBorder="1" applyAlignment="1">
      <alignment horizontal="center" vertical="center" wrapText="1"/>
    </xf>
    <xf numFmtId="4" fontId="1" fillId="4" borderId="5" xfId="0" applyNumberFormat="1" applyFont="1" applyFill="1" applyBorder="1" applyAlignment="1">
      <alignment horizontal="center" vertical="center" wrapText="1"/>
    </xf>
    <xf numFmtId="4" fontId="1" fillId="4" borderId="8" xfId="0" applyNumberFormat="1" applyFont="1" applyFill="1" applyBorder="1" applyAlignment="1">
      <alignment horizontal="center" vertical="center" wrapText="1"/>
    </xf>
    <xf numFmtId="4" fontId="1" fillId="4" borderId="6" xfId="0" applyNumberFormat="1" applyFont="1" applyFill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horizontal="left" vertical="center" wrapText="1"/>
    </xf>
    <xf numFmtId="4" fontId="3" fillId="4" borderId="5" xfId="0" applyNumberFormat="1" applyFont="1" applyFill="1" applyBorder="1" applyAlignment="1">
      <alignment horizontal="left" vertical="center"/>
    </xf>
    <xf numFmtId="4" fontId="3" fillId="4" borderId="6" xfId="0" applyNumberFormat="1" applyFont="1" applyFill="1" applyBorder="1" applyAlignment="1">
      <alignment horizontal="left" vertical="center"/>
    </xf>
    <xf numFmtId="0" fontId="1" fillId="4" borderId="5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4" fontId="3" fillId="4" borderId="5" xfId="6" applyNumberFormat="1" applyFont="1" applyFill="1" applyBorder="1" applyAlignment="1">
      <alignment horizontal="left" vertical="center" wrapText="1"/>
    </xf>
    <xf numFmtId="4" fontId="3" fillId="4" borderId="8" xfId="6" applyNumberFormat="1" applyFont="1" applyFill="1" applyBorder="1" applyAlignment="1">
      <alignment horizontal="left" vertical="center" wrapText="1"/>
    </xf>
    <xf numFmtId="4" fontId="3" fillId="4" borderId="6" xfId="6" applyNumberFormat="1" applyFont="1" applyFill="1" applyBorder="1" applyAlignment="1">
      <alignment horizontal="left" vertical="center" wrapText="1"/>
    </xf>
    <xf numFmtId="4" fontId="1" fillId="4" borderId="1" xfId="6" applyNumberFormat="1" applyFont="1" applyFill="1" applyBorder="1" applyAlignment="1">
      <alignment horizontal="left" vertical="center" wrapText="1"/>
    </xf>
    <xf numFmtId="3" fontId="3" fillId="4" borderId="1" xfId="0" applyNumberFormat="1" applyFont="1" applyFill="1" applyBorder="1" applyAlignment="1">
      <alignment horizontal="left"/>
    </xf>
    <xf numFmtId="3" fontId="3" fillId="4" borderId="1" xfId="0" applyNumberFormat="1" applyFont="1" applyFill="1" applyBorder="1" applyAlignment="1">
      <alignment horizontal="center"/>
    </xf>
    <xf numFmtId="4" fontId="3" fillId="4" borderId="5" xfId="6" applyNumberFormat="1" applyFont="1" applyFill="1" applyBorder="1" applyAlignment="1">
      <alignment horizontal="center" vertical="center" wrapText="1"/>
    </xf>
    <xf numFmtId="4" fontId="3" fillId="4" borderId="8" xfId="6" applyNumberFormat="1" applyFont="1" applyFill="1" applyBorder="1" applyAlignment="1">
      <alignment horizontal="center" vertical="center" wrapText="1"/>
    </xf>
    <xf numFmtId="4" fontId="3" fillId="4" borderId="6" xfId="6" applyNumberFormat="1" applyFont="1" applyFill="1" applyBorder="1" applyAlignment="1">
      <alignment horizontal="center" vertical="center" wrapText="1"/>
    </xf>
    <xf numFmtId="4" fontId="1" fillId="5" borderId="1" xfId="6" applyNumberFormat="1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left"/>
    </xf>
    <xf numFmtId="4" fontId="4" fillId="4" borderId="1" xfId="0" applyNumberFormat="1" applyFont="1" applyFill="1" applyBorder="1" applyAlignment="1">
      <alignment horizontal="center" vertical="center" wrapText="1"/>
    </xf>
    <xf numFmtId="4" fontId="3" fillId="4" borderId="8" xfId="0" applyNumberFormat="1" applyFont="1" applyFill="1" applyBorder="1" applyAlignment="1">
      <alignment horizontal="left" vertical="center"/>
    </xf>
    <xf numFmtId="4" fontId="1" fillId="4" borderId="5" xfId="0" applyNumberFormat="1" applyFont="1" applyFill="1" applyBorder="1" applyAlignment="1">
      <alignment horizontal="left" vertical="center"/>
    </xf>
    <xf numFmtId="4" fontId="1" fillId="4" borderId="6" xfId="0" applyNumberFormat="1" applyFont="1" applyFill="1" applyBorder="1" applyAlignment="1">
      <alignment horizontal="left" vertical="center"/>
    </xf>
    <xf numFmtId="4" fontId="4" fillId="4" borderId="1" xfId="0" applyNumberFormat="1" applyFont="1" applyFill="1" applyBorder="1" applyAlignment="1">
      <alignment horizontal="center" vertical="center" textRotation="90" wrapText="1"/>
    </xf>
    <xf numFmtId="4" fontId="4" fillId="4" borderId="5" xfId="0" applyNumberFormat="1" applyFont="1" applyFill="1" applyBorder="1" applyAlignment="1">
      <alignment horizontal="center" vertical="center"/>
    </xf>
    <xf numFmtId="4" fontId="4" fillId="4" borderId="8" xfId="0" applyNumberFormat="1" applyFont="1" applyFill="1" applyBorder="1" applyAlignment="1">
      <alignment horizontal="center" vertical="center"/>
    </xf>
    <xf numFmtId="4" fontId="4" fillId="4" borderId="6" xfId="0" applyNumberFormat="1" applyFont="1" applyFill="1" applyBorder="1" applyAlignment="1">
      <alignment horizontal="center" vertical="center"/>
    </xf>
    <xf numFmtId="4" fontId="1" fillId="3" borderId="0" xfId="0" applyNumberFormat="1" applyFont="1" applyFill="1" applyBorder="1" applyAlignment="1">
      <alignment horizontal="center" vertical="center" wrapText="1"/>
    </xf>
    <xf numFmtId="4" fontId="1" fillId="3" borderId="0" xfId="0" applyNumberFormat="1" applyFont="1" applyFill="1" applyAlignment="1">
      <alignment horizontal="center" vertical="center" wrapText="1"/>
    </xf>
    <xf numFmtId="4" fontId="1" fillId="3" borderId="0" xfId="0" applyNumberFormat="1" applyFont="1" applyFill="1" applyBorder="1" applyAlignment="1">
      <alignment horizontal="center" vertical="center"/>
    </xf>
    <xf numFmtId="4" fontId="1" fillId="3" borderId="0" xfId="0" applyNumberFormat="1" applyFont="1" applyFill="1" applyAlignment="1">
      <alignment horizontal="center" vertical="center"/>
    </xf>
    <xf numFmtId="0" fontId="14" fillId="3" borderId="0" xfId="0" applyFont="1" applyFill="1" applyBorder="1" applyAlignment="1">
      <alignment horizontal="center" vertical="center" wrapText="1" shrinkToFit="1"/>
    </xf>
    <xf numFmtId="49" fontId="1" fillId="3" borderId="13" xfId="0" applyNumberFormat="1" applyFont="1" applyFill="1" applyBorder="1" applyAlignment="1">
      <alignment horizontal="center" vertical="center" wrapText="1" shrinkToFit="1"/>
    </xf>
    <xf numFmtId="49" fontId="1" fillId="3" borderId="0" xfId="0" applyNumberFormat="1" applyFont="1" applyFill="1" applyBorder="1" applyAlignment="1">
      <alignment horizontal="center" vertical="center" wrapText="1" shrinkToFit="1"/>
    </xf>
    <xf numFmtId="4" fontId="4" fillId="4" borderId="4" xfId="0" applyNumberFormat="1" applyFont="1" applyFill="1" applyBorder="1" applyAlignment="1">
      <alignment horizontal="center" vertical="center" wrapText="1"/>
    </xf>
    <xf numFmtId="4" fontId="4" fillId="4" borderId="12" xfId="0" applyNumberFormat="1" applyFont="1" applyFill="1" applyBorder="1" applyAlignment="1">
      <alignment horizontal="center" vertical="center" wrapText="1"/>
    </xf>
    <xf numFmtId="4" fontId="4" fillId="4" borderId="7" xfId="0" applyNumberFormat="1" applyFont="1" applyFill="1" applyBorder="1" applyAlignment="1">
      <alignment horizontal="center" vertical="center" wrapText="1"/>
    </xf>
    <xf numFmtId="4" fontId="4" fillId="3" borderId="0" xfId="0" applyNumberFormat="1" applyFont="1" applyFill="1" applyBorder="1" applyAlignment="1">
      <alignment horizontal="center" wrapText="1"/>
    </xf>
    <xf numFmtId="3" fontId="4" fillId="4" borderId="1" xfId="0" applyNumberFormat="1" applyFont="1" applyFill="1" applyBorder="1" applyAlignment="1">
      <alignment horizontal="center" vertical="center" wrapText="1"/>
    </xf>
  </cellXfs>
  <cellStyles count="19">
    <cellStyle name="Excel Built-in Normal" xfId="1"/>
    <cellStyle name="Обычный" xfId="0" builtinId="0"/>
    <cellStyle name="Обычный 10" xfId="2"/>
    <cellStyle name="Обычный 2" xfId="3"/>
    <cellStyle name="Обычный 2 2" xfId="4"/>
    <cellStyle name="Обычный 2 3" xfId="5"/>
    <cellStyle name="Обычный 3" xfId="6"/>
    <cellStyle name="Обычный 3 2" xfId="7"/>
    <cellStyle name="Обычный 3 3" xfId="8"/>
    <cellStyle name="Обычный 4" xfId="9"/>
    <cellStyle name="Обычный 4 2" xfId="10"/>
    <cellStyle name="Обычный 5" xfId="11"/>
    <cellStyle name="Обычный 6" xfId="12"/>
    <cellStyle name="Обычный 6 2" xfId="13"/>
    <cellStyle name="Обычный 7" xfId="14"/>
    <cellStyle name="Обычный 7 2" xfId="15"/>
    <cellStyle name="Обычный 8" xfId="16"/>
    <cellStyle name="Обычный 9" xfId="17"/>
    <cellStyle name="Финансовый" xfId="18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42"/>
  <sheetViews>
    <sheetView view="pageBreakPreview" topLeftCell="A217" zoomScale="80" zoomScaleNormal="100" zoomScaleSheetLayoutView="80" workbookViewId="0">
      <selection activeCell="P5" sqref="P5:P6"/>
    </sheetView>
  </sheetViews>
  <sheetFormatPr defaultRowHeight="14.5" x14ac:dyDescent="0.35"/>
  <cols>
    <col min="1" max="1" width="5.453125" style="127" customWidth="1"/>
    <col min="2" max="2" width="43.26953125" style="128" customWidth="1"/>
    <col min="3" max="3" width="10.54296875" style="127" customWidth="1"/>
    <col min="4" max="4" width="9.453125" style="127" bestFit="1" customWidth="1"/>
    <col min="5" max="5" width="9.26953125" style="127" bestFit="1" customWidth="1"/>
    <col min="6" max="7" width="9.453125" style="127" bestFit="1" customWidth="1"/>
    <col min="8" max="8" width="11.26953125" style="127" bestFit="1" customWidth="1"/>
    <col min="9" max="9" width="11" style="127" customWidth="1"/>
    <col min="10" max="11" width="11.453125" style="127" customWidth="1"/>
    <col min="12" max="12" width="15.54296875" style="127" customWidth="1"/>
    <col min="13" max="13" width="9.453125" style="127" bestFit="1" customWidth="1"/>
    <col min="14" max="14" width="14.81640625" style="127" customWidth="1"/>
    <col min="15" max="15" width="13.7265625" style="127" customWidth="1"/>
    <col min="16" max="16" width="15.26953125" style="127" customWidth="1"/>
    <col min="17" max="17" width="10.1796875" style="127" customWidth="1"/>
    <col min="18" max="18" width="12.26953125" style="127" customWidth="1"/>
    <col min="19" max="19" width="11.453125" style="127" customWidth="1"/>
    <col min="20" max="20" width="10.1796875" style="127" customWidth="1"/>
    <col min="21" max="21" width="14.1796875" customWidth="1"/>
    <col min="24" max="24" width="15.26953125" bestFit="1" customWidth="1"/>
  </cols>
  <sheetData>
    <row r="1" spans="1:24" s="1" customFormat="1" ht="15" customHeight="1" x14ac:dyDescent="0.35">
      <c r="A1" s="222"/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53"/>
    </row>
    <row r="2" spans="1:24" s="1" customFormat="1" x14ac:dyDescent="0.35">
      <c r="A2" s="55"/>
      <c r="B2" s="54"/>
      <c r="C2" s="55"/>
      <c r="D2" s="223" t="s">
        <v>269</v>
      </c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55"/>
      <c r="S2" s="55"/>
      <c r="T2" s="53"/>
    </row>
    <row r="3" spans="1:24" s="1" customFormat="1" x14ac:dyDescent="0.35">
      <c r="A3" s="55"/>
      <c r="B3" s="54"/>
      <c r="C3" s="55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5"/>
      <c r="S3" s="55"/>
      <c r="T3" s="53"/>
    </row>
    <row r="4" spans="1:24" s="1" customFormat="1" ht="34.5" customHeight="1" x14ac:dyDescent="0.35">
      <c r="A4" s="213" t="s">
        <v>23</v>
      </c>
      <c r="B4" s="213" t="s">
        <v>1</v>
      </c>
      <c r="C4" s="225" t="s">
        <v>24</v>
      </c>
      <c r="D4" s="225"/>
      <c r="E4" s="220" t="s">
        <v>25</v>
      </c>
      <c r="F4" s="220" t="s">
        <v>26</v>
      </c>
      <c r="G4" s="220" t="s">
        <v>27</v>
      </c>
      <c r="H4" s="208" t="s">
        <v>28</v>
      </c>
      <c r="I4" s="213" t="s">
        <v>29</v>
      </c>
      <c r="J4" s="213"/>
      <c r="K4" s="208" t="s">
        <v>30</v>
      </c>
      <c r="L4" s="213" t="s">
        <v>31</v>
      </c>
      <c r="M4" s="213"/>
      <c r="N4" s="213"/>
      <c r="O4" s="213"/>
      <c r="P4" s="213"/>
      <c r="Q4" s="224" t="s">
        <v>73</v>
      </c>
      <c r="R4" s="224" t="s">
        <v>74</v>
      </c>
      <c r="S4" s="208" t="s">
        <v>32</v>
      </c>
      <c r="T4" s="208" t="s">
        <v>272</v>
      </c>
    </row>
    <row r="5" spans="1:24" s="1" customFormat="1" ht="15" customHeight="1" x14ac:dyDescent="0.35">
      <c r="A5" s="213"/>
      <c r="B5" s="213"/>
      <c r="C5" s="208" t="s">
        <v>33</v>
      </c>
      <c r="D5" s="208" t="s">
        <v>34</v>
      </c>
      <c r="E5" s="220"/>
      <c r="F5" s="220"/>
      <c r="G5" s="220"/>
      <c r="H5" s="208"/>
      <c r="I5" s="208" t="s">
        <v>271</v>
      </c>
      <c r="J5" s="208" t="s">
        <v>35</v>
      </c>
      <c r="K5" s="208"/>
      <c r="L5" s="208" t="s">
        <v>271</v>
      </c>
      <c r="M5" s="166" t="s">
        <v>85</v>
      </c>
      <c r="N5" s="166" t="s">
        <v>86</v>
      </c>
      <c r="O5" s="166" t="s">
        <v>36</v>
      </c>
      <c r="P5" s="166" t="s">
        <v>37</v>
      </c>
      <c r="Q5" s="224"/>
      <c r="R5" s="224"/>
      <c r="S5" s="208"/>
      <c r="T5" s="208"/>
    </row>
    <row r="6" spans="1:24" s="1" customFormat="1" ht="224.25" customHeight="1" x14ac:dyDescent="0.35">
      <c r="A6" s="213"/>
      <c r="B6" s="213"/>
      <c r="C6" s="208"/>
      <c r="D6" s="208"/>
      <c r="E6" s="220"/>
      <c r="F6" s="220"/>
      <c r="G6" s="220"/>
      <c r="H6" s="208"/>
      <c r="I6" s="208"/>
      <c r="J6" s="208"/>
      <c r="K6" s="208"/>
      <c r="L6" s="208"/>
      <c r="M6" s="167"/>
      <c r="N6" s="167"/>
      <c r="O6" s="167"/>
      <c r="P6" s="167"/>
      <c r="Q6" s="224"/>
      <c r="R6" s="224"/>
      <c r="S6" s="208"/>
      <c r="T6" s="208"/>
    </row>
    <row r="7" spans="1:24" s="1" customFormat="1" ht="27" customHeight="1" x14ac:dyDescent="0.35">
      <c r="A7" s="213"/>
      <c r="B7" s="213"/>
      <c r="C7" s="208"/>
      <c r="D7" s="208"/>
      <c r="E7" s="220"/>
      <c r="F7" s="220"/>
      <c r="G7" s="220"/>
      <c r="H7" s="57" t="s">
        <v>38</v>
      </c>
      <c r="I7" s="57" t="s">
        <v>38</v>
      </c>
      <c r="J7" s="57" t="s">
        <v>38</v>
      </c>
      <c r="K7" s="57" t="s">
        <v>39</v>
      </c>
      <c r="L7" s="57" t="s">
        <v>19</v>
      </c>
      <c r="M7" s="164" t="s">
        <v>19</v>
      </c>
      <c r="N7" s="164" t="s">
        <v>19</v>
      </c>
      <c r="O7" s="57" t="s">
        <v>19</v>
      </c>
      <c r="P7" s="57" t="s">
        <v>19</v>
      </c>
      <c r="Q7" s="58" t="s">
        <v>75</v>
      </c>
      <c r="R7" s="58" t="s">
        <v>75</v>
      </c>
      <c r="S7" s="208"/>
      <c r="T7" s="208"/>
    </row>
    <row r="8" spans="1:24" s="1" customFormat="1" x14ac:dyDescent="0.35">
      <c r="A8" s="59">
        <v>1</v>
      </c>
      <c r="B8" s="59">
        <v>2</v>
      </c>
      <c r="C8" s="59">
        <v>3</v>
      </c>
      <c r="D8" s="59">
        <v>4</v>
      </c>
      <c r="E8" s="59">
        <v>5</v>
      </c>
      <c r="F8" s="59">
        <v>6</v>
      </c>
      <c r="G8" s="59">
        <v>7</v>
      </c>
      <c r="H8" s="59">
        <v>8</v>
      </c>
      <c r="I8" s="59">
        <v>9</v>
      </c>
      <c r="J8" s="59">
        <v>10</v>
      </c>
      <c r="K8" s="59">
        <v>11</v>
      </c>
      <c r="L8" s="59">
        <v>12</v>
      </c>
      <c r="M8" s="59">
        <v>13</v>
      </c>
      <c r="N8" s="59">
        <v>14</v>
      </c>
      <c r="O8" s="59">
        <v>15</v>
      </c>
      <c r="P8" s="59">
        <v>16</v>
      </c>
      <c r="Q8" s="59">
        <v>17</v>
      </c>
      <c r="R8" s="59">
        <v>18</v>
      </c>
      <c r="S8" s="59">
        <v>19</v>
      </c>
      <c r="T8" s="57">
        <v>20</v>
      </c>
    </row>
    <row r="9" spans="1:24" s="6" customFormat="1" ht="15.75" customHeight="1" x14ac:dyDescent="0.35">
      <c r="A9" s="204" t="s">
        <v>51</v>
      </c>
      <c r="B9" s="204"/>
      <c r="C9" s="204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</row>
    <row r="10" spans="1:24" s="1" customFormat="1" ht="15.75" customHeight="1" x14ac:dyDescent="0.35">
      <c r="A10" s="217" t="s">
        <v>82</v>
      </c>
      <c r="B10" s="218"/>
      <c r="C10" s="218"/>
      <c r="D10" s="218"/>
      <c r="E10" s="219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</row>
    <row r="11" spans="1:24" s="1" customFormat="1" ht="52" x14ac:dyDescent="0.35">
      <c r="A11" s="60">
        <v>1</v>
      </c>
      <c r="B11" s="61" t="s">
        <v>115</v>
      </c>
      <c r="C11" s="62">
        <v>1975</v>
      </c>
      <c r="D11" s="63"/>
      <c r="E11" s="63" t="s">
        <v>40</v>
      </c>
      <c r="F11" s="62">
        <v>2</v>
      </c>
      <c r="G11" s="62">
        <v>3</v>
      </c>
      <c r="H11" s="64">
        <v>899.4</v>
      </c>
      <c r="I11" s="64">
        <v>493.5</v>
      </c>
      <c r="J11" s="64">
        <v>339.96</v>
      </c>
      <c r="K11" s="62">
        <v>43</v>
      </c>
      <c r="L11" s="64">
        <f>'вмды работ'!C13</f>
        <v>2419449</v>
      </c>
      <c r="M11" s="64">
        <v>0</v>
      </c>
      <c r="N11" s="64">
        <v>1560545</v>
      </c>
      <c r="O11" s="64">
        <v>483890</v>
      </c>
      <c r="P11" s="64">
        <f>L11-M11-N11-O11</f>
        <v>375014</v>
      </c>
      <c r="Q11" s="64">
        <f>L11/H11</f>
        <v>2690.0700466977987</v>
      </c>
      <c r="R11" s="64">
        <v>13912</v>
      </c>
      <c r="S11" s="65" t="s">
        <v>215</v>
      </c>
      <c r="T11" s="63" t="s">
        <v>220</v>
      </c>
      <c r="U11" s="22"/>
      <c r="X11" s="43"/>
    </row>
    <row r="12" spans="1:24" s="1" customFormat="1" x14ac:dyDescent="0.35">
      <c r="A12" s="60">
        <f>A11+1</f>
        <v>2</v>
      </c>
      <c r="B12" s="66" t="s">
        <v>116</v>
      </c>
      <c r="C12" s="62">
        <v>1987</v>
      </c>
      <c r="D12" s="63"/>
      <c r="E12" s="63" t="s">
        <v>40</v>
      </c>
      <c r="F12" s="62">
        <v>3</v>
      </c>
      <c r="G12" s="62">
        <v>3</v>
      </c>
      <c r="H12" s="64">
        <v>1290.9000000000001</v>
      </c>
      <c r="I12" s="64">
        <v>746.3</v>
      </c>
      <c r="J12" s="64">
        <v>526.79999999999995</v>
      </c>
      <c r="K12" s="62">
        <v>63</v>
      </c>
      <c r="L12" s="64">
        <f>'вмды работ'!C14</f>
        <v>2873013</v>
      </c>
      <c r="M12" s="64">
        <v>0</v>
      </c>
      <c r="N12" s="64">
        <v>1853093</v>
      </c>
      <c r="O12" s="64">
        <v>574602</v>
      </c>
      <c r="P12" s="64">
        <f>L12-M12-N12-O12</f>
        <v>445318</v>
      </c>
      <c r="Q12" s="64">
        <f>L12/H12</f>
        <v>2225.5891238670692</v>
      </c>
      <c r="R12" s="64">
        <v>13912</v>
      </c>
      <c r="S12" s="65" t="s">
        <v>215</v>
      </c>
      <c r="T12" s="63" t="s">
        <v>87</v>
      </c>
      <c r="U12" s="22"/>
      <c r="X12" s="43"/>
    </row>
    <row r="13" spans="1:24" s="1" customFormat="1" x14ac:dyDescent="0.35">
      <c r="A13" s="196" t="s">
        <v>43</v>
      </c>
      <c r="B13" s="197"/>
      <c r="C13" s="67" t="s">
        <v>41</v>
      </c>
      <c r="D13" s="67" t="s">
        <v>41</v>
      </c>
      <c r="E13" s="67" t="s">
        <v>41</v>
      </c>
      <c r="F13" s="67" t="s">
        <v>41</v>
      </c>
      <c r="G13" s="67" t="s">
        <v>41</v>
      </c>
      <c r="H13" s="64">
        <f>SUM(H11:H12)</f>
        <v>2190.3000000000002</v>
      </c>
      <c r="I13" s="64">
        <f t="shared" ref="I13:P13" si="0">SUM(I11:I12)</f>
        <v>1239.8</v>
      </c>
      <c r="J13" s="64">
        <f t="shared" si="0"/>
        <v>866.76</v>
      </c>
      <c r="K13" s="68">
        <f>SUM(K11:K12)</f>
        <v>106</v>
      </c>
      <c r="L13" s="64">
        <f t="shared" si="0"/>
        <v>5292462</v>
      </c>
      <c r="M13" s="64">
        <f t="shared" si="0"/>
        <v>0</v>
      </c>
      <c r="N13" s="64">
        <f t="shared" si="0"/>
        <v>3413638</v>
      </c>
      <c r="O13" s="64">
        <f>SUM(O11:O12)</f>
        <v>1058492</v>
      </c>
      <c r="P13" s="64">
        <f t="shared" si="0"/>
        <v>820332</v>
      </c>
      <c r="Q13" s="64">
        <f>L13/H13</f>
        <v>2416.318312559923</v>
      </c>
      <c r="R13" s="69" t="s">
        <v>41</v>
      </c>
      <c r="S13" s="65" t="s">
        <v>41</v>
      </c>
      <c r="T13" s="63" t="s">
        <v>41</v>
      </c>
      <c r="U13" s="22"/>
      <c r="X13" s="43"/>
    </row>
    <row r="14" spans="1:24" s="1" customFormat="1" x14ac:dyDescent="0.35">
      <c r="A14" s="198" t="s">
        <v>91</v>
      </c>
      <c r="B14" s="198"/>
      <c r="C14" s="198"/>
      <c r="D14" s="198"/>
      <c r="E14" s="198"/>
      <c r="F14" s="199"/>
      <c r="G14" s="200"/>
      <c r="H14" s="200"/>
      <c r="I14" s="200"/>
      <c r="J14" s="200"/>
      <c r="K14" s="200"/>
      <c r="L14" s="200"/>
      <c r="M14" s="200"/>
      <c r="N14" s="200"/>
      <c r="O14" s="200"/>
      <c r="P14" s="200"/>
      <c r="Q14" s="200"/>
      <c r="R14" s="200"/>
      <c r="S14" s="200"/>
      <c r="T14" s="201"/>
      <c r="U14" s="22"/>
      <c r="X14" s="43"/>
    </row>
    <row r="15" spans="1:24" s="1" customFormat="1" x14ac:dyDescent="0.35">
      <c r="A15" s="70">
        <f>A12+1</f>
        <v>3</v>
      </c>
      <c r="B15" s="71" t="s">
        <v>207</v>
      </c>
      <c r="C15" s="72">
        <v>1987</v>
      </c>
      <c r="D15" s="67"/>
      <c r="E15" s="63" t="s">
        <v>42</v>
      </c>
      <c r="F15" s="73">
        <v>5</v>
      </c>
      <c r="G15" s="73">
        <v>4</v>
      </c>
      <c r="H15" s="64">
        <v>3405.74</v>
      </c>
      <c r="I15" s="64">
        <v>2978.6</v>
      </c>
      <c r="J15" s="64">
        <v>2568.14</v>
      </c>
      <c r="K15" s="68">
        <v>132</v>
      </c>
      <c r="L15" s="64">
        <f>'вмды работ'!C17</f>
        <v>1259221</v>
      </c>
      <c r="M15" s="64">
        <v>0</v>
      </c>
      <c r="N15" s="64">
        <v>812198</v>
      </c>
      <c r="O15" s="64">
        <v>251844</v>
      </c>
      <c r="P15" s="64">
        <f>L15-M15-N15-O15</f>
        <v>195179</v>
      </c>
      <c r="Q15" s="64">
        <f>L15/H15</f>
        <v>369.73491810883979</v>
      </c>
      <c r="R15" s="64">
        <v>13912</v>
      </c>
      <c r="S15" s="65" t="s">
        <v>215</v>
      </c>
      <c r="T15" s="63" t="s">
        <v>87</v>
      </c>
      <c r="U15" s="22"/>
      <c r="X15" s="43"/>
    </row>
    <row r="16" spans="1:24" s="1" customFormat="1" x14ac:dyDescent="0.35">
      <c r="A16" s="70">
        <f>A15+1</f>
        <v>4</v>
      </c>
      <c r="B16" s="74" t="s">
        <v>117</v>
      </c>
      <c r="C16" s="72">
        <v>1976</v>
      </c>
      <c r="D16" s="67"/>
      <c r="E16" s="63" t="s">
        <v>40</v>
      </c>
      <c r="F16" s="73">
        <v>3</v>
      </c>
      <c r="G16" s="73">
        <v>3</v>
      </c>
      <c r="H16" s="64">
        <v>1455.7</v>
      </c>
      <c r="I16" s="75">
        <v>1303.5</v>
      </c>
      <c r="J16" s="75">
        <v>1303.5</v>
      </c>
      <c r="K16" s="68">
        <v>39</v>
      </c>
      <c r="L16" s="64">
        <f>'вмды работ'!C18</f>
        <v>1142614</v>
      </c>
      <c r="M16" s="64">
        <v>0</v>
      </c>
      <c r="N16" s="64">
        <v>736986</v>
      </c>
      <c r="O16" s="64">
        <v>228523</v>
      </c>
      <c r="P16" s="64">
        <f>L16-M16-N16-O16</f>
        <v>177105</v>
      </c>
      <c r="Q16" s="64">
        <f>L16/H16</f>
        <v>784.92409150236995</v>
      </c>
      <c r="R16" s="64">
        <v>13912</v>
      </c>
      <c r="S16" s="65" t="s">
        <v>215</v>
      </c>
      <c r="T16" s="63" t="s">
        <v>87</v>
      </c>
      <c r="U16" s="22"/>
      <c r="X16" s="43"/>
    </row>
    <row r="17" spans="1:24" s="1" customFormat="1" x14ac:dyDescent="0.35">
      <c r="A17" s="196" t="s">
        <v>43</v>
      </c>
      <c r="B17" s="197"/>
      <c r="C17" s="67" t="s">
        <v>41</v>
      </c>
      <c r="D17" s="67" t="s">
        <v>41</v>
      </c>
      <c r="E17" s="67" t="s">
        <v>41</v>
      </c>
      <c r="F17" s="67" t="s">
        <v>41</v>
      </c>
      <c r="G17" s="67" t="s">
        <v>41</v>
      </c>
      <c r="H17" s="64">
        <f>SUM(H15:H16)</f>
        <v>4861.4399999999996</v>
      </c>
      <c r="I17" s="64">
        <f t="shared" ref="I17:P17" si="1">SUM(I15:I16)</f>
        <v>4282.1000000000004</v>
      </c>
      <c r="J17" s="64">
        <f t="shared" si="1"/>
        <v>3871.64</v>
      </c>
      <c r="K17" s="68">
        <f t="shared" si="1"/>
        <v>171</v>
      </c>
      <c r="L17" s="64">
        <f t="shared" si="1"/>
        <v>2401835</v>
      </c>
      <c r="M17" s="64">
        <f t="shared" si="1"/>
        <v>0</v>
      </c>
      <c r="N17" s="64">
        <f t="shared" si="1"/>
        <v>1549184</v>
      </c>
      <c r="O17" s="64">
        <f t="shared" si="1"/>
        <v>480367</v>
      </c>
      <c r="P17" s="64">
        <f t="shared" si="1"/>
        <v>372284</v>
      </c>
      <c r="Q17" s="64">
        <f>L17/H17</f>
        <v>494.058344852554</v>
      </c>
      <c r="R17" s="65" t="s">
        <v>41</v>
      </c>
      <c r="S17" s="65" t="s">
        <v>41</v>
      </c>
      <c r="T17" s="65" t="s">
        <v>41</v>
      </c>
      <c r="U17" s="22"/>
      <c r="X17" s="43"/>
    </row>
    <row r="18" spans="1:24" s="1" customFormat="1" x14ac:dyDescent="0.35">
      <c r="A18" s="217" t="s">
        <v>83</v>
      </c>
      <c r="B18" s="218"/>
      <c r="C18" s="218"/>
      <c r="D18" s="218"/>
      <c r="E18" s="219"/>
      <c r="F18" s="183"/>
      <c r="G18" s="183"/>
      <c r="H18" s="183"/>
      <c r="I18" s="183"/>
      <c r="J18" s="183"/>
      <c r="K18" s="183"/>
      <c r="L18" s="183"/>
      <c r="M18" s="183"/>
      <c r="N18" s="183"/>
      <c r="O18" s="183"/>
      <c r="P18" s="183"/>
      <c r="Q18" s="183"/>
      <c r="R18" s="183"/>
      <c r="S18" s="183"/>
      <c r="T18" s="183"/>
      <c r="U18" s="22"/>
      <c r="X18" s="43"/>
    </row>
    <row r="19" spans="1:24" s="1" customFormat="1" x14ac:dyDescent="0.35">
      <c r="A19" s="72">
        <f>A16+1</f>
        <v>5</v>
      </c>
      <c r="B19" s="61" t="s">
        <v>92</v>
      </c>
      <c r="C19" s="62">
        <v>1969</v>
      </c>
      <c r="D19" s="63"/>
      <c r="E19" s="63" t="s">
        <v>40</v>
      </c>
      <c r="F19" s="62">
        <v>2</v>
      </c>
      <c r="G19" s="62">
        <v>2</v>
      </c>
      <c r="H19" s="67">
        <v>580</v>
      </c>
      <c r="I19" s="67">
        <v>521</v>
      </c>
      <c r="J19" s="67">
        <v>44.4</v>
      </c>
      <c r="K19" s="62">
        <v>24</v>
      </c>
      <c r="L19" s="67">
        <f>'вмды работ'!C21</f>
        <v>624418</v>
      </c>
      <c r="M19" s="64">
        <v>0</v>
      </c>
      <c r="N19" s="64">
        <v>402750</v>
      </c>
      <c r="O19" s="64">
        <v>124884</v>
      </c>
      <c r="P19" s="64">
        <f>L19-M19-N19-O19</f>
        <v>96784</v>
      </c>
      <c r="Q19" s="64">
        <f>L19/H19</f>
        <v>1076.5827586206897</v>
      </c>
      <c r="R19" s="64">
        <v>13912</v>
      </c>
      <c r="S19" s="65" t="s">
        <v>215</v>
      </c>
      <c r="T19" s="63" t="s">
        <v>87</v>
      </c>
      <c r="U19" s="22"/>
      <c r="X19" s="43"/>
    </row>
    <row r="20" spans="1:24" s="1" customFormat="1" ht="17.25" customHeight="1" x14ac:dyDescent="0.35">
      <c r="A20" s="196" t="s">
        <v>43</v>
      </c>
      <c r="B20" s="197"/>
      <c r="C20" s="67" t="s">
        <v>41</v>
      </c>
      <c r="D20" s="67" t="s">
        <v>41</v>
      </c>
      <c r="E20" s="67" t="s">
        <v>41</v>
      </c>
      <c r="F20" s="67" t="s">
        <v>41</v>
      </c>
      <c r="G20" s="67" t="s">
        <v>41</v>
      </c>
      <c r="H20" s="67">
        <f t="shared" ref="H20:P20" si="2">SUM(H19:H19)</f>
        <v>580</v>
      </c>
      <c r="I20" s="67">
        <f t="shared" si="2"/>
        <v>521</v>
      </c>
      <c r="J20" s="67">
        <f t="shared" si="2"/>
        <v>44.4</v>
      </c>
      <c r="K20" s="72">
        <f t="shared" si="2"/>
        <v>24</v>
      </c>
      <c r="L20" s="67">
        <f t="shared" si="2"/>
        <v>624418</v>
      </c>
      <c r="M20" s="67">
        <f t="shared" si="2"/>
        <v>0</v>
      </c>
      <c r="N20" s="67">
        <f t="shared" si="2"/>
        <v>402750</v>
      </c>
      <c r="O20" s="67">
        <f t="shared" si="2"/>
        <v>124884</v>
      </c>
      <c r="P20" s="67">
        <f t="shared" si="2"/>
        <v>96784</v>
      </c>
      <c r="Q20" s="64">
        <f>L20/H20</f>
        <v>1076.5827586206897</v>
      </c>
      <c r="R20" s="65" t="s">
        <v>41</v>
      </c>
      <c r="S20" s="65" t="s">
        <v>41</v>
      </c>
      <c r="T20" s="65" t="s">
        <v>41</v>
      </c>
      <c r="U20" s="22"/>
      <c r="X20" s="43"/>
    </row>
    <row r="21" spans="1:24" s="1" customFormat="1" ht="17.25" customHeight="1" x14ac:dyDescent="0.35">
      <c r="A21" s="217" t="s">
        <v>94</v>
      </c>
      <c r="B21" s="218"/>
      <c r="C21" s="218"/>
      <c r="D21" s="218"/>
      <c r="E21" s="219"/>
      <c r="F21" s="199"/>
      <c r="G21" s="200"/>
      <c r="H21" s="200"/>
      <c r="I21" s="200"/>
      <c r="J21" s="200"/>
      <c r="K21" s="200"/>
      <c r="L21" s="200"/>
      <c r="M21" s="200"/>
      <c r="N21" s="200"/>
      <c r="O21" s="200"/>
      <c r="P21" s="200"/>
      <c r="Q21" s="200"/>
      <c r="R21" s="200"/>
      <c r="S21" s="200"/>
      <c r="T21" s="201"/>
      <c r="U21" s="22"/>
      <c r="X21" s="43"/>
    </row>
    <row r="22" spans="1:24" s="1" customFormat="1" ht="17.25" customHeight="1" x14ac:dyDescent="0.35">
      <c r="A22" s="73">
        <f>A19+1</f>
        <v>6</v>
      </c>
      <c r="B22" s="76" t="s">
        <v>95</v>
      </c>
      <c r="C22" s="77">
        <v>1985</v>
      </c>
      <c r="D22" s="67"/>
      <c r="E22" s="63" t="s">
        <v>42</v>
      </c>
      <c r="F22" s="73">
        <v>3</v>
      </c>
      <c r="G22" s="73">
        <v>4</v>
      </c>
      <c r="H22" s="67">
        <v>1742</v>
      </c>
      <c r="I22" s="67">
        <v>1678.5</v>
      </c>
      <c r="J22" s="67">
        <v>751.07</v>
      </c>
      <c r="K22" s="72">
        <v>55</v>
      </c>
      <c r="L22" s="67">
        <f>'вмды работ'!C24</f>
        <v>996083</v>
      </c>
      <c r="M22" s="64">
        <v>0</v>
      </c>
      <c r="N22" s="64">
        <v>642474</v>
      </c>
      <c r="O22" s="64">
        <v>199217</v>
      </c>
      <c r="P22" s="64">
        <f>L22-M22-N22-O22</f>
        <v>154392</v>
      </c>
      <c r="Q22" s="64">
        <f>L22/H22</f>
        <v>571.80424799081516</v>
      </c>
      <c r="R22" s="64">
        <v>13912</v>
      </c>
      <c r="S22" s="65" t="s">
        <v>215</v>
      </c>
      <c r="T22" s="63" t="s">
        <v>87</v>
      </c>
      <c r="U22" s="22"/>
      <c r="X22" s="43"/>
    </row>
    <row r="23" spans="1:24" s="1" customFormat="1" ht="17.25" customHeight="1" x14ac:dyDescent="0.35">
      <c r="A23" s="73">
        <f>A22+1</f>
        <v>7</v>
      </c>
      <c r="B23" s="76" t="s">
        <v>118</v>
      </c>
      <c r="C23" s="77">
        <v>1987</v>
      </c>
      <c r="D23" s="67"/>
      <c r="E23" s="63" t="s">
        <v>42</v>
      </c>
      <c r="F23" s="73">
        <v>3</v>
      </c>
      <c r="G23" s="73">
        <v>4</v>
      </c>
      <c r="H23" s="67">
        <v>1742</v>
      </c>
      <c r="I23" s="67">
        <v>1670.5</v>
      </c>
      <c r="J23" s="67">
        <v>366.37</v>
      </c>
      <c r="K23" s="72">
        <v>59</v>
      </c>
      <c r="L23" s="67">
        <f>'вмды работ'!C25</f>
        <v>996083</v>
      </c>
      <c r="M23" s="64">
        <v>0</v>
      </c>
      <c r="N23" s="64">
        <v>642474</v>
      </c>
      <c r="O23" s="64">
        <v>199217</v>
      </c>
      <c r="P23" s="64">
        <f>L23-M23-N23-O23</f>
        <v>154392</v>
      </c>
      <c r="Q23" s="64">
        <f>L23/H23</f>
        <v>571.80424799081516</v>
      </c>
      <c r="R23" s="64">
        <v>13912</v>
      </c>
      <c r="S23" s="65" t="s">
        <v>215</v>
      </c>
      <c r="T23" s="63" t="s">
        <v>87</v>
      </c>
      <c r="U23" s="22"/>
      <c r="X23" s="43"/>
    </row>
    <row r="24" spans="1:24" s="1" customFormat="1" ht="17.25" customHeight="1" x14ac:dyDescent="0.35">
      <c r="A24" s="196" t="s">
        <v>43</v>
      </c>
      <c r="B24" s="197"/>
      <c r="C24" s="67" t="s">
        <v>41</v>
      </c>
      <c r="D24" s="67" t="s">
        <v>41</v>
      </c>
      <c r="E24" s="67" t="s">
        <v>41</v>
      </c>
      <c r="F24" s="67" t="s">
        <v>41</v>
      </c>
      <c r="G24" s="67" t="s">
        <v>41</v>
      </c>
      <c r="H24" s="67">
        <f>SUM(H22:H23)</f>
        <v>3484</v>
      </c>
      <c r="I24" s="67">
        <f t="shared" ref="I24:P24" si="3">SUM(I22:I23)</f>
        <v>3349</v>
      </c>
      <c r="J24" s="67">
        <f t="shared" si="3"/>
        <v>1117.44</v>
      </c>
      <c r="K24" s="73">
        <f t="shared" si="3"/>
        <v>114</v>
      </c>
      <c r="L24" s="67">
        <f t="shared" si="3"/>
        <v>1992166</v>
      </c>
      <c r="M24" s="67">
        <f t="shared" si="3"/>
        <v>0</v>
      </c>
      <c r="N24" s="67">
        <f t="shared" si="3"/>
        <v>1284948</v>
      </c>
      <c r="O24" s="67">
        <f t="shared" si="3"/>
        <v>398434</v>
      </c>
      <c r="P24" s="67">
        <f t="shared" si="3"/>
        <v>308784</v>
      </c>
      <c r="Q24" s="64">
        <f>L24/H24</f>
        <v>571.80424799081516</v>
      </c>
      <c r="R24" s="65" t="s">
        <v>41</v>
      </c>
      <c r="S24" s="65" t="s">
        <v>41</v>
      </c>
      <c r="T24" s="65" t="s">
        <v>41</v>
      </c>
      <c r="U24" s="22"/>
      <c r="X24" s="43"/>
    </row>
    <row r="25" spans="1:24" s="1" customFormat="1" ht="17.25" customHeight="1" x14ac:dyDescent="0.35">
      <c r="A25" s="198" t="s">
        <v>93</v>
      </c>
      <c r="B25" s="198"/>
      <c r="C25" s="198"/>
      <c r="D25" s="198"/>
      <c r="E25" s="198"/>
      <c r="F25" s="199"/>
      <c r="G25" s="200"/>
      <c r="H25" s="200"/>
      <c r="I25" s="200"/>
      <c r="J25" s="200"/>
      <c r="K25" s="200"/>
      <c r="L25" s="200"/>
      <c r="M25" s="200"/>
      <c r="N25" s="200"/>
      <c r="O25" s="200"/>
      <c r="P25" s="200"/>
      <c r="Q25" s="200"/>
      <c r="R25" s="200"/>
      <c r="S25" s="200"/>
      <c r="T25" s="201"/>
      <c r="U25" s="22"/>
      <c r="X25" s="43"/>
    </row>
    <row r="26" spans="1:24" s="1" customFormat="1" ht="17.25" customHeight="1" x14ac:dyDescent="0.35">
      <c r="A26" s="73">
        <f>A23+1</f>
        <v>8</v>
      </c>
      <c r="B26" s="78" t="s">
        <v>119</v>
      </c>
      <c r="C26" s="62">
        <v>1973</v>
      </c>
      <c r="D26" s="62"/>
      <c r="E26" s="63" t="s">
        <v>40</v>
      </c>
      <c r="F26" s="62">
        <v>2</v>
      </c>
      <c r="G26" s="62">
        <v>2</v>
      </c>
      <c r="H26" s="64">
        <v>739.5</v>
      </c>
      <c r="I26" s="64">
        <v>447</v>
      </c>
      <c r="J26" s="64">
        <v>512.5</v>
      </c>
      <c r="K26" s="62">
        <v>25</v>
      </c>
      <c r="L26" s="67">
        <f>'вмды работ'!C28</f>
        <v>814491</v>
      </c>
      <c r="M26" s="64">
        <v>0</v>
      </c>
      <c r="N26" s="64">
        <v>525347</v>
      </c>
      <c r="O26" s="64">
        <v>162898</v>
      </c>
      <c r="P26" s="64">
        <f>L26-M26-N26-O26</f>
        <v>126246</v>
      </c>
      <c r="Q26" s="64">
        <f>L26/H26</f>
        <v>1101.4077079107506</v>
      </c>
      <c r="R26" s="64">
        <v>13912</v>
      </c>
      <c r="S26" s="65" t="s">
        <v>215</v>
      </c>
      <c r="T26" s="63" t="s">
        <v>87</v>
      </c>
      <c r="U26" s="22"/>
      <c r="X26" s="43"/>
    </row>
    <row r="27" spans="1:24" s="1" customFormat="1" ht="17.25" customHeight="1" x14ac:dyDescent="0.35">
      <c r="A27" s="196" t="s">
        <v>43</v>
      </c>
      <c r="B27" s="197"/>
      <c r="C27" s="67" t="s">
        <v>41</v>
      </c>
      <c r="D27" s="67" t="s">
        <v>41</v>
      </c>
      <c r="E27" s="67" t="s">
        <v>41</v>
      </c>
      <c r="F27" s="67" t="s">
        <v>41</v>
      </c>
      <c r="G27" s="67" t="s">
        <v>41</v>
      </c>
      <c r="H27" s="67">
        <f>SUM(H26)</f>
        <v>739.5</v>
      </c>
      <c r="I27" s="67">
        <f t="shared" ref="I27:P27" si="4">SUM(I26)</f>
        <v>447</v>
      </c>
      <c r="J27" s="67">
        <f t="shared" si="4"/>
        <v>512.5</v>
      </c>
      <c r="K27" s="73">
        <f t="shared" si="4"/>
        <v>25</v>
      </c>
      <c r="L27" s="67">
        <f t="shared" si="4"/>
        <v>814491</v>
      </c>
      <c r="M27" s="67">
        <f t="shared" si="4"/>
        <v>0</v>
      </c>
      <c r="N27" s="67">
        <f t="shared" si="4"/>
        <v>525347</v>
      </c>
      <c r="O27" s="67">
        <f t="shared" si="4"/>
        <v>162898</v>
      </c>
      <c r="P27" s="67">
        <f t="shared" si="4"/>
        <v>126246</v>
      </c>
      <c r="Q27" s="64">
        <f>L27/H27</f>
        <v>1101.4077079107506</v>
      </c>
      <c r="R27" s="65" t="s">
        <v>41</v>
      </c>
      <c r="S27" s="65" t="s">
        <v>41</v>
      </c>
      <c r="T27" s="65" t="s">
        <v>41</v>
      </c>
      <c r="U27" s="22"/>
      <c r="X27" s="43"/>
    </row>
    <row r="28" spans="1:24" s="7" customFormat="1" ht="21.75" customHeight="1" x14ac:dyDescent="0.35">
      <c r="A28" s="185" t="s">
        <v>50</v>
      </c>
      <c r="B28" s="186"/>
      <c r="C28" s="187"/>
      <c r="D28" s="79" t="s">
        <v>41</v>
      </c>
      <c r="E28" s="79" t="s">
        <v>41</v>
      </c>
      <c r="F28" s="79" t="s">
        <v>41</v>
      </c>
      <c r="G28" s="79" t="s">
        <v>41</v>
      </c>
      <c r="H28" s="80">
        <f>H13+H17+H20+H24+H27</f>
        <v>11855.24</v>
      </c>
      <c r="I28" s="80">
        <f t="shared" ref="I28:N28" si="5">I13+I17+I20+I24+I27</f>
        <v>9838.9000000000015</v>
      </c>
      <c r="J28" s="80">
        <f t="shared" si="5"/>
        <v>6412.74</v>
      </c>
      <c r="K28" s="81">
        <f t="shared" si="5"/>
        <v>440</v>
      </c>
      <c r="L28" s="80">
        <f>L13+L17+L20+L24+L27</f>
        <v>11125372</v>
      </c>
      <c r="M28" s="80">
        <f t="shared" si="5"/>
        <v>0</v>
      </c>
      <c r="N28" s="80">
        <f t="shared" si="5"/>
        <v>7175867</v>
      </c>
      <c r="O28" s="80">
        <f>O13+O17+O20+O24+O27</f>
        <v>2225075</v>
      </c>
      <c r="P28" s="80">
        <f>P13+P17+P20+P24+P27</f>
        <v>1724430</v>
      </c>
      <c r="Q28" s="64">
        <f>L28/H28</f>
        <v>938.43498739797758</v>
      </c>
      <c r="R28" s="82" t="s">
        <v>41</v>
      </c>
      <c r="S28" s="83" t="s">
        <v>41</v>
      </c>
      <c r="T28" s="92" t="s">
        <v>41</v>
      </c>
      <c r="U28" s="22"/>
      <c r="X28" s="43"/>
    </row>
    <row r="29" spans="1:24" s="8" customFormat="1" ht="15" customHeight="1" x14ac:dyDescent="0.35">
      <c r="A29" s="174" t="s">
        <v>47</v>
      </c>
      <c r="B29" s="175"/>
      <c r="C29" s="175"/>
      <c r="D29" s="175"/>
      <c r="E29" s="175"/>
      <c r="F29" s="175"/>
      <c r="G29" s="175"/>
      <c r="H29" s="175"/>
      <c r="I29" s="175"/>
      <c r="J29" s="175"/>
      <c r="K29" s="175"/>
      <c r="L29" s="175"/>
      <c r="M29" s="175"/>
      <c r="N29" s="175"/>
      <c r="O29" s="175"/>
      <c r="P29" s="175"/>
      <c r="Q29" s="175"/>
      <c r="R29" s="175"/>
      <c r="S29" s="175"/>
      <c r="T29" s="176"/>
      <c r="U29" s="22"/>
      <c r="V29" s="10"/>
      <c r="X29" s="43"/>
    </row>
    <row r="30" spans="1:24" s="8" customFormat="1" ht="15" customHeight="1" x14ac:dyDescent="0.35">
      <c r="A30" s="214" t="s">
        <v>96</v>
      </c>
      <c r="B30" s="214"/>
      <c r="C30" s="214"/>
      <c r="D30" s="214"/>
      <c r="E30" s="214"/>
      <c r="F30" s="199"/>
      <c r="G30" s="200"/>
      <c r="H30" s="200"/>
      <c r="I30" s="200"/>
      <c r="J30" s="200"/>
      <c r="K30" s="200"/>
      <c r="L30" s="200"/>
      <c r="M30" s="200"/>
      <c r="N30" s="200"/>
      <c r="O30" s="200"/>
      <c r="P30" s="200"/>
      <c r="Q30" s="200"/>
      <c r="R30" s="200"/>
      <c r="S30" s="200"/>
      <c r="T30" s="201"/>
      <c r="U30" s="22"/>
      <c r="V30" s="10"/>
      <c r="X30" s="43"/>
    </row>
    <row r="31" spans="1:24" s="8" customFormat="1" ht="15" customHeight="1" x14ac:dyDescent="0.35">
      <c r="A31" s="68">
        <f>A26+1</f>
        <v>9</v>
      </c>
      <c r="B31" s="66" t="s">
        <v>172</v>
      </c>
      <c r="C31" s="62">
        <v>1963</v>
      </c>
      <c r="D31" s="62" t="s">
        <v>81</v>
      </c>
      <c r="E31" s="63" t="s">
        <v>40</v>
      </c>
      <c r="F31" s="62">
        <v>2</v>
      </c>
      <c r="G31" s="62">
        <v>2</v>
      </c>
      <c r="H31" s="64">
        <v>615</v>
      </c>
      <c r="I31" s="64">
        <f>J31</f>
        <v>531</v>
      </c>
      <c r="J31" s="64">
        <v>531</v>
      </c>
      <c r="K31" s="68">
        <v>18</v>
      </c>
      <c r="L31" s="67">
        <f>'вмды работ'!C33</f>
        <v>2282647</v>
      </c>
      <c r="M31" s="64">
        <v>0</v>
      </c>
      <c r="N31" s="64">
        <v>1472307</v>
      </c>
      <c r="O31" s="64">
        <v>456529</v>
      </c>
      <c r="P31" s="64">
        <f>L31-M31-N31-O31</f>
        <v>353811</v>
      </c>
      <c r="Q31" s="64">
        <f>L31/H31</f>
        <v>3711.621138211382</v>
      </c>
      <c r="R31" s="64">
        <v>13912</v>
      </c>
      <c r="S31" s="65" t="s">
        <v>215</v>
      </c>
      <c r="T31" s="63" t="s">
        <v>87</v>
      </c>
      <c r="U31" s="22"/>
      <c r="V31" s="10"/>
      <c r="X31" s="43"/>
    </row>
    <row r="32" spans="1:24" s="8" customFormat="1" ht="15" customHeight="1" x14ac:dyDescent="0.35">
      <c r="A32" s="68">
        <f>A31+1</f>
        <v>10</v>
      </c>
      <c r="B32" s="66" t="s">
        <v>173</v>
      </c>
      <c r="C32" s="62">
        <v>1966</v>
      </c>
      <c r="D32" s="62"/>
      <c r="E32" s="63" t="s">
        <v>40</v>
      </c>
      <c r="F32" s="62">
        <v>2</v>
      </c>
      <c r="G32" s="62">
        <v>2</v>
      </c>
      <c r="H32" s="64">
        <v>634.1</v>
      </c>
      <c r="I32" s="64">
        <f>J32</f>
        <v>589.03</v>
      </c>
      <c r="J32" s="64">
        <v>589.03</v>
      </c>
      <c r="K32" s="68">
        <v>32</v>
      </c>
      <c r="L32" s="67">
        <f>'вмды работ'!C34</f>
        <v>2296661</v>
      </c>
      <c r="M32" s="64">
        <v>0</v>
      </c>
      <c r="N32" s="64">
        <v>1481346</v>
      </c>
      <c r="O32" s="64">
        <v>459332</v>
      </c>
      <c r="P32" s="64">
        <f>L32-M32-N32-O32</f>
        <v>355983</v>
      </c>
      <c r="Q32" s="64">
        <f>L32/H32</f>
        <v>3621.9224097145561</v>
      </c>
      <c r="R32" s="64">
        <v>13912</v>
      </c>
      <c r="S32" s="65" t="s">
        <v>215</v>
      </c>
      <c r="T32" s="63" t="s">
        <v>87</v>
      </c>
      <c r="U32" s="22"/>
      <c r="V32" s="10"/>
      <c r="X32" s="43"/>
    </row>
    <row r="33" spans="1:24" s="8" customFormat="1" ht="15" customHeight="1" x14ac:dyDescent="0.35">
      <c r="A33" s="68">
        <f>A32+1</f>
        <v>11</v>
      </c>
      <c r="B33" s="66" t="s">
        <v>174</v>
      </c>
      <c r="C33" s="62">
        <v>1966</v>
      </c>
      <c r="D33" s="62"/>
      <c r="E33" s="63" t="s">
        <v>40</v>
      </c>
      <c r="F33" s="62">
        <v>2</v>
      </c>
      <c r="G33" s="62">
        <v>2</v>
      </c>
      <c r="H33" s="64">
        <v>511.85</v>
      </c>
      <c r="I33" s="64">
        <f>J33</f>
        <v>405.69</v>
      </c>
      <c r="J33" s="64">
        <v>405.69</v>
      </c>
      <c r="K33" s="68">
        <v>26</v>
      </c>
      <c r="L33" s="67">
        <f>'вмды работ'!C35</f>
        <v>2583731</v>
      </c>
      <c r="M33" s="64">
        <v>0</v>
      </c>
      <c r="N33" s="64">
        <v>1666507</v>
      </c>
      <c r="O33" s="64">
        <v>516746</v>
      </c>
      <c r="P33" s="64">
        <f>L33-M33-N33-O33</f>
        <v>400478</v>
      </c>
      <c r="Q33" s="64">
        <f>L33/H33</f>
        <v>5047.8284653707142</v>
      </c>
      <c r="R33" s="64">
        <v>13912</v>
      </c>
      <c r="S33" s="65" t="s">
        <v>215</v>
      </c>
      <c r="T33" s="63" t="s">
        <v>87</v>
      </c>
      <c r="U33" s="22"/>
      <c r="V33" s="10"/>
      <c r="X33" s="43"/>
    </row>
    <row r="34" spans="1:24" s="8" customFormat="1" ht="15" customHeight="1" x14ac:dyDescent="0.35">
      <c r="A34" s="68">
        <f>A33+1</f>
        <v>12</v>
      </c>
      <c r="B34" s="66" t="s">
        <v>175</v>
      </c>
      <c r="C34" s="63">
        <v>1966</v>
      </c>
      <c r="D34" s="62"/>
      <c r="E34" s="63" t="s">
        <v>40</v>
      </c>
      <c r="F34" s="62">
        <v>2</v>
      </c>
      <c r="G34" s="62">
        <v>2</v>
      </c>
      <c r="H34" s="64">
        <v>517.32000000000005</v>
      </c>
      <c r="I34" s="64">
        <f>J34</f>
        <v>263.83999999999997</v>
      </c>
      <c r="J34" s="64">
        <v>263.83999999999997</v>
      </c>
      <c r="K34" s="73">
        <v>35</v>
      </c>
      <c r="L34" s="67">
        <f>'вмды работ'!C36</f>
        <v>2618970</v>
      </c>
      <c r="M34" s="64">
        <v>0</v>
      </c>
      <c r="N34" s="64">
        <v>1689236</v>
      </c>
      <c r="O34" s="64">
        <v>523794</v>
      </c>
      <c r="P34" s="64">
        <f>L34-M34-N34-O34</f>
        <v>405940</v>
      </c>
      <c r="Q34" s="64">
        <f>L34/H34</f>
        <v>5062.5724889816747</v>
      </c>
      <c r="R34" s="64">
        <v>13912</v>
      </c>
      <c r="S34" s="65" t="s">
        <v>215</v>
      </c>
      <c r="T34" s="63" t="s">
        <v>87</v>
      </c>
      <c r="U34" s="22"/>
      <c r="V34" s="10"/>
      <c r="X34" s="43"/>
    </row>
    <row r="35" spans="1:24" s="8" customFormat="1" ht="15" customHeight="1" x14ac:dyDescent="0.35">
      <c r="A35" s="68">
        <f>A34+1</f>
        <v>13</v>
      </c>
      <c r="B35" s="66" t="s">
        <v>176</v>
      </c>
      <c r="C35" s="63">
        <v>1965</v>
      </c>
      <c r="D35" s="62"/>
      <c r="E35" s="63" t="s">
        <v>40</v>
      </c>
      <c r="F35" s="62">
        <v>2</v>
      </c>
      <c r="G35" s="62">
        <v>2</v>
      </c>
      <c r="H35" s="64">
        <v>368.1</v>
      </c>
      <c r="I35" s="64">
        <f>J35</f>
        <v>368.1</v>
      </c>
      <c r="J35" s="64">
        <v>368.1</v>
      </c>
      <c r="K35" s="73">
        <v>7</v>
      </c>
      <c r="L35" s="67">
        <f>'вмды работ'!C37</f>
        <v>1542290</v>
      </c>
      <c r="M35" s="64">
        <v>0</v>
      </c>
      <c r="N35" s="64">
        <v>994777</v>
      </c>
      <c r="O35" s="64">
        <v>308458</v>
      </c>
      <c r="P35" s="64">
        <f>L35-M35-N35-O35</f>
        <v>239055</v>
      </c>
      <c r="Q35" s="64">
        <f>L35/H35</f>
        <v>4189.8668839989132</v>
      </c>
      <c r="R35" s="64">
        <v>13912</v>
      </c>
      <c r="S35" s="65" t="s">
        <v>215</v>
      </c>
      <c r="T35" s="63" t="s">
        <v>87</v>
      </c>
      <c r="U35" s="22"/>
      <c r="V35" s="10"/>
      <c r="X35" s="43"/>
    </row>
    <row r="36" spans="1:24" s="8" customFormat="1" ht="15" customHeight="1" x14ac:dyDescent="0.35">
      <c r="A36" s="172" t="s">
        <v>43</v>
      </c>
      <c r="B36" s="172"/>
      <c r="C36" s="67" t="s">
        <v>41</v>
      </c>
      <c r="D36" s="67" t="s">
        <v>41</v>
      </c>
      <c r="E36" s="67" t="s">
        <v>41</v>
      </c>
      <c r="F36" s="67" t="s">
        <v>41</v>
      </c>
      <c r="G36" s="67" t="s">
        <v>41</v>
      </c>
      <c r="H36" s="64">
        <f>SUM(H31:H35)</f>
        <v>2646.37</v>
      </c>
      <c r="I36" s="64">
        <f t="shared" ref="I36:Q36" si="6">SUM(I31:I35)</f>
        <v>2157.66</v>
      </c>
      <c r="J36" s="64">
        <f t="shared" si="6"/>
        <v>2157.66</v>
      </c>
      <c r="K36" s="68">
        <f t="shared" si="6"/>
        <v>118</v>
      </c>
      <c r="L36" s="64">
        <f>SUM(L31:L35)</f>
        <v>11324299</v>
      </c>
      <c r="M36" s="64">
        <f t="shared" si="6"/>
        <v>0</v>
      </c>
      <c r="N36" s="64">
        <f t="shared" si="6"/>
        <v>7304173</v>
      </c>
      <c r="O36" s="64">
        <f t="shared" si="6"/>
        <v>2264859</v>
      </c>
      <c r="P36" s="64">
        <f t="shared" si="6"/>
        <v>1755267</v>
      </c>
      <c r="Q36" s="64">
        <f t="shared" si="6"/>
        <v>21633.811386277237</v>
      </c>
      <c r="R36" s="65" t="s">
        <v>41</v>
      </c>
      <c r="S36" s="65" t="s">
        <v>41</v>
      </c>
      <c r="T36" s="65" t="s">
        <v>41</v>
      </c>
      <c r="U36" s="22"/>
      <c r="V36" s="10"/>
      <c r="X36" s="43"/>
    </row>
    <row r="37" spans="1:24" s="8" customFormat="1" ht="18.75" customHeight="1" x14ac:dyDescent="0.35">
      <c r="A37" s="217" t="s">
        <v>44</v>
      </c>
      <c r="B37" s="218"/>
      <c r="C37" s="218"/>
      <c r="D37" s="218"/>
      <c r="E37" s="219"/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168"/>
      <c r="Q37" s="168"/>
      <c r="R37" s="168"/>
      <c r="S37" s="168"/>
      <c r="T37" s="168"/>
      <c r="U37" s="22"/>
      <c r="X37" s="43"/>
    </row>
    <row r="38" spans="1:24" s="9" customFormat="1" ht="19.5" customHeight="1" x14ac:dyDescent="0.35">
      <c r="A38" s="73">
        <f>A35+1</f>
        <v>14</v>
      </c>
      <c r="B38" s="66" t="s">
        <v>171</v>
      </c>
      <c r="C38" s="62">
        <v>1966</v>
      </c>
      <c r="D38" s="62"/>
      <c r="E38" s="63" t="s">
        <v>40</v>
      </c>
      <c r="F38" s="62">
        <v>2</v>
      </c>
      <c r="G38" s="62">
        <v>2</v>
      </c>
      <c r="H38" s="62">
        <v>545.11</v>
      </c>
      <c r="I38" s="62">
        <v>520.54999999999995</v>
      </c>
      <c r="J38" s="62">
        <v>211.37</v>
      </c>
      <c r="K38" s="62">
        <v>29</v>
      </c>
      <c r="L38" s="64">
        <f>'вмды работ'!C40</f>
        <v>1584835</v>
      </c>
      <c r="M38" s="67">
        <v>0</v>
      </c>
      <c r="N38" s="67">
        <v>1022219</v>
      </c>
      <c r="O38" s="67">
        <v>316967</v>
      </c>
      <c r="P38" s="64">
        <f>L38-M38-N38-O38</f>
        <v>245649</v>
      </c>
      <c r="Q38" s="67">
        <f>L38/H38</f>
        <v>2907.3673203573589</v>
      </c>
      <c r="R38" s="64">
        <v>13912</v>
      </c>
      <c r="S38" s="65" t="s">
        <v>215</v>
      </c>
      <c r="T38" s="63" t="s">
        <v>87</v>
      </c>
      <c r="U38" s="22"/>
      <c r="X38" s="43"/>
    </row>
    <row r="39" spans="1:24" s="8" customFormat="1" ht="18.75" customHeight="1" x14ac:dyDescent="0.35">
      <c r="A39" s="196" t="s">
        <v>43</v>
      </c>
      <c r="B39" s="197"/>
      <c r="C39" s="67" t="s">
        <v>41</v>
      </c>
      <c r="D39" s="67" t="s">
        <v>41</v>
      </c>
      <c r="E39" s="67" t="s">
        <v>41</v>
      </c>
      <c r="F39" s="67"/>
      <c r="G39" s="67"/>
      <c r="H39" s="64">
        <f>SUM(H38)</f>
        <v>545.11</v>
      </c>
      <c r="I39" s="64">
        <f t="shared" ref="I39:P39" si="7">SUM(I38)</f>
        <v>520.54999999999995</v>
      </c>
      <c r="J39" s="64">
        <f t="shared" si="7"/>
        <v>211.37</v>
      </c>
      <c r="K39" s="68">
        <f t="shared" si="7"/>
        <v>29</v>
      </c>
      <c r="L39" s="64">
        <f t="shared" si="7"/>
        <v>1584835</v>
      </c>
      <c r="M39" s="64">
        <f t="shared" si="7"/>
        <v>0</v>
      </c>
      <c r="N39" s="64">
        <f t="shared" si="7"/>
        <v>1022219</v>
      </c>
      <c r="O39" s="64">
        <f t="shared" si="7"/>
        <v>316967</v>
      </c>
      <c r="P39" s="64">
        <f t="shared" si="7"/>
        <v>245649</v>
      </c>
      <c r="Q39" s="64">
        <f>L39/H39</f>
        <v>2907.3673203573589</v>
      </c>
      <c r="R39" s="69" t="s">
        <v>41</v>
      </c>
      <c r="S39" s="62" t="s">
        <v>41</v>
      </c>
      <c r="T39" s="63" t="s">
        <v>41</v>
      </c>
      <c r="U39" s="22"/>
      <c r="X39" s="43"/>
    </row>
    <row r="40" spans="1:24" s="8" customFormat="1" ht="21" customHeight="1" x14ac:dyDescent="0.35">
      <c r="A40" s="217" t="s">
        <v>45</v>
      </c>
      <c r="B40" s="218"/>
      <c r="C40" s="218"/>
      <c r="D40" s="218"/>
      <c r="E40" s="219"/>
      <c r="F40" s="168"/>
      <c r="G40" s="168"/>
      <c r="H40" s="168"/>
      <c r="I40" s="168"/>
      <c r="J40" s="168"/>
      <c r="K40" s="168"/>
      <c r="L40" s="168"/>
      <c r="M40" s="168"/>
      <c r="N40" s="168"/>
      <c r="O40" s="168"/>
      <c r="P40" s="168"/>
      <c r="Q40" s="168"/>
      <c r="R40" s="168"/>
      <c r="S40" s="168"/>
      <c r="T40" s="168"/>
      <c r="U40" s="22"/>
      <c r="X40" s="43"/>
    </row>
    <row r="41" spans="1:24" s="9" customFormat="1" ht="18.75" customHeight="1" x14ac:dyDescent="0.35">
      <c r="A41" s="73">
        <f>A38+1</f>
        <v>15</v>
      </c>
      <c r="B41" s="84" t="s">
        <v>97</v>
      </c>
      <c r="C41" s="62">
        <v>1977</v>
      </c>
      <c r="D41" s="62"/>
      <c r="E41" s="63" t="s">
        <v>42</v>
      </c>
      <c r="F41" s="62">
        <v>5</v>
      </c>
      <c r="G41" s="62">
        <v>4</v>
      </c>
      <c r="H41" s="67">
        <v>3899.1</v>
      </c>
      <c r="I41" s="64">
        <v>3079.7</v>
      </c>
      <c r="J41" s="64">
        <v>2450.6999999999998</v>
      </c>
      <c r="K41" s="68">
        <v>158</v>
      </c>
      <c r="L41" s="64">
        <f>'вмды работ'!C43</f>
        <v>1469177</v>
      </c>
      <c r="M41" s="67">
        <v>0</v>
      </c>
      <c r="N41" s="67">
        <v>947619</v>
      </c>
      <c r="O41" s="67">
        <v>293835</v>
      </c>
      <c r="P41" s="64">
        <f>L41-M41-N41-O41</f>
        <v>227723</v>
      </c>
      <c r="Q41" s="67">
        <f>L41/H41</f>
        <v>376.79900489856635</v>
      </c>
      <c r="R41" s="64">
        <v>13912</v>
      </c>
      <c r="S41" s="65" t="s">
        <v>215</v>
      </c>
      <c r="T41" s="63" t="s">
        <v>87</v>
      </c>
      <c r="U41" s="22"/>
      <c r="X41" s="43"/>
    </row>
    <row r="42" spans="1:24" s="8" customFormat="1" ht="20.25" customHeight="1" x14ac:dyDescent="0.35">
      <c r="A42" s="196" t="s">
        <v>43</v>
      </c>
      <c r="B42" s="197"/>
      <c r="C42" s="67" t="s">
        <v>41</v>
      </c>
      <c r="D42" s="67" t="s">
        <v>41</v>
      </c>
      <c r="E42" s="67" t="s">
        <v>41</v>
      </c>
      <c r="F42" s="67" t="s">
        <v>41</v>
      </c>
      <c r="G42" s="67" t="s">
        <v>41</v>
      </c>
      <c r="H42" s="64">
        <f t="shared" ref="H42:Q42" si="8">SUM(H41:H41)</f>
        <v>3899.1</v>
      </c>
      <c r="I42" s="64">
        <f t="shared" si="8"/>
        <v>3079.7</v>
      </c>
      <c r="J42" s="64">
        <f t="shared" si="8"/>
        <v>2450.6999999999998</v>
      </c>
      <c r="K42" s="68">
        <f t="shared" si="8"/>
        <v>158</v>
      </c>
      <c r="L42" s="64">
        <f t="shared" si="8"/>
        <v>1469177</v>
      </c>
      <c r="M42" s="64">
        <f t="shared" si="8"/>
        <v>0</v>
      </c>
      <c r="N42" s="64">
        <f t="shared" si="8"/>
        <v>947619</v>
      </c>
      <c r="O42" s="64">
        <f t="shared" si="8"/>
        <v>293835</v>
      </c>
      <c r="P42" s="64">
        <f t="shared" si="8"/>
        <v>227723</v>
      </c>
      <c r="Q42" s="64">
        <f t="shared" si="8"/>
        <v>376.79900489856635</v>
      </c>
      <c r="R42" s="69" t="s">
        <v>41</v>
      </c>
      <c r="S42" s="62" t="s">
        <v>41</v>
      </c>
      <c r="T42" s="63" t="s">
        <v>41</v>
      </c>
      <c r="U42" s="22"/>
      <c r="X42" s="43"/>
    </row>
    <row r="43" spans="1:24" s="7" customFormat="1" ht="19.5" customHeight="1" x14ac:dyDescent="0.35">
      <c r="A43" s="185" t="s">
        <v>46</v>
      </c>
      <c r="B43" s="186"/>
      <c r="C43" s="187"/>
      <c r="D43" s="79" t="s">
        <v>41</v>
      </c>
      <c r="E43" s="79" t="s">
        <v>41</v>
      </c>
      <c r="F43" s="79" t="s">
        <v>41</v>
      </c>
      <c r="G43" s="79" t="s">
        <v>41</v>
      </c>
      <c r="H43" s="80">
        <f>H36+H39+H42</f>
        <v>7090.58</v>
      </c>
      <c r="I43" s="80">
        <f t="shared" ref="I43:Q43" si="9">I36+I39+I42</f>
        <v>5757.91</v>
      </c>
      <c r="J43" s="80">
        <f t="shared" si="9"/>
        <v>4819.7299999999996</v>
      </c>
      <c r="K43" s="81">
        <f t="shared" si="9"/>
        <v>305</v>
      </c>
      <c r="L43" s="80">
        <f>L36+L39+L42</f>
        <v>14378311</v>
      </c>
      <c r="M43" s="80">
        <f t="shared" si="9"/>
        <v>0</v>
      </c>
      <c r="N43" s="80">
        <f t="shared" si="9"/>
        <v>9274011</v>
      </c>
      <c r="O43" s="80">
        <f t="shared" si="9"/>
        <v>2875661</v>
      </c>
      <c r="P43" s="80">
        <f t="shared" si="9"/>
        <v>2228639</v>
      </c>
      <c r="Q43" s="80">
        <f t="shared" si="9"/>
        <v>24917.977711533164</v>
      </c>
      <c r="R43" s="82" t="s">
        <v>41</v>
      </c>
      <c r="S43" s="80" t="s">
        <v>41</v>
      </c>
      <c r="T43" s="92" t="s">
        <v>41</v>
      </c>
      <c r="U43" s="22"/>
      <c r="X43" s="43"/>
    </row>
    <row r="44" spans="1:24" s="11" customFormat="1" ht="16.5" customHeight="1" x14ac:dyDescent="0.35">
      <c r="A44" s="204" t="s">
        <v>49</v>
      </c>
      <c r="B44" s="204"/>
      <c r="C44" s="204"/>
      <c r="D44" s="204"/>
      <c r="E44" s="204"/>
      <c r="F44" s="204"/>
      <c r="G44" s="204"/>
      <c r="H44" s="204"/>
      <c r="I44" s="204"/>
      <c r="J44" s="204"/>
      <c r="K44" s="204"/>
      <c r="L44" s="204"/>
      <c r="M44" s="204"/>
      <c r="N44" s="204"/>
      <c r="O44" s="204"/>
      <c r="P44" s="204"/>
      <c r="Q44" s="204"/>
      <c r="R44" s="204"/>
      <c r="S44" s="204"/>
      <c r="T44" s="204"/>
      <c r="U44" s="22"/>
      <c r="X44" s="43"/>
    </row>
    <row r="45" spans="1:24" s="11" customFormat="1" ht="15.75" customHeight="1" x14ac:dyDescent="0.35">
      <c r="A45" s="221" t="s">
        <v>98</v>
      </c>
      <c r="B45" s="221"/>
      <c r="C45" s="221"/>
      <c r="D45" s="221"/>
      <c r="E45" s="221"/>
      <c r="F45" s="203"/>
      <c r="G45" s="203"/>
      <c r="H45" s="203"/>
      <c r="I45" s="203"/>
      <c r="J45" s="203"/>
      <c r="K45" s="203"/>
      <c r="L45" s="203"/>
      <c r="M45" s="203"/>
      <c r="N45" s="203"/>
      <c r="O45" s="203"/>
      <c r="P45" s="203"/>
      <c r="Q45" s="203"/>
      <c r="R45" s="203"/>
      <c r="S45" s="203"/>
      <c r="T45" s="203"/>
      <c r="U45" s="22"/>
      <c r="X45" s="43"/>
    </row>
    <row r="46" spans="1:24" s="11" customFormat="1" ht="21.75" customHeight="1" x14ac:dyDescent="0.35">
      <c r="A46" s="73">
        <f>A41+1</f>
        <v>16</v>
      </c>
      <c r="B46" s="61" t="s">
        <v>122</v>
      </c>
      <c r="C46" s="117">
        <v>1996</v>
      </c>
      <c r="D46" s="117"/>
      <c r="E46" s="63" t="s">
        <v>42</v>
      </c>
      <c r="F46" s="117">
        <v>8</v>
      </c>
      <c r="G46" s="117">
        <v>2</v>
      </c>
      <c r="H46" s="85">
        <v>4215.1000000000004</v>
      </c>
      <c r="I46" s="64">
        <v>3778.4</v>
      </c>
      <c r="J46" s="64">
        <v>3732.3</v>
      </c>
      <c r="K46" s="86">
        <v>131</v>
      </c>
      <c r="L46" s="87">
        <f>'вмды работ'!C48</f>
        <v>1937383</v>
      </c>
      <c r="M46" s="67">
        <v>0</v>
      </c>
      <c r="N46" s="67">
        <v>1249612</v>
      </c>
      <c r="O46" s="67">
        <v>387477</v>
      </c>
      <c r="P46" s="64">
        <f t="shared" ref="P46:P55" si="10">L46-M46-N46-O46</f>
        <v>300294</v>
      </c>
      <c r="Q46" s="67">
        <f>L46/H46</f>
        <v>459.62919029204522</v>
      </c>
      <c r="R46" s="64">
        <v>13912</v>
      </c>
      <c r="S46" s="65" t="s">
        <v>215</v>
      </c>
      <c r="T46" s="63" t="s">
        <v>87</v>
      </c>
      <c r="U46" s="22"/>
      <c r="X46" s="43"/>
    </row>
    <row r="47" spans="1:24" s="11" customFormat="1" ht="21.75" customHeight="1" x14ac:dyDescent="0.35">
      <c r="A47" s="73">
        <f>A46+1</f>
        <v>17</v>
      </c>
      <c r="B47" s="66" t="s">
        <v>123</v>
      </c>
      <c r="C47" s="117">
        <v>1995</v>
      </c>
      <c r="D47" s="117"/>
      <c r="E47" s="63" t="s">
        <v>42</v>
      </c>
      <c r="F47" s="117">
        <v>9</v>
      </c>
      <c r="G47" s="117">
        <v>2</v>
      </c>
      <c r="H47" s="85">
        <v>4768.2</v>
      </c>
      <c r="I47" s="64">
        <v>4268</v>
      </c>
      <c r="J47" s="64">
        <v>4210.3</v>
      </c>
      <c r="K47" s="86">
        <v>169</v>
      </c>
      <c r="L47" s="87">
        <f>'вмды работ'!C49</f>
        <v>4371955</v>
      </c>
      <c r="M47" s="67">
        <v>0</v>
      </c>
      <c r="N47" s="67">
        <v>2819911</v>
      </c>
      <c r="O47" s="67">
        <v>874391</v>
      </c>
      <c r="P47" s="64">
        <f t="shared" si="10"/>
        <v>677653</v>
      </c>
      <c r="Q47" s="67">
        <f>L47/H47</f>
        <v>916.89841030158129</v>
      </c>
      <c r="R47" s="64">
        <v>13912</v>
      </c>
      <c r="S47" s="65" t="s">
        <v>215</v>
      </c>
      <c r="T47" s="63" t="s">
        <v>87</v>
      </c>
      <c r="U47" s="22"/>
      <c r="X47" s="43"/>
    </row>
    <row r="48" spans="1:24" s="163" customFormat="1" ht="21.75" customHeight="1" x14ac:dyDescent="0.35">
      <c r="A48" s="73">
        <f t="shared" ref="A48:A55" si="11">A47+1</f>
        <v>18</v>
      </c>
      <c r="B48" s="61" t="s">
        <v>120</v>
      </c>
      <c r="C48" s="117">
        <v>1975</v>
      </c>
      <c r="D48" s="117"/>
      <c r="E48" s="158" t="s">
        <v>42</v>
      </c>
      <c r="F48" s="117">
        <v>9</v>
      </c>
      <c r="G48" s="117">
        <v>5</v>
      </c>
      <c r="H48" s="85">
        <v>11018.6</v>
      </c>
      <c r="I48" s="157">
        <v>9793.9500000000007</v>
      </c>
      <c r="J48" s="157">
        <v>8589.25</v>
      </c>
      <c r="K48" s="86">
        <v>522</v>
      </c>
      <c r="L48" s="87">
        <f>'вмды работ'!C50</f>
        <v>2065123</v>
      </c>
      <c r="M48" s="67">
        <v>0</v>
      </c>
      <c r="N48" s="67">
        <v>133201</v>
      </c>
      <c r="O48" s="67">
        <v>41303</v>
      </c>
      <c r="P48" s="157">
        <f>L48-M48-N48-O48</f>
        <v>1890619</v>
      </c>
      <c r="Q48" s="67">
        <f t="shared" ref="Q48:Q55" si="12">L48/H48</f>
        <v>187.42154175666599</v>
      </c>
      <c r="R48" s="157">
        <v>13912</v>
      </c>
      <c r="S48" s="65" t="s">
        <v>215</v>
      </c>
      <c r="T48" s="158" t="s">
        <v>87</v>
      </c>
      <c r="U48" s="162"/>
      <c r="X48" s="161"/>
    </row>
    <row r="49" spans="1:24" s="11" customFormat="1" ht="21.75" customHeight="1" x14ac:dyDescent="0.35">
      <c r="A49" s="73">
        <f t="shared" si="11"/>
        <v>19</v>
      </c>
      <c r="B49" s="66" t="s">
        <v>208</v>
      </c>
      <c r="C49" s="117">
        <v>1994</v>
      </c>
      <c r="D49" s="117"/>
      <c r="E49" s="63" t="s">
        <v>42</v>
      </c>
      <c r="F49" s="117">
        <v>10</v>
      </c>
      <c r="G49" s="117">
        <v>5</v>
      </c>
      <c r="H49" s="85">
        <v>13448.5</v>
      </c>
      <c r="I49" s="64">
        <v>11264.01</v>
      </c>
      <c r="J49" s="64">
        <v>10668.81</v>
      </c>
      <c r="K49" s="86">
        <v>283</v>
      </c>
      <c r="L49" s="87">
        <f>'вмды работ'!C51</f>
        <v>5492738</v>
      </c>
      <c r="M49" s="67">
        <v>0</v>
      </c>
      <c r="N49" s="67">
        <v>3542816</v>
      </c>
      <c r="O49" s="67">
        <v>1098548</v>
      </c>
      <c r="P49" s="64">
        <f t="shared" si="10"/>
        <v>851374</v>
      </c>
      <c r="Q49" s="67">
        <f>L49/H49</f>
        <v>408.42755697661448</v>
      </c>
      <c r="R49" s="64">
        <v>13912</v>
      </c>
      <c r="S49" s="65" t="s">
        <v>215</v>
      </c>
      <c r="T49" s="63" t="s">
        <v>87</v>
      </c>
      <c r="U49" s="22"/>
      <c r="X49" s="43"/>
    </row>
    <row r="50" spans="1:24" s="11" customFormat="1" ht="21.75" customHeight="1" x14ac:dyDescent="0.35">
      <c r="A50" s="73">
        <f t="shared" si="11"/>
        <v>20</v>
      </c>
      <c r="B50" s="66" t="s">
        <v>124</v>
      </c>
      <c r="C50" s="117">
        <v>1991</v>
      </c>
      <c r="D50" s="117"/>
      <c r="E50" s="63" t="s">
        <v>42</v>
      </c>
      <c r="F50" s="120" t="s">
        <v>99</v>
      </c>
      <c r="G50" s="117">
        <v>2</v>
      </c>
      <c r="H50" s="85">
        <v>4882</v>
      </c>
      <c r="I50" s="64">
        <v>4048.4</v>
      </c>
      <c r="J50" s="64">
        <v>3430.4</v>
      </c>
      <c r="K50" s="86">
        <v>183</v>
      </c>
      <c r="L50" s="87">
        <f>'вмды работ'!C52</f>
        <v>2290484</v>
      </c>
      <c r="M50" s="67">
        <v>0</v>
      </c>
      <c r="N50" s="67">
        <v>1477362</v>
      </c>
      <c r="O50" s="67">
        <v>458097</v>
      </c>
      <c r="P50" s="64">
        <f t="shared" si="10"/>
        <v>355025</v>
      </c>
      <c r="Q50" s="67">
        <f t="shared" si="12"/>
        <v>469.16919295370752</v>
      </c>
      <c r="R50" s="64">
        <v>13912</v>
      </c>
      <c r="S50" s="65" t="s">
        <v>215</v>
      </c>
      <c r="T50" s="63" t="s">
        <v>87</v>
      </c>
      <c r="U50" s="22"/>
      <c r="X50" s="43"/>
    </row>
    <row r="51" spans="1:24" s="11" customFormat="1" ht="21.75" customHeight="1" x14ac:dyDescent="0.35">
      <c r="A51" s="73">
        <f t="shared" si="11"/>
        <v>21</v>
      </c>
      <c r="B51" s="61" t="s">
        <v>121</v>
      </c>
      <c r="C51" s="117">
        <v>1977</v>
      </c>
      <c r="D51" s="117"/>
      <c r="E51" s="63" t="s">
        <v>42</v>
      </c>
      <c r="F51" s="117">
        <v>9</v>
      </c>
      <c r="G51" s="117">
        <v>5</v>
      </c>
      <c r="H51" s="85">
        <v>10991.4</v>
      </c>
      <c r="I51" s="64">
        <v>9781.2000000000007</v>
      </c>
      <c r="J51" s="64">
        <v>8373.6</v>
      </c>
      <c r="K51" s="86">
        <v>517</v>
      </c>
      <c r="L51" s="87">
        <f>'вмды работ'!C53</f>
        <v>6618884</v>
      </c>
      <c r="M51" s="67">
        <v>0</v>
      </c>
      <c r="N51" s="67">
        <v>4269180</v>
      </c>
      <c r="O51" s="67">
        <v>1323777</v>
      </c>
      <c r="P51" s="64">
        <f>L51-M51-N51-O51</f>
        <v>1025927</v>
      </c>
      <c r="Q51" s="67">
        <f>L51/H51</f>
        <v>602.18752843131904</v>
      </c>
      <c r="R51" s="64">
        <v>13912</v>
      </c>
      <c r="S51" s="65" t="s">
        <v>215</v>
      </c>
      <c r="T51" s="63" t="s">
        <v>87</v>
      </c>
      <c r="U51" s="22"/>
      <c r="X51" s="43"/>
    </row>
    <row r="52" spans="1:24" s="11" customFormat="1" ht="21.75" customHeight="1" x14ac:dyDescent="0.35">
      <c r="A52" s="73">
        <f t="shared" si="11"/>
        <v>22</v>
      </c>
      <c r="B52" s="66" t="s">
        <v>125</v>
      </c>
      <c r="C52" s="117">
        <v>1990</v>
      </c>
      <c r="D52" s="117"/>
      <c r="E52" s="63" t="s">
        <v>42</v>
      </c>
      <c r="F52" s="117">
        <v>9</v>
      </c>
      <c r="G52" s="117">
        <v>8</v>
      </c>
      <c r="H52" s="85">
        <v>17318</v>
      </c>
      <c r="I52" s="64">
        <v>15568.7</v>
      </c>
      <c r="J52" s="64">
        <v>14060.2</v>
      </c>
      <c r="K52" s="86">
        <v>839</v>
      </c>
      <c r="L52" s="87">
        <f>'вмды работ'!C54</f>
        <v>9291985</v>
      </c>
      <c r="M52" s="67">
        <v>0</v>
      </c>
      <c r="N52" s="67">
        <v>5993330</v>
      </c>
      <c r="O52" s="67">
        <v>1858397</v>
      </c>
      <c r="P52" s="64">
        <f t="shared" si="10"/>
        <v>1440258</v>
      </c>
      <c r="Q52" s="67">
        <f t="shared" si="12"/>
        <v>536.55069869499937</v>
      </c>
      <c r="R52" s="64">
        <v>13912</v>
      </c>
      <c r="S52" s="65" t="s">
        <v>215</v>
      </c>
      <c r="T52" s="63" t="s">
        <v>87</v>
      </c>
      <c r="U52" s="22"/>
      <c r="X52" s="43"/>
    </row>
    <row r="53" spans="1:24" s="11" customFormat="1" ht="21.75" customHeight="1" x14ac:dyDescent="0.35">
      <c r="A53" s="73">
        <f t="shared" si="11"/>
        <v>23</v>
      </c>
      <c r="B53" s="66" t="s">
        <v>127</v>
      </c>
      <c r="C53" s="117">
        <v>1987</v>
      </c>
      <c r="D53" s="117"/>
      <c r="E53" s="63" t="s">
        <v>40</v>
      </c>
      <c r="F53" s="117">
        <v>5</v>
      </c>
      <c r="G53" s="117">
        <v>4</v>
      </c>
      <c r="H53" s="85">
        <v>2943.8</v>
      </c>
      <c r="I53" s="64">
        <v>2573.1999999999998</v>
      </c>
      <c r="J53" s="64">
        <v>2573.1999999999998</v>
      </c>
      <c r="K53" s="86">
        <v>117</v>
      </c>
      <c r="L53" s="87">
        <f>'вмды работ'!C55</f>
        <v>1313321</v>
      </c>
      <c r="M53" s="67">
        <v>0</v>
      </c>
      <c r="N53" s="67">
        <v>847092</v>
      </c>
      <c r="O53" s="67">
        <v>262664</v>
      </c>
      <c r="P53" s="64">
        <f>L53-M53-N53-O53</f>
        <v>203565</v>
      </c>
      <c r="Q53" s="67">
        <f>L53/H53</f>
        <v>446.13119097764792</v>
      </c>
      <c r="R53" s="64">
        <v>13912</v>
      </c>
      <c r="S53" s="65" t="s">
        <v>215</v>
      </c>
      <c r="T53" s="63" t="s">
        <v>87</v>
      </c>
      <c r="U53" s="22"/>
      <c r="X53" s="43"/>
    </row>
    <row r="54" spans="1:24" s="11" customFormat="1" ht="21.75" customHeight="1" x14ac:dyDescent="0.35">
      <c r="A54" s="73">
        <f t="shared" si="11"/>
        <v>24</v>
      </c>
      <c r="B54" s="66" t="s">
        <v>128</v>
      </c>
      <c r="C54" s="117">
        <v>1989</v>
      </c>
      <c r="D54" s="117"/>
      <c r="E54" s="63" t="s">
        <v>42</v>
      </c>
      <c r="F54" s="117">
        <v>5</v>
      </c>
      <c r="G54" s="117">
        <v>4</v>
      </c>
      <c r="H54" s="85">
        <v>3687.4</v>
      </c>
      <c r="I54" s="64">
        <v>3264.4</v>
      </c>
      <c r="J54" s="64">
        <v>2922.8</v>
      </c>
      <c r="K54" s="86">
        <v>139</v>
      </c>
      <c r="L54" s="87">
        <f>'вмды работ'!C56</f>
        <v>2637098</v>
      </c>
      <c r="M54" s="67">
        <v>0</v>
      </c>
      <c r="N54" s="67">
        <v>1700928</v>
      </c>
      <c r="O54" s="67">
        <v>527420</v>
      </c>
      <c r="P54" s="64">
        <f t="shared" si="10"/>
        <v>408750</v>
      </c>
      <c r="Q54" s="67">
        <f t="shared" si="12"/>
        <v>715.16461463361713</v>
      </c>
      <c r="R54" s="64">
        <v>13912</v>
      </c>
      <c r="S54" s="65" t="s">
        <v>215</v>
      </c>
      <c r="T54" s="63" t="s">
        <v>87</v>
      </c>
      <c r="U54" s="22"/>
      <c r="X54" s="43"/>
    </row>
    <row r="55" spans="1:24" s="11" customFormat="1" ht="21.75" customHeight="1" x14ac:dyDescent="0.35">
      <c r="A55" s="73">
        <f t="shared" si="11"/>
        <v>25</v>
      </c>
      <c r="B55" s="61" t="s">
        <v>126</v>
      </c>
      <c r="C55" s="117">
        <v>1981</v>
      </c>
      <c r="D55" s="117"/>
      <c r="E55" s="63" t="s">
        <v>40</v>
      </c>
      <c r="F55" s="117">
        <v>5</v>
      </c>
      <c r="G55" s="117">
        <v>8</v>
      </c>
      <c r="H55" s="85">
        <v>6420.5</v>
      </c>
      <c r="I55" s="64">
        <v>5705.11</v>
      </c>
      <c r="J55" s="64">
        <v>4662.3999999999996</v>
      </c>
      <c r="K55" s="86">
        <v>261</v>
      </c>
      <c r="L55" s="87">
        <f>'вмды работ'!C57</f>
        <v>7760661</v>
      </c>
      <c r="M55" s="67">
        <v>0</v>
      </c>
      <c r="N55" s="67">
        <v>5005626</v>
      </c>
      <c r="O55" s="67">
        <v>1552132</v>
      </c>
      <c r="P55" s="64">
        <f t="shared" si="10"/>
        <v>1202903</v>
      </c>
      <c r="Q55" s="67">
        <f t="shared" si="12"/>
        <v>1208.7315629623861</v>
      </c>
      <c r="R55" s="64">
        <v>13912</v>
      </c>
      <c r="S55" s="65" t="s">
        <v>215</v>
      </c>
      <c r="T55" s="63" t="s">
        <v>87</v>
      </c>
      <c r="U55" s="22"/>
      <c r="X55" s="43"/>
    </row>
    <row r="56" spans="1:24" s="11" customFormat="1" ht="16.5" customHeight="1" x14ac:dyDescent="0.35">
      <c r="A56" s="196" t="s">
        <v>43</v>
      </c>
      <c r="B56" s="197"/>
      <c r="C56" s="67" t="s">
        <v>41</v>
      </c>
      <c r="D56" s="67" t="s">
        <v>41</v>
      </c>
      <c r="E56" s="67" t="s">
        <v>41</v>
      </c>
      <c r="F56" s="67" t="s">
        <v>41</v>
      </c>
      <c r="G56" s="67" t="s">
        <v>41</v>
      </c>
      <c r="H56" s="87">
        <f t="shared" ref="H56:P56" si="13">SUM(H46:H55)</f>
        <v>79693.5</v>
      </c>
      <c r="I56" s="87">
        <f t="shared" si="13"/>
        <v>70045.37</v>
      </c>
      <c r="J56" s="87">
        <f t="shared" si="13"/>
        <v>63223.26</v>
      </c>
      <c r="K56" s="88">
        <f t="shared" si="13"/>
        <v>3161</v>
      </c>
      <c r="L56" s="87">
        <f t="shared" si="13"/>
        <v>43779632</v>
      </c>
      <c r="M56" s="87">
        <f t="shared" si="13"/>
        <v>0</v>
      </c>
      <c r="N56" s="87">
        <f t="shared" si="13"/>
        <v>27039058</v>
      </c>
      <c r="O56" s="87">
        <f>SUM(O46:O55)</f>
        <v>8384206</v>
      </c>
      <c r="P56" s="87">
        <f t="shared" si="13"/>
        <v>8356368</v>
      </c>
      <c r="Q56" s="67">
        <f>L56/H56</f>
        <v>549.3500975612817</v>
      </c>
      <c r="R56" s="69" t="s">
        <v>41</v>
      </c>
      <c r="S56" s="89" t="s">
        <v>41</v>
      </c>
      <c r="T56" s="63" t="s">
        <v>41</v>
      </c>
      <c r="U56" s="22"/>
      <c r="X56" s="43"/>
    </row>
    <row r="57" spans="1:24" s="11" customFormat="1" ht="21" customHeight="1" x14ac:dyDescent="0.35">
      <c r="A57" s="188" t="s">
        <v>100</v>
      </c>
      <c r="B57" s="189"/>
      <c r="C57" s="189"/>
      <c r="D57" s="189"/>
      <c r="E57" s="190"/>
      <c r="F57" s="203"/>
      <c r="G57" s="203"/>
      <c r="H57" s="203"/>
      <c r="I57" s="203"/>
      <c r="J57" s="203"/>
      <c r="K57" s="203"/>
      <c r="L57" s="203"/>
      <c r="M57" s="203"/>
      <c r="N57" s="203"/>
      <c r="O57" s="203"/>
      <c r="P57" s="203"/>
      <c r="Q57" s="203"/>
      <c r="R57" s="203"/>
      <c r="S57" s="203"/>
      <c r="T57" s="203"/>
      <c r="U57" s="22"/>
      <c r="X57" s="43"/>
    </row>
    <row r="58" spans="1:24" s="11" customFormat="1" ht="21" customHeight="1" x14ac:dyDescent="0.35">
      <c r="A58" s="73">
        <f>A55+1</f>
        <v>26</v>
      </c>
      <c r="B58" s="61" t="s">
        <v>129</v>
      </c>
      <c r="C58" s="62">
        <v>1975</v>
      </c>
      <c r="D58" s="62"/>
      <c r="E58" s="63" t="s">
        <v>40</v>
      </c>
      <c r="F58" s="62">
        <v>9</v>
      </c>
      <c r="G58" s="62">
        <v>2</v>
      </c>
      <c r="H58" s="67">
        <v>3915</v>
      </c>
      <c r="I58" s="67">
        <v>2285.4</v>
      </c>
      <c r="J58" s="67">
        <v>2240</v>
      </c>
      <c r="K58" s="62">
        <v>161</v>
      </c>
      <c r="L58" s="67">
        <f>'вмды работ'!C60</f>
        <v>917751</v>
      </c>
      <c r="M58" s="67">
        <v>0</v>
      </c>
      <c r="N58" s="67">
        <v>591949</v>
      </c>
      <c r="O58" s="67">
        <v>183550</v>
      </c>
      <c r="P58" s="64">
        <f t="shared" ref="P58:P65" si="14">L58-M58-N58-O58</f>
        <v>142252</v>
      </c>
      <c r="Q58" s="67">
        <f>L58/H58</f>
        <v>234.4191570881226</v>
      </c>
      <c r="R58" s="64">
        <v>13912</v>
      </c>
      <c r="S58" s="65" t="s">
        <v>215</v>
      </c>
      <c r="T58" s="63" t="s">
        <v>87</v>
      </c>
      <c r="U58" s="22"/>
      <c r="X58" s="43"/>
    </row>
    <row r="59" spans="1:24" s="11" customFormat="1" ht="21" customHeight="1" x14ac:dyDescent="0.35">
      <c r="A59" s="73">
        <f t="shared" ref="A59:A65" si="15">A58+1</f>
        <v>27</v>
      </c>
      <c r="B59" s="61" t="s">
        <v>130</v>
      </c>
      <c r="C59" s="62">
        <v>1976</v>
      </c>
      <c r="D59" s="62"/>
      <c r="E59" s="63" t="s">
        <v>40</v>
      </c>
      <c r="F59" s="62">
        <v>9</v>
      </c>
      <c r="G59" s="62">
        <v>2</v>
      </c>
      <c r="H59" s="67">
        <v>3915</v>
      </c>
      <c r="I59" s="67">
        <v>2200.6</v>
      </c>
      <c r="J59" s="67">
        <v>2046.55</v>
      </c>
      <c r="K59" s="62">
        <v>184</v>
      </c>
      <c r="L59" s="67">
        <f>'вмды работ'!C61</f>
        <v>917751</v>
      </c>
      <c r="M59" s="67">
        <v>0</v>
      </c>
      <c r="N59" s="67">
        <v>591949</v>
      </c>
      <c r="O59" s="67">
        <v>183550</v>
      </c>
      <c r="P59" s="64">
        <f t="shared" si="14"/>
        <v>142252</v>
      </c>
      <c r="Q59" s="67">
        <f>L59/H59</f>
        <v>234.4191570881226</v>
      </c>
      <c r="R59" s="64">
        <v>13912</v>
      </c>
      <c r="S59" s="65" t="s">
        <v>215</v>
      </c>
      <c r="T59" s="63" t="s">
        <v>87</v>
      </c>
      <c r="U59" s="22"/>
      <c r="X59" s="43"/>
    </row>
    <row r="60" spans="1:24" s="11" customFormat="1" ht="21" customHeight="1" x14ac:dyDescent="0.35">
      <c r="A60" s="73">
        <f t="shared" si="15"/>
        <v>28</v>
      </c>
      <c r="B60" s="61" t="s">
        <v>131</v>
      </c>
      <c r="C60" s="62">
        <v>1976</v>
      </c>
      <c r="D60" s="62"/>
      <c r="E60" s="63" t="s">
        <v>40</v>
      </c>
      <c r="F60" s="62">
        <v>9</v>
      </c>
      <c r="G60" s="62">
        <v>2</v>
      </c>
      <c r="H60" s="67">
        <v>3915</v>
      </c>
      <c r="I60" s="67">
        <v>2212</v>
      </c>
      <c r="J60" s="67">
        <v>2057.16</v>
      </c>
      <c r="K60" s="62">
        <v>145</v>
      </c>
      <c r="L60" s="67">
        <f>'вмды работ'!C62</f>
        <v>917751</v>
      </c>
      <c r="M60" s="67">
        <v>0</v>
      </c>
      <c r="N60" s="67">
        <v>591949</v>
      </c>
      <c r="O60" s="67">
        <v>183550</v>
      </c>
      <c r="P60" s="64">
        <f t="shared" si="14"/>
        <v>142252</v>
      </c>
      <c r="Q60" s="67">
        <f t="shared" ref="Q60:Q65" si="16">L60/H60</f>
        <v>234.4191570881226</v>
      </c>
      <c r="R60" s="64">
        <v>13912</v>
      </c>
      <c r="S60" s="65" t="s">
        <v>215</v>
      </c>
      <c r="T60" s="63" t="s">
        <v>87</v>
      </c>
      <c r="U60" s="22"/>
      <c r="X60" s="43"/>
    </row>
    <row r="61" spans="1:24" s="11" customFormat="1" ht="21" customHeight="1" x14ac:dyDescent="0.35">
      <c r="A61" s="73">
        <f t="shared" si="15"/>
        <v>29</v>
      </c>
      <c r="B61" s="61" t="s">
        <v>132</v>
      </c>
      <c r="C61" s="62">
        <v>1975</v>
      </c>
      <c r="D61" s="62"/>
      <c r="E61" s="63" t="s">
        <v>40</v>
      </c>
      <c r="F61" s="62">
        <v>9</v>
      </c>
      <c r="G61" s="62">
        <v>2</v>
      </c>
      <c r="H61" s="67">
        <v>3915</v>
      </c>
      <c r="I61" s="67">
        <v>2253</v>
      </c>
      <c r="J61" s="67">
        <v>2095.29</v>
      </c>
      <c r="K61" s="62">
        <v>171</v>
      </c>
      <c r="L61" s="67">
        <f>'вмды работ'!C63</f>
        <v>917751</v>
      </c>
      <c r="M61" s="67">
        <v>0</v>
      </c>
      <c r="N61" s="67">
        <v>591949</v>
      </c>
      <c r="O61" s="67">
        <v>183550</v>
      </c>
      <c r="P61" s="64">
        <f t="shared" si="14"/>
        <v>142252</v>
      </c>
      <c r="Q61" s="67">
        <f t="shared" si="16"/>
        <v>234.4191570881226</v>
      </c>
      <c r="R61" s="64">
        <v>13912</v>
      </c>
      <c r="S61" s="65" t="s">
        <v>215</v>
      </c>
      <c r="T61" s="63" t="s">
        <v>87</v>
      </c>
      <c r="U61" s="22"/>
      <c r="X61" s="43"/>
    </row>
    <row r="62" spans="1:24" s="11" customFormat="1" ht="21" customHeight="1" x14ac:dyDescent="0.35">
      <c r="A62" s="73">
        <f t="shared" si="15"/>
        <v>30</v>
      </c>
      <c r="B62" s="61" t="s">
        <v>135</v>
      </c>
      <c r="C62" s="62">
        <v>1975</v>
      </c>
      <c r="D62" s="62"/>
      <c r="E62" s="63" t="s">
        <v>40</v>
      </c>
      <c r="F62" s="62">
        <v>5</v>
      </c>
      <c r="G62" s="62">
        <v>5</v>
      </c>
      <c r="H62" s="67">
        <v>4399</v>
      </c>
      <c r="I62" s="67">
        <v>2617</v>
      </c>
      <c r="J62" s="67">
        <v>2433.81</v>
      </c>
      <c r="K62" s="62">
        <v>199</v>
      </c>
      <c r="L62" s="67">
        <f>'вмды работ'!C64</f>
        <v>4958112</v>
      </c>
      <c r="M62" s="67">
        <v>0</v>
      </c>
      <c r="N62" s="67">
        <v>3197982</v>
      </c>
      <c r="O62" s="67">
        <v>991623</v>
      </c>
      <c r="P62" s="64">
        <f t="shared" si="14"/>
        <v>768507</v>
      </c>
      <c r="Q62" s="67">
        <f t="shared" si="16"/>
        <v>1127.0997954080474</v>
      </c>
      <c r="R62" s="64">
        <v>13912</v>
      </c>
      <c r="S62" s="65" t="s">
        <v>215</v>
      </c>
      <c r="T62" s="63" t="s">
        <v>87</v>
      </c>
      <c r="U62" s="22"/>
      <c r="X62" s="43"/>
    </row>
    <row r="63" spans="1:24" s="11" customFormat="1" ht="21" customHeight="1" x14ac:dyDescent="0.35">
      <c r="A63" s="73">
        <f t="shared" si="15"/>
        <v>31</v>
      </c>
      <c r="B63" s="61" t="s">
        <v>136</v>
      </c>
      <c r="C63" s="62">
        <v>1975</v>
      </c>
      <c r="D63" s="62"/>
      <c r="E63" s="63" t="s">
        <v>40</v>
      </c>
      <c r="F63" s="62">
        <v>5</v>
      </c>
      <c r="G63" s="62">
        <v>5</v>
      </c>
      <c r="H63" s="67">
        <v>4399</v>
      </c>
      <c r="I63" s="67">
        <v>2592</v>
      </c>
      <c r="J63" s="67">
        <v>2410.56</v>
      </c>
      <c r="K63" s="62">
        <v>216</v>
      </c>
      <c r="L63" s="67">
        <f>'вмды работ'!C65</f>
        <v>4958112</v>
      </c>
      <c r="M63" s="67">
        <v>0</v>
      </c>
      <c r="N63" s="67">
        <v>3197982</v>
      </c>
      <c r="O63" s="67">
        <v>991623</v>
      </c>
      <c r="P63" s="64">
        <f t="shared" si="14"/>
        <v>768507</v>
      </c>
      <c r="Q63" s="67">
        <f t="shared" si="16"/>
        <v>1127.0997954080474</v>
      </c>
      <c r="R63" s="64">
        <v>13912</v>
      </c>
      <c r="S63" s="65" t="s">
        <v>215</v>
      </c>
      <c r="T63" s="63" t="s">
        <v>87</v>
      </c>
      <c r="U63" s="22"/>
      <c r="X63" s="43"/>
    </row>
    <row r="64" spans="1:24" s="11" customFormat="1" ht="21" customHeight="1" x14ac:dyDescent="0.35">
      <c r="A64" s="73">
        <f t="shared" si="15"/>
        <v>32</v>
      </c>
      <c r="B64" s="66" t="s">
        <v>133</v>
      </c>
      <c r="C64" s="62">
        <v>1956</v>
      </c>
      <c r="D64" s="62"/>
      <c r="E64" s="63" t="s">
        <v>40</v>
      </c>
      <c r="F64" s="62">
        <v>2</v>
      </c>
      <c r="G64" s="62">
        <v>2</v>
      </c>
      <c r="H64" s="67">
        <v>696</v>
      </c>
      <c r="I64" s="67">
        <v>388.3</v>
      </c>
      <c r="J64" s="67">
        <v>361.11</v>
      </c>
      <c r="K64" s="62">
        <v>30</v>
      </c>
      <c r="L64" s="67">
        <f>'вмды работ'!C66</f>
        <v>2369903</v>
      </c>
      <c r="M64" s="67">
        <v>0</v>
      </c>
      <c r="N64" s="67">
        <v>1528587</v>
      </c>
      <c r="O64" s="67">
        <v>473981</v>
      </c>
      <c r="P64" s="64">
        <f>L64-M64-N64-O64</f>
        <v>367335</v>
      </c>
      <c r="Q64" s="67">
        <f>L64/H64</f>
        <v>3405.0330459770116</v>
      </c>
      <c r="R64" s="64">
        <v>13912</v>
      </c>
      <c r="S64" s="65" t="s">
        <v>215</v>
      </c>
      <c r="T64" s="63" t="s">
        <v>87</v>
      </c>
      <c r="U64" s="22"/>
      <c r="X64" s="43"/>
    </row>
    <row r="65" spans="1:24" s="11" customFormat="1" ht="21" customHeight="1" x14ac:dyDescent="0.35">
      <c r="A65" s="73">
        <f t="shared" si="15"/>
        <v>33</v>
      </c>
      <c r="B65" s="61" t="s">
        <v>134</v>
      </c>
      <c r="C65" s="62">
        <v>1973</v>
      </c>
      <c r="D65" s="62"/>
      <c r="E65" s="63" t="s">
        <v>40</v>
      </c>
      <c r="F65" s="62">
        <v>9</v>
      </c>
      <c r="G65" s="62">
        <v>1</v>
      </c>
      <c r="H65" s="67">
        <v>1962</v>
      </c>
      <c r="I65" s="67">
        <v>1205</v>
      </c>
      <c r="J65" s="67">
        <v>1120.6500000000001</v>
      </c>
      <c r="K65" s="62">
        <v>80</v>
      </c>
      <c r="L65" s="67">
        <f>'вмды работ'!C67</f>
        <v>1621136</v>
      </c>
      <c r="M65" s="67">
        <v>0</v>
      </c>
      <c r="N65" s="67">
        <v>1045633</v>
      </c>
      <c r="O65" s="67">
        <v>324227</v>
      </c>
      <c r="P65" s="64">
        <f t="shared" si="14"/>
        <v>251276</v>
      </c>
      <c r="Q65" s="67">
        <f t="shared" si="16"/>
        <v>826.26707441386338</v>
      </c>
      <c r="R65" s="64">
        <v>13912</v>
      </c>
      <c r="S65" s="65" t="s">
        <v>215</v>
      </c>
      <c r="T65" s="63" t="s">
        <v>87</v>
      </c>
      <c r="U65" s="22"/>
      <c r="X65" s="43"/>
    </row>
    <row r="66" spans="1:24" s="11" customFormat="1" ht="21" customHeight="1" x14ac:dyDescent="0.35">
      <c r="A66" s="196" t="s">
        <v>43</v>
      </c>
      <c r="B66" s="197"/>
      <c r="C66" s="67" t="s">
        <v>41</v>
      </c>
      <c r="D66" s="67" t="s">
        <v>41</v>
      </c>
      <c r="E66" s="67" t="s">
        <v>41</v>
      </c>
      <c r="F66" s="67" t="s">
        <v>41</v>
      </c>
      <c r="G66" s="67" t="s">
        <v>41</v>
      </c>
      <c r="H66" s="87">
        <f t="shared" ref="H66:Q66" si="17">SUM(H58:H65)</f>
        <v>27116</v>
      </c>
      <c r="I66" s="87">
        <f t="shared" si="17"/>
        <v>15753.3</v>
      </c>
      <c r="J66" s="87">
        <f t="shared" si="17"/>
        <v>14765.13</v>
      </c>
      <c r="K66" s="88">
        <f t="shared" si="17"/>
        <v>1186</v>
      </c>
      <c r="L66" s="87">
        <f>SUM(L58:L65)</f>
        <v>17578267</v>
      </c>
      <c r="M66" s="87">
        <f t="shared" si="17"/>
        <v>0</v>
      </c>
      <c r="N66" s="87">
        <f t="shared" si="17"/>
        <v>11337980</v>
      </c>
      <c r="O66" s="87">
        <f t="shared" si="17"/>
        <v>3515654</v>
      </c>
      <c r="P66" s="87">
        <f t="shared" si="17"/>
        <v>2724633</v>
      </c>
      <c r="Q66" s="87">
        <f t="shared" si="17"/>
        <v>7423.1763395594608</v>
      </c>
      <c r="R66" s="69" t="s">
        <v>41</v>
      </c>
      <c r="S66" s="89" t="s">
        <v>41</v>
      </c>
      <c r="T66" s="63" t="s">
        <v>41</v>
      </c>
      <c r="U66" s="22"/>
      <c r="X66" s="43"/>
    </row>
    <row r="67" spans="1:24" s="11" customFormat="1" ht="19.5" customHeight="1" x14ac:dyDescent="0.35">
      <c r="A67" s="188" t="s">
        <v>101</v>
      </c>
      <c r="B67" s="189"/>
      <c r="C67" s="189"/>
      <c r="D67" s="189"/>
      <c r="E67" s="190"/>
      <c r="F67" s="203"/>
      <c r="G67" s="203"/>
      <c r="H67" s="203"/>
      <c r="I67" s="203"/>
      <c r="J67" s="203"/>
      <c r="K67" s="203"/>
      <c r="L67" s="203"/>
      <c r="M67" s="203"/>
      <c r="N67" s="203"/>
      <c r="O67" s="203"/>
      <c r="P67" s="203"/>
      <c r="Q67" s="203"/>
      <c r="R67" s="203"/>
      <c r="S67" s="203"/>
      <c r="T67" s="203"/>
      <c r="U67" s="22"/>
      <c r="X67" s="43"/>
    </row>
    <row r="68" spans="1:24" s="11" customFormat="1" ht="20.25" customHeight="1" x14ac:dyDescent="0.35">
      <c r="A68" s="73">
        <f>A65+1</f>
        <v>34</v>
      </c>
      <c r="B68" s="66" t="s">
        <v>164</v>
      </c>
      <c r="C68" s="90">
        <v>1991</v>
      </c>
      <c r="D68" s="121"/>
      <c r="E68" s="63" t="s">
        <v>42</v>
      </c>
      <c r="F68" s="121">
        <v>4</v>
      </c>
      <c r="G68" s="121">
        <v>4</v>
      </c>
      <c r="H68" s="122">
        <v>4553.8</v>
      </c>
      <c r="I68" s="122">
        <v>3807.75</v>
      </c>
      <c r="J68" s="122">
        <v>2580.4</v>
      </c>
      <c r="K68" s="121">
        <v>223</v>
      </c>
      <c r="L68" s="67">
        <f>'вмды работ'!C70</f>
        <v>2067751</v>
      </c>
      <c r="M68" s="67">
        <v>0</v>
      </c>
      <c r="N68" s="67">
        <v>1333699</v>
      </c>
      <c r="O68" s="67">
        <v>413550</v>
      </c>
      <c r="P68" s="64">
        <f>L68-M68-N68-O68</f>
        <v>320502</v>
      </c>
      <c r="Q68" s="67">
        <f>L68/H68</f>
        <v>454.07154464403351</v>
      </c>
      <c r="R68" s="64">
        <v>13912</v>
      </c>
      <c r="S68" s="65" t="s">
        <v>215</v>
      </c>
      <c r="T68" s="63" t="s">
        <v>87</v>
      </c>
      <c r="U68" s="22"/>
      <c r="X68" s="43"/>
    </row>
    <row r="69" spans="1:24" s="11" customFormat="1" ht="20.25" customHeight="1" x14ac:dyDescent="0.35">
      <c r="A69" s="73">
        <f>A68+1</f>
        <v>35</v>
      </c>
      <c r="B69" s="66" t="s">
        <v>163</v>
      </c>
      <c r="C69" s="121">
        <v>1988</v>
      </c>
      <c r="D69" s="121"/>
      <c r="E69" s="63" t="s">
        <v>40</v>
      </c>
      <c r="F69" s="121">
        <v>5</v>
      </c>
      <c r="G69" s="121">
        <v>4</v>
      </c>
      <c r="H69" s="122">
        <v>3441.3</v>
      </c>
      <c r="I69" s="122">
        <v>2941.7</v>
      </c>
      <c r="J69" s="122">
        <v>2531.6</v>
      </c>
      <c r="K69" s="121">
        <v>147</v>
      </c>
      <c r="L69" s="67">
        <f>'вмды работ'!C71</f>
        <v>7536681</v>
      </c>
      <c r="M69" s="67">
        <v>0</v>
      </c>
      <c r="N69" s="67">
        <v>4861159</v>
      </c>
      <c r="O69" s="67">
        <v>1507336</v>
      </c>
      <c r="P69" s="64">
        <f>L69-M69-N69-O69</f>
        <v>1168186</v>
      </c>
      <c r="Q69" s="67">
        <f>L69/H69</f>
        <v>2190.067997559062</v>
      </c>
      <c r="R69" s="64">
        <v>13912</v>
      </c>
      <c r="S69" s="65" t="s">
        <v>215</v>
      </c>
      <c r="T69" s="63" t="s">
        <v>87</v>
      </c>
      <c r="U69" s="22"/>
      <c r="X69" s="43"/>
    </row>
    <row r="70" spans="1:24" s="11" customFormat="1" ht="20.25" customHeight="1" x14ac:dyDescent="0.35">
      <c r="A70" s="73">
        <f>A69+1</f>
        <v>36</v>
      </c>
      <c r="B70" s="78" t="s">
        <v>195</v>
      </c>
      <c r="C70" s="121">
        <v>1985</v>
      </c>
      <c r="D70" s="121"/>
      <c r="E70" s="63" t="s">
        <v>40</v>
      </c>
      <c r="F70" s="121">
        <v>5</v>
      </c>
      <c r="G70" s="121">
        <v>6</v>
      </c>
      <c r="H70" s="123">
        <v>4551.3999999999996</v>
      </c>
      <c r="I70" s="123">
        <v>4170.6000000000004</v>
      </c>
      <c r="J70" s="67">
        <v>2417.8000000000002</v>
      </c>
      <c r="K70" s="121">
        <v>175</v>
      </c>
      <c r="L70" s="67">
        <f>'вмды работ'!C72</f>
        <v>4116998</v>
      </c>
      <c r="M70" s="67">
        <v>0</v>
      </c>
      <c r="N70" s="67">
        <v>0</v>
      </c>
      <c r="O70" s="67">
        <v>3705298</v>
      </c>
      <c r="P70" s="64">
        <f>L70-M70-N70-O70</f>
        <v>411700</v>
      </c>
      <c r="Q70" s="67">
        <f>L70/H70</f>
        <v>904.55640022850116</v>
      </c>
      <c r="R70" s="64">
        <v>13912</v>
      </c>
      <c r="S70" s="65" t="s">
        <v>215</v>
      </c>
      <c r="T70" s="63" t="s">
        <v>194</v>
      </c>
      <c r="U70" s="22"/>
      <c r="X70" s="43"/>
    </row>
    <row r="71" spans="1:24" s="11" customFormat="1" ht="20.25" customHeight="1" x14ac:dyDescent="0.35">
      <c r="A71" s="196" t="s">
        <v>43</v>
      </c>
      <c r="B71" s="212"/>
      <c r="C71" s="197"/>
      <c r="D71" s="67" t="s">
        <v>41</v>
      </c>
      <c r="E71" s="67" t="s">
        <v>41</v>
      </c>
      <c r="F71" s="67" t="s">
        <v>41</v>
      </c>
      <c r="G71" s="67" t="s">
        <v>41</v>
      </c>
      <c r="H71" s="67">
        <f>SUM(H68:H70)</f>
        <v>12546.5</v>
      </c>
      <c r="I71" s="67">
        <f t="shared" ref="I71:N71" si="18">SUM(I68:I70)</f>
        <v>10920.05</v>
      </c>
      <c r="J71" s="67">
        <f t="shared" si="18"/>
        <v>7529.8</v>
      </c>
      <c r="K71" s="67">
        <f t="shared" si="18"/>
        <v>545</v>
      </c>
      <c r="L71" s="67">
        <f t="shared" si="18"/>
        <v>13721430</v>
      </c>
      <c r="M71" s="67">
        <f t="shared" si="18"/>
        <v>0</v>
      </c>
      <c r="N71" s="67">
        <f t="shared" si="18"/>
        <v>6194858</v>
      </c>
      <c r="O71" s="67">
        <f>SUM(O68:O70)</f>
        <v>5626184</v>
      </c>
      <c r="P71" s="67">
        <f>SUM(P68:P70)</f>
        <v>1900388</v>
      </c>
      <c r="Q71" s="67">
        <f>L71/H71</f>
        <v>1093.6460367433149</v>
      </c>
      <c r="R71" s="69" t="s">
        <v>41</v>
      </c>
      <c r="S71" s="63" t="s">
        <v>41</v>
      </c>
      <c r="T71" s="63" t="s">
        <v>41</v>
      </c>
      <c r="U71" s="22"/>
      <c r="V71" s="12"/>
      <c r="W71" s="12"/>
      <c r="X71" s="43"/>
    </row>
    <row r="72" spans="1:24" s="7" customFormat="1" ht="18.75" customHeight="1" x14ac:dyDescent="0.35">
      <c r="A72" s="185" t="s">
        <v>48</v>
      </c>
      <c r="B72" s="186"/>
      <c r="C72" s="187"/>
      <c r="D72" s="79" t="s">
        <v>41</v>
      </c>
      <c r="E72" s="79" t="s">
        <v>41</v>
      </c>
      <c r="F72" s="79" t="s">
        <v>41</v>
      </c>
      <c r="G72" s="79" t="s">
        <v>41</v>
      </c>
      <c r="H72" s="79">
        <f t="shared" ref="H72:Q72" si="19">H56+H66+H71</f>
        <v>119356</v>
      </c>
      <c r="I72" s="79">
        <f t="shared" si="19"/>
        <v>96718.720000000001</v>
      </c>
      <c r="J72" s="79">
        <f t="shared" si="19"/>
        <v>85518.19</v>
      </c>
      <c r="K72" s="91">
        <f t="shared" si="19"/>
        <v>4892</v>
      </c>
      <c r="L72" s="79">
        <f>L56+L66+L71</f>
        <v>75079329</v>
      </c>
      <c r="M72" s="79">
        <f t="shared" si="19"/>
        <v>0</v>
      </c>
      <c r="N72" s="79">
        <f t="shared" si="19"/>
        <v>44571896</v>
      </c>
      <c r="O72" s="79">
        <f>O56+O66+O71</f>
        <v>17526044</v>
      </c>
      <c r="P72" s="79">
        <f>P56+P66+P71</f>
        <v>12981389</v>
      </c>
      <c r="Q72" s="79">
        <f t="shared" si="19"/>
        <v>9066.1724738640569</v>
      </c>
      <c r="R72" s="82" t="s">
        <v>41</v>
      </c>
      <c r="S72" s="92" t="s">
        <v>41</v>
      </c>
      <c r="T72" s="92" t="s">
        <v>41</v>
      </c>
      <c r="U72" s="22"/>
      <c r="V72" s="13"/>
      <c r="W72" s="13"/>
      <c r="X72" s="43"/>
    </row>
    <row r="73" spans="1:24" s="1" customFormat="1" ht="15" customHeight="1" x14ac:dyDescent="0.35">
      <c r="A73" s="171" t="s">
        <v>53</v>
      </c>
      <c r="B73" s="171"/>
      <c r="C73" s="171"/>
      <c r="D73" s="171"/>
      <c r="E73" s="171"/>
      <c r="F73" s="171"/>
      <c r="G73" s="171"/>
      <c r="H73" s="171"/>
      <c r="I73" s="171"/>
      <c r="J73" s="171"/>
      <c r="K73" s="171"/>
      <c r="L73" s="171"/>
      <c r="M73" s="171"/>
      <c r="N73" s="171"/>
      <c r="O73" s="171"/>
      <c r="P73" s="171"/>
      <c r="Q73" s="171"/>
      <c r="R73" s="171"/>
      <c r="S73" s="171"/>
      <c r="T73" s="171"/>
      <c r="U73" s="22"/>
      <c r="V73" s="2"/>
      <c r="W73" s="2"/>
      <c r="X73" s="43"/>
    </row>
    <row r="74" spans="1:24" s="1" customFormat="1" ht="15" customHeight="1" x14ac:dyDescent="0.35">
      <c r="A74" s="173" t="s">
        <v>218</v>
      </c>
      <c r="B74" s="173"/>
      <c r="C74" s="173"/>
      <c r="D74" s="173"/>
      <c r="E74" s="173"/>
      <c r="F74" s="183"/>
      <c r="G74" s="183"/>
      <c r="H74" s="183"/>
      <c r="I74" s="183"/>
      <c r="J74" s="183"/>
      <c r="K74" s="183"/>
      <c r="L74" s="183"/>
      <c r="M74" s="183"/>
      <c r="N74" s="183"/>
      <c r="O74" s="183"/>
      <c r="P74" s="183"/>
      <c r="Q74" s="183"/>
      <c r="R74" s="183"/>
      <c r="S74" s="183"/>
      <c r="T74" s="183"/>
      <c r="U74" s="22"/>
      <c r="V74" s="2"/>
      <c r="W74" s="2"/>
      <c r="X74" s="43"/>
    </row>
    <row r="75" spans="1:24" s="1" customFormat="1" ht="15" customHeight="1" x14ac:dyDescent="0.35">
      <c r="A75" s="68">
        <f>A70+1</f>
        <v>37</v>
      </c>
      <c r="B75" s="78" t="s">
        <v>219</v>
      </c>
      <c r="C75" s="62">
        <v>1940</v>
      </c>
      <c r="D75" s="62"/>
      <c r="E75" s="63" t="s">
        <v>40</v>
      </c>
      <c r="F75" s="62">
        <v>6</v>
      </c>
      <c r="G75" s="62">
        <v>3</v>
      </c>
      <c r="H75" s="64">
        <v>2910.22</v>
      </c>
      <c r="I75" s="64">
        <v>2660.82</v>
      </c>
      <c r="J75" s="64">
        <v>2633.08</v>
      </c>
      <c r="K75" s="62">
        <v>66</v>
      </c>
      <c r="L75" s="64">
        <f>'вмды работ'!C77</f>
        <v>2924786</v>
      </c>
      <c r="M75" s="64">
        <v>0</v>
      </c>
      <c r="N75" s="64">
        <v>745821</v>
      </c>
      <c r="O75" s="64">
        <v>58496</v>
      </c>
      <c r="P75" s="64">
        <v>2120469</v>
      </c>
      <c r="Q75" s="67">
        <f>L75/H75</f>
        <v>1005.0051198878436</v>
      </c>
      <c r="R75" s="64">
        <v>13912</v>
      </c>
      <c r="S75" s="65" t="s">
        <v>215</v>
      </c>
      <c r="T75" s="63" t="s">
        <v>87</v>
      </c>
      <c r="U75" s="22"/>
      <c r="V75" s="2"/>
      <c r="W75" s="2"/>
      <c r="X75" s="43"/>
    </row>
    <row r="76" spans="1:24" s="1" customFormat="1" ht="15" customHeight="1" x14ac:dyDescent="0.35">
      <c r="A76" s="62">
        <f>A75+1</f>
        <v>38</v>
      </c>
      <c r="B76" s="78" t="s">
        <v>221</v>
      </c>
      <c r="C76" s="62">
        <v>1940</v>
      </c>
      <c r="D76" s="62"/>
      <c r="E76" s="63" t="s">
        <v>40</v>
      </c>
      <c r="F76" s="62">
        <v>7</v>
      </c>
      <c r="G76" s="62">
        <v>1</v>
      </c>
      <c r="H76" s="64">
        <v>1838.24</v>
      </c>
      <c r="I76" s="64">
        <v>1685.62</v>
      </c>
      <c r="J76" s="64">
        <v>1518.66</v>
      </c>
      <c r="K76" s="62">
        <v>76</v>
      </c>
      <c r="L76" s="64">
        <f>'вмды работ'!C78</f>
        <v>2398545</v>
      </c>
      <c r="M76" s="64">
        <v>0</v>
      </c>
      <c r="N76" s="64">
        <v>611629</v>
      </c>
      <c r="O76" s="64">
        <v>47971</v>
      </c>
      <c r="P76" s="64">
        <v>1738945</v>
      </c>
      <c r="Q76" s="67">
        <f>L76/H76</f>
        <v>1304.8051396988424</v>
      </c>
      <c r="R76" s="64">
        <v>13912</v>
      </c>
      <c r="S76" s="65" t="s">
        <v>215</v>
      </c>
      <c r="T76" s="63" t="s">
        <v>87</v>
      </c>
      <c r="U76" s="22"/>
      <c r="V76" s="2"/>
      <c r="W76" s="2"/>
      <c r="X76" s="43"/>
    </row>
    <row r="77" spans="1:24" s="1" customFormat="1" ht="15" customHeight="1" x14ac:dyDescent="0.35">
      <c r="A77" s="62">
        <f t="shared" ref="A77:A85" si="20">A76+1</f>
        <v>39</v>
      </c>
      <c r="B77" s="78" t="s">
        <v>222</v>
      </c>
      <c r="C77" s="62">
        <v>1940</v>
      </c>
      <c r="D77" s="62"/>
      <c r="E77" s="63" t="s">
        <v>40</v>
      </c>
      <c r="F77" s="62">
        <v>6</v>
      </c>
      <c r="G77" s="62">
        <v>2</v>
      </c>
      <c r="H77" s="64">
        <v>2833.18</v>
      </c>
      <c r="I77" s="64">
        <v>2656.65</v>
      </c>
      <c r="J77" s="64">
        <v>2497.12</v>
      </c>
      <c r="K77" s="62">
        <v>103</v>
      </c>
      <c r="L77" s="64">
        <f>'вмды работ'!C79</f>
        <v>2929124</v>
      </c>
      <c r="M77" s="64">
        <v>0</v>
      </c>
      <c r="N77" s="64">
        <v>746927</v>
      </c>
      <c r="O77" s="64">
        <v>58583</v>
      </c>
      <c r="P77" s="64">
        <v>2123614</v>
      </c>
      <c r="Q77" s="67">
        <f>L77/H77</f>
        <v>1033.8644208980722</v>
      </c>
      <c r="R77" s="64">
        <v>13912</v>
      </c>
      <c r="S77" s="65" t="s">
        <v>215</v>
      </c>
      <c r="T77" s="63" t="s">
        <v>87</v>
      </c>
      <c r="U77" s="22"/>
      <c r="V77" s="2"/>
      <c r="W77" s="2"/>
      <c r="X77" s="43"/>
    </row>
    <row r="78" spans="1:24" s="1" customFormat="1" ht="15" customHeight="1" x14ac:dyDescent="0.35">
      <c r="A78" s="62">
        <f t="shared" si="20"/>
        <v>40</v>
      </c>
      <c r="B78" s="66" t="s">
        <v>223</v>
      </c>
      <c r="C78" s="62">
        <v>1973</v>
      </c>
      <c r="D78" s="62"/>
      <c r="E78" s="63" t="s">
        <v>40</v>
      </c>
      <c r="F78" s="62">
        <v>9</v>
      </c>
      <c r="G78" s="62">
        <v>1</v>
      </c>
      <c r="H78" s="64">
        <v>2433.69</v>
      </c>
      <c r="I78" s="64">
        <v>2343.69</v>
      </c>
      <c r="J78" s="64">
        <v>2208.6</v>
      </c>
      <c r="K78" s="62">
        <v>96</v>
      </c>
      <c r="L78" s="64">
        <f>'вмды работ'!C80</f>
        <v>2516462</v>
      </c>
      <c r="M78" s="64">
        <v>0</v>
      </c>
      <c r="N78" s="64">
        <v>641698</v>
      </c>
      <c r="O78" s="64">
        <v>50329</v>
      </c>
      <c r="P78" s="64">
        <v>1824435</v>
      </c>
      <c r="Q78" s="67">
        <f t="shared" ref="Q78:Q86" si="21">L78/H78</f>
        <v>1034.0109052508742</v>
      </c>
      <c r="R78" s="64">
        <v>13912</v>
      </c>
      <c r="S78" s="65" t="s">
        <v>215</v>
      </c>
      <c r="T78" s="63" t="s">
        <v>87</v>
      </c>
      <c r="U78" s="22"/>
      <c r="V78" s="2"/>
      <c r="W78" s="2"/>
      <c r="X78" s="43"/>
    </row>
    <row r="79" spans="1:24" s="1" customFormat="1" ht="15" customHeight="1" x14ac:dyDescent="0.35">
      <c r="A79" s="62">
        <f t="shared" si="20"/>
        <v>41</v>
      </c>
      <c r="B79" s="93" t="s">
        <v>224</v>
      </c>
      <c r="C79" s="62" t="s">
        <v>225</v>
      </c>
      <c r="D79" s="62"/>
      <c r="E79" s="63" t="s">
        <v>40</v>
      </c>
      <c r="F79" s="62">
        <v>7</v>
      </c>
      <c r="G79" s="62">
        <v>3</v>
      </c>
      <c r="H79" s="64">
        <v>7056.04</v>
      </c>
      <c r="I79" s="64">
        <v>3347.96</v>
      </c>
      <c r="J79" s="64">
        <v>3042.55</v>
      </c>
      <c r="K79" s="62">
        <v>146</v>
      </c>
      <c r="L79" s="64">
        <f>'вмды работ'!C81</f>
        <v>2677864</v>
      </c>
      <c r="M79" s="64">
        <v>0</v>
      </c>
      <c r="N79" s="64">
        <v>682856</v>
      </c>
      <c r="O79" s="64">
        <v>53557</v>
      </c>
      <c r="P79" s="64">
        <v>1941451</v>
      </c>
      <c r="Q79" s="67">
        <f>L79/H79</f>
        <v>379.51372157754207</v>
      </c>
      <c r="R79" s="64">
        <v>13912</v>
      </c>
      <c r="S79" s="65" t="s">
        <v>215</v>
      </c>
      <c r="T79" s="63" t="s">
        <v>87</v>
      </c>
      <c r="U79" s="22"/>
      <c r="V79" s="2"/>
      <c r="W79" s="2"/>
      <c r="X79" s="43"/>
    </row>
    <row r="80" spans="1:24" s="1" customFormat="1" ht="15" customHeight="1" x14ac:dyDescent="0.35">
      <c r="A80" s="62">
        <f t="shared" si="20"/>
        <v>42</v>
      </c>
      <c r="B80" s="94" t="s">
        <v>226</v>
      </c>
      <c r="C80" s="62">
        <v>1940</v>
      </c>
      <c r="D80" s="62"/>
      <c r="E80" s="63" t="s">
        <v>40</v>
      </c>
      <c r="F80" s="62">
        <v>7</v>
      </c>
      <c r="G80" s="62">
        <v>1</v>
      </c>
      <c r="H80" s="64">
        <v>2244.6999999999998</v>
      </c>
      <c r="I80" s="64">
        <v>2084.21</v>
      </c>
      <c r="J80" s="64">
        <v>1825.11</v>
      </c>
      <c r="K80" s="62">
        <v>75</v>
      </c>
      <c r="L80" s="64">
        <f>'вмды работ'!C82</f>
        <v>2382816</v>
      </c>
      <c r="M80" s="64">
        <v>0</v>
      </c>
      <c r="N80" s="64">
        <v>607618</v>
      </c>
      <c r="O80" s="64">
        <v>47656</v>
      </c>
      <c r="P80" s="64">
        <v>1727542</v>
      </c>
      <c r="Q80" s="67">
        <f t="shared" si="21"/>
        <v>1061.5298258119126</v>
      </c>
      <c r="R80" s="64">
        <v>13912</v>
      </c>
      <c r="S80" s="65" t="s">
        <v>215</v>
      </c>
      <c r="T80" s="63" t="s">
        <v>87</v>
      </c>
      <c r="U80" s="22"/>
      <c r="V80" s="2"/>
      <c r="W80" s="2"/>
      <c r="X80" s="43"/>
    </row>
    <row r="81" spans="1:24" s="1" customFormat="1" ht="15" customHeight="1" x14ac:dyDescent="0.35">
      <c r="A81" s="62">
        <f t="shared" si="20"/>
        <v>43</v>
      </c>
      <c r="B81" s="94" t="s">
        <v>227</v>
      </c>
      <c r="C81" s="62">
        <v>1951</v>
      </c>
      <c r="D81" s="62"/>
      <c r="E81" s="63" t="s">
        <v>40</v>
      </c>
      <c r="F81" s="62">
        <v>6</v>
      </c>
      <c r="G81" s="62">
        <v>3</v>
      </c>
      <c r="H81" s="64">
        <v>4142</v>
      </c>
      <c r="I81" s="64">
        <v>3228.08</v>
      </c>
      <c r="J81" s="64">
        <v>3002.47</v>
      </c>
      <c r="K81" s="62">
        <v>124</v>
      </c>
      <c r="L81" s="64">
        <f>'вмды работ'!C83</f>
        <v>2496320</v>
      </c>
      <c r="M81" s="64">
        <v>0</v>
      </c>
      <c r="N81" s="64">
        <v>636562</v>
      </c>
      <c r="O81" s="64">
        <v>49926</v>
      </c>
      <c r="P81" s="64">
        <v>1809832</v>
      </c>
      <c r="Q81" s="67">
        <f t="shared" si="21"/>
        <v>602.68469338483828</v>
      </c>
      <c r="R81" s="64">
        <v>13912</v>
      </c>
      <c r="S81" s="65" t="s">
        <v>215</v>
      </c>
      <c r="T81" s="63" t="s">
        <v>87</v>
      </c>
      <c r="U81" s="22"/>
      <c r="V81" s="2"/>
      <c r="W81" s="2"/>
      <c r="X81" s="43"/>
    </row>
    <row r="82" spans="1:24" s="1" customFormat="1" ht="15" customHeight="1" x14ac:dyDescent="0.35">
      <c r="A82" s="62">
        <f t="shared" si="20"/>
        <v>44</v>
      </c>
      <c r="B82" s="94" t="s">
        <v>228</v>
      </c>
      <c r="C82" s="62">
        <v>1940</v>
      </c>
      <c r="D82" s="62"/>
      <c r="E82" s="63" t="s">
        <v>40</v>
      </c>
      <c r="F82" s="62">
        <v>6</v>
      </c>
      <c r="G82" s="62">
        <v>3</v>
      </c>
      <c r="H82" s="64">
        <v>4778.04</v>
      </c>
      <c r="I82" s="64">
        <v>4023.23</v>
      </c>
      <c r="J82" s="64">
        <v>3936.24</v>
      </c>
      <c r="K82" s="62">
        <v>123</v>
      </c>
      <c r="L82" s="64">
        <f>'вмды работ'!C84</f>
        <v>5862124</v>
      </c>
      <c r="M82" s="64">
        <v>0</v>
      </c>
      <c r="N82" s="64">
        <v>1494842</v>
      </c>
      <c r="O82" s="64">
        <v>117243</v>
      </c>
      <c r="P82" s="64">
        <v>4250039</v>
      </c>
      <c r="Q82" s="67">
        <f t="shared" si="21"/>
        <v>1226.8888498212657</v>
      </c>
      <c r="R82" s="64">
        <v>13912</v>
      </c>
      <c r="S82" s="65" t="s">
        <v>215</v>
      </c>
      <c r="T82" s="63" t="s">
        <v>87</v>
      </c>
      <c r="U82" s="22"/>
      <c r="V82" s="2"/>
      <c r="W82" s="2"/>
      <c r="X82" s="43"/>
    </row>
    <row r="83" spans="1:24" s="1" customFormat="1" ht="15" customHeight="1" x14ac:dyDescent="0.35">
      <c r="A83" s="62">
        <f t="shared" si="20"/>
        <v>45</v>
      </c>
      <c r="B83" s="95" t="s">
        <v>229</v>
      </c>
      <c r="C83" s="62">
        <v>1976</v>
      </c>
      <c r="D83" s="62"/>
      <c r="E83" s="63" t="s">
        <v>40</v>
      </c>
      <c r="F83" s="62">
        <v>7</v>
      </c>
      <c r="G83" s="62">
        <v>3</v>
      </c>
      <c r="H83" s="64">
        <v>5011.22</v>
      </c>
      <c r="I83" s="64">
        <v>4853.16</v>
      </c>
      <c r="J83" s="64">
        <v>4478.13</v>
      </c>
      <c r="K83" s="62">
        <v>173</v>
      </c>
      <c r="L83" s="64">
        <f>'вмды работ'!C85</f>
        <v>2416460</v>
      </c>
      <c r="M83" s="64">
        <v>0</v>
      </c>
      <c r="N83" s="64">
        <v>616197</v>
      </c>
      <c r="O83" s="64">
        <v>48329</v>
      </c>
      <c r="P83" s="64">
        <v>1751934</v>
      </c>
      <c r="Q83" s="67">
        <f>L83/H83</f>
        <v>482.20992093741643</v>
      </c>
      <c r="R83" s="64">
        <v>13912</v>
      </c>
      <c r="S83" s="65" t="s">
        <v>215</v>
      </c>
      <c r="T83" s="63" t="s">
        <v>87</v>
      </c>
      <c r="U83" s="22"/>
      <c r="V83" s="2"/>
      <c r="W83" s="2"/>
      <c r="X83" s="43"/>
    </row>
    <row r="84" spans="1:24" s="1" customFormat="1" ht="15" customHeight="1" x14ac:dyDescent="0.35">
      <c r="A84" s="62">
        <f t="shared" si="20"/>
        <v>46</v>
      </c>
      <c r="B84" s="95" t="s">
        <v>230</v>
      </c>
      <c r="C84" s="62">
        <v>1975</v>
      </c>
      <c r="D84" s="62"/>
      <c r="E84" s="63" t="s">
        <v>40</v>
      </c>
      <c r="F84" s="62">
        <v>9</v>
      </c>
      <c r="G84" s="62">
        <v>1</v>
      </c>
      <c r="H84" s="64">
        <v>1989.8</v>
      </c>
      <c r="I84" s="64">
        <v>1990.8</v>
      </c>
      <c r="J84" s="64">
        <v>1677.87</v>
      </c>
      <c r="K84" s="62">
        <v>85</v>
      </c>
      <c r="L84" s="64">
        <f>'вмды работ'!C86</f>
        <v>2551855</v>
      </c>
      <c r="M84" s="64">
        <v>0</v>
      </c>
      <c r="N84" s="64">
        <v>650723</v>
      </c>
      <c r="O84" s="64">
        <v>51037</v>
      </c>
      <c r="P84" s="64">
        <v>1850095</v>
      </c>
      <c r="Q84" s="67">
        <f t="shared" si="21"/>
        <v>1282.4680872449492</v>
      </c>
      <c r="R84" s="64">
        <v>13912</v>
      </c>
      <c r="S84" s="65" t="s">
        <v>215</v>
      </c>
      <c r="T84" s="63" t="s">
        <v>87</v>
      </c>
      <c r="U84" s="22"/>
      <c r="V84" s="2"/>
      <c r="W84" s="2"/>
      <c r="X84" s="43"/>
    </row>
    <row r="85" spans="1:24" s="1" customFormat="1" ht="15" customHeight="1" x14ac:dyDescent="0.35">
      <c r="A85" s="62">
        <f t="shared" si="20"/>
        <v>47</v>
      </c>
      <c r="B85" s="95" t="s">
        <v>231</v>
      </c>
      <c r="C85" s="62">
        <v>1975</v>
      </c>
      <c r="D85" s="62"/>
      <c r="E85" s="63" t="s">
        <v>40</v>
      </c>
      <c r="F85" s="62">
        <v>9</v>
      </c>
      <c r="G85" s="62">
        <v>1</v>
      </c>
      <c r="H85" s="64">
        <v>2046.85</v>
      </c>
      <c r="I85" s="64">
        <v>1942.42</v>
      </c>
      <c r="J85" s="64">
        <v>1582.97</v>
      </c>
      <c r="K85" s="62">
        <v>78</v>
      </c>
      <c r="L85" s="64">
        <f>'вмды работ'!C87</f>
        <v>2565017</v>
      </c>
      <c r="M85" s="64">
        <v>0</v>
      </c>
      <c r="N85" s="64">
        <v>654080</v>
      </c>
      <c r="O85" s="64">
        <v>51300</v>
      </c>
      <c r="P85" s="64">
        <v>1859637</v>
      </c>
      <c r="Q85" s="67">
        <f t="shared" si="21"/>
        <v>1253.1533820260402</v>
      </c>
      <c r="R85" s="64">
        <v>13912</v>
      </c>
      <c r="S85" s="65" t="s">
        <v>215</v>
      </c>
      <c r="T85" s="63" t="s">
        <v>87</v>
      </c>
      <c r="U85" s="22"/>
      <c r="V85" s="2"/>
      <c r="W85" s="2"/>
      <c r="X85" s="43"/>
    </row>
    <row r="86" spans="1:24" s="1" customFormat="1" ht="15" customHeight="1" x14ac:dyDescent="0.35">
      <c r="A86" s="172" t="s">
        <v>43</v>
      </c>
      <c r="B86" s="172"/>
      <c r="C86" s="67" t="s">
        <v>41</v>
      </c>
      <c r="D86" s="67" t="s">
        <v>41</v>
      </c>
      <c r="E86" s="67" t="s">
        <v>41</v>
      </c>
      <c r="F86" s="67" t="s">
        <v>41</v>
      </c>
      <c r="G86" s="67" t="s">
        <v>41</v>
      </c>
      <c r="H86" s="64">
        <f>SUM(H75:H85)</f>
        <v>37283.980000000003</v>
      </c>
      <c r="I86" s="64">
        <f t="shared" ref="I86:P86" si="22">SUM(I75:I85)</f>
        <v>30816.639999999999</v>
      </c>
      <c r="J86" s="64">
        <f t="shared" si="22"/>
        <v>28402.800000000003</v>
      </c>
      <c r="K86" s="68">
        <f t="shared" si="22"/>
        <v>1145</v>
      </c>
      <c r="L86" s="64">
        <f>SUM(L75:L85)</f>
        <v>31721373</v>
      </c>
      <c r="M86" s="64">
        <f t="shared" si="22"/>
        <v>0</v>
      </c>
      <c r="N86" s="64">
        <f t="shared" si="22"/>
        <v>8088953</v>
      </c>
      <c r="O86" s="64">
        <f t="shared" si="22"/>
        <v>634427</v>
      </c>
      <c r="P86" s="64">
        <f t="shared" si="22"/>
        <v>22997993</v>
      </c>
      <c r="Q86" s="67">
        <f t="shared" si="21"/>
        <v>850.80436691576369</v>
      </c>
      <c r="R86" s="69" t="s">
        <v>41</v>
      </c>
      <c r="S86" s="65" t="s">
        <v>41</v>
      </c>
      <c r="T86" s="63" t="s">
        <v>41</v>
      </c>
      <c r="U86" s="22"/>
      <c r="V86" s="2"/>
      <c r="W86" s="2"/>
      <c r="X86" s="43"/>
    </row>
    <row r="87" spans="1:24" s="1" customFormat="1" ht="15.75" customHeight="1" x14ac:dyDescent="0.35">
      <c r="A87" s="185" t="s">
        <v>54</v>
      </c>
      <c r="B87" s="186"/>
      <c r="C87" s="186"/>
      <c r="D87" s="186"/>
      <c r="E87" s="187"/>
      <c r="F87" s="170"/>
      <c r="G87" s="170"/>
      <c r="H87" s="170"/>
      <c r="I87" s="170"/>
      <c r="J87" s="170"/>
      <c r="K87" s="170"/>
      <c r="L87" s="170"/>
      <c r="M87" s="170"/>
      <c r="N87" s="170"/>
      <c r="O87" s="170"/>
      <c r="P87" s="170"/>
      <c r="Q87" s="170"/>
      <c r="R87" s="170"/>
      <c r="S87" s="170"/>
      <c r="T87" s="170"/>
      <c r="U87" s="22"/>
      <c r="X87" s="43"/>
    </row>
    <row r="88" spans="1:24" s="1" customFormat="1" x14ac:dyDescent="0.35">
      <c r="A88" s="73">
        <f>A85+1</f>
        <v>48</v>
      </c>
      <c r="B88" s="96" t="s">
        <v>102</v>
      </c>
      <c r="C88" s="72">
        <v>1977</v>
      </c>
      <c r="D88" s="67"/>
      <c r="E88" s="63" t="s">
        <v>42</v>
      </c>
      <c r="F88" s="73">
        <v>5</v>
      </c>
      <c r="G88" s="73">
        <v>5</v>
      </c>
      <c r="H88" s="97">
        <v>3479.1</v>
      </c>
      <c r="I88" s="97">
        <v>3479.1</v>
      </c>
      <c r="J88" s="97">
        <v>3479.1</v>
      </c>
      <c r="K88" s="73">
        <v>176</v>
      </c>
      <c r="L88" s="67">
        <f>'вмды работ'!C90</f>
        <v>1494703</v>
      </c>
      <c r="M88" s="67">
        <v>0</v>
      </c>
      <c r="N88" s="67">
        <v>964084</v>
      </c>
      <c r="O88" s="67">
        <v>298941</v>
      </c>
      <c r="P88" s="64">
        <f>L88-M88-N88-O88</f>
        <v>231678</v>
      </c>
      <c r="Q88" s="67">
        <f>L88/H88</f>
        <v>429.62346583886637</v>
      </c>
      <c r="R88" s="64">
        <v>13912</v>
      </c>
      <c r="S88" s="65" t="s">
        <v>215</v>
      </c>
      <c r="T88" s="63" t="s">
        <v>87</v>
      </c>
      <c r="U88" s="22"/>
      <c r="X88" s="43"/>
    </row>
    <row r="89" spans="1:24" s="1" customFormat="1" x14ac:dyDescent="0.35">
      <c r="A89" s="196" t="s">
        <v>43</v>
      </c>
      <c r="B89" s="212"/>
      <c r="C89" s="197"/>
      <c r="D89" s="67" t="s">
        <v>41</v>
      </c>
      <c r="E89" s="67" t="s">
        <v>41</v>
      </c>
      <c r="F89" s="67" t="s">
        <v>41</v>
      </c>
      <c r="G89" s="67" t="s">
        <v>41</v>
      </c>
      <c r="H89" s="67">
        <f t="shared" ref="H89:P89" si="23">SUM(H88:H88)</f>
        <v>3479.1</v>
      </c>
      <c r="I89" s="67">
        <f t="shared" si="23"/>
        <v>3479.1</v>
      </c>
      <c r="J89" s="67">
        <f t="shared" si="23"/>
        <v>3479.1</v>
      </c>
      <c r="K89" s="73">
        <f t="shared" si="23"/>
        <v>176</v>
      </c>
      <c r="L89" s="67">
        <f t="shared" si="23"/>
        <v>1494703</v>
      </c>
      <c r="M89" s="67">
        <f t="shared" si="23"/>
        <v>0</v>
      </c>
      <c r="N89" s="67">
        <f t="shared" si="23"/>
        <v>964084</v>
      </c>
      <c r="O89" s="67">
        <f t="shared" si="23"/>
        <v>298941</v>
      </c>
      <c r="P89" s="67">
        <f t="shared" si="23"/>
        <v>231678</v>
      </c>
      <c r="Q89" s="67">
        <f>L89/H89</f>
        <v>429.62346583886637</v>
      </c>
      <c r="R89" s="69" t="s">
        <v>41</v>
      </c>
      <c r="S89" s="65" t="s">
        <v>41</v>
      </c>
      <c r="T89" s="65" t="s">
        <v>41</v>
      </c>
      <c r="U89" s="22"/>
      <c r="X89" s="43"/>
    </row>
    <row r="90" spans="1:24" s="7" customFormat="1" x14ac:dyDescent="0.35">
      <c r="A90" s="185" t="s">
        <v>55</v>
      </c>
      <c r="B90" s="186"/>
      <c r="C90" s="187"/>
      <c r="D90" s="79" t="s">
        <v>41</v>
      </c>
      <c r="E90" s="79" t="s">
        <v>41</v>
      </c>
      <c r="F90" s="79" t="s">
        <v>41</v>
      </c>
      <c r="G90" s="79" t="s">
        <v>41</v>
      </c>
      <c r="H90" s="80">
        <f>H89+H86</f>
        <v>40763.08</v>
      </c>
      <c r="I90" s="80">
        <f t="shared" ref="I90:P90" si="24">I89+I86</f>
        <v>34295.74</v>
      </c>
      <c r="J90" s="80">
        <f t="shared" si="24"/>
        <v>31881.9</v>
      </c>
      <c r="K90" s="81">
        <f t="shared" si="24"/>
        <v>1321</v>
      </c>
      <c r="L90" s="80">
        <f t="shared" si="24"/>
        <v>33216076</v>
      </c>
      <c r="M90" s="80">
        <f t="shared" si="24"/>
        <v>0</v>
      </c>
      <c r="N90" s="80">
        <f t="shared" si="24"/>
        <v>9053037</v>
      </c>
      <c r="O90" s="80">
        <f t="shared" si="24"/>
        <v>933368</v>
      </c>
      <c r="P90" s="80">
        <f t="shared" si="24"/>
        <v>23229671</v>
      </c>
      <c r="Q90" s="79">
        <f>L90/H90</f>
        <v>814.8568753882189</v>
      </c>
      <c r="R90" s="82" t="s">
        <v>41</v>
      </c>
      <c r="S90" s="83" t="s">
        <v>41</v>
      </c>
      <c r="T90" s="83" t="s">
        <v>41</v>
      </c>
      <c r="U90" s="22"/>
      <c r="X90" s="43"/>
    </row>
    <row r="91" spans="1:24" s="1" customFormat="1" ht="15" customHeight="1" x14ac:dyDescent="0.35">
      <c r="A91" s="202" t="s">
        <v>56</v>
      </c>
      <c r="B91" s="202"/>
      <c r="C91" s="202"/>
      <c r="D91" s="202"/>
      <c r="E91" s="202"/>
      <c r="F91" s="202"/>
      <c r="G91" s="202"/>
      <c r="H91" s="202"/>
      <c r="I91" s="202"/>
      <c r="J91" s="202"/>
      <c r="K91" s="202"/>
      <c r="L91" s="202"/>
      <c r="M91" s="202"/>
      <c r="N91" s="202"/>
      <c r="O91" s="202"/>
      <c r="P91" s="202"/>
      <c r="Q91" s="202"/>
      <c r="R91" s="202"/>
      <c r="S91" s="202"/>
      <c r="T91" s="202"/>
      <c r="U91" s="22"/>
      <c r="X91" s="43"/>
    </row>
    <row r="92" spans="1:24" s="1" customFormat="1" ht="15.75" customHeight="1" x14ac:dyDescent="0.35">
      <c r="A92" s="185" t="s">
        <v>58</v>
      </c>
      <c r="B92" s="215"/>
      <c r="C92" s="215"/>
      <c r="D92" s="215"/>
      <c r="E92" s="216"/>
      <c r="F92" s="211"/>
      <c r="G92" s="211"/>
      <c r="H92" s="211"/>
      <c r="I92" s="211"/>
      <c r="J92" s="211"/>
      <c r="K92" s="211"/>
      <c r="L92" s="171"/>
      <c r="M92" s="171"/>
      <c r="N92" s="171"/>
      <c r="O92" s="171"/>
      <c r="P92" s="171"/>
      <c r="Q92" s="171"/>
      <c r="R92" s="171"/>
      <c r="S92" s="171"/>
      <c r="T92" s="171"/>
      <c r="U92" s="22"/>
      <c r="X92" s="43"/>
    </row>
    <row r="93" spans="1:24" s="1" customFormat="1" x14ac:dyDescent="0.35">
      <c r="A93" s="73">
        <f>A88+1</f>
        <v>49</v>
      </c>
      <c r="B93" s="78" t="s">
        <v>204</v>
      </c>
      <c r="C93" s="63">
        <v>1958</v>
      </c>
      <c r="D93" s="101"/>
      <c r="E93" s="63" t="s">
        <v>40</v>
      </c>
      <c r="F93" s="63">
        <v>3</v>
      </c>
      <c r="G93" s="63">
        <v>2</v>
      </c>
      <c r="H93" s="67">
        <v>925.1</v>
      </c>
      <c r="I93" s="67">
        <v>925.1</v>
      </c>
      <c r="J93" s="67">
        <v>717.6</v>
      </c>
      <c r="K93" s="63">
        <v>29</v>
      </c>
      <c r="L93" s="67">
        <f>'вмды работ'!C95</f>
        <v>1654619</v>
      </c>
      <c r="M93" s="67">
        <v>0</v>
      </c>
      <c r="N93" s="67">
        <v>1067229</v>
      </c>
      <c r="O93" s="67">
        <v>330924</v>
      </c>
      <c r="P93" s="64">
        <f t="shared" ref="P93:P109" si="25">L93-M93-N93-O93</f>
        <v>256466</v>
      </c>
      <c r="Q93" s="67">
        <f t="shared" ref="Q93:Q118" si="26">L93/H93</f>
        <v>1788.5839368716895</v>
      </c>
      <c r="R93" s="64">
        <v>13912</v>
      </c>
      <c r="S93" s="65" t="s">
        <v>215</v>
      </c>
      <c r="T93" s="63" t="s">
        <v>87</v>
      </c>
      <c r="U93" s="22"/>
      <c r="X93" s="43"/>
    </row>
    <row r="94" spans="1:24" s="1" customFormat="1" x14ac:dyDescent="0.35">
      <c r="A94" s="73">
        <f>A93+1</f>
        <v>50</v>
      </c>
      <c r="B94" s="61" t="s">
        <v>205</v>
      </c>
      <c r="C94" s="63">
        <v>1957</v>
      </c>
      <c r="D94" s="101"/>
      <c r="E94" s="63" t="s">
        <v>40</v>
      </c>
      <c r="F94" s="63">
        <v>3</v>
      </c>
      <c r="G94" s="63">
        <v>2</v>
      </c>
      <c r="H94" s="67">
        <v>1089.3</v>
      </c>
      <c r="I94" s="67">
        <v>898.7</v>
      </c>
      <c r="J94" s="67">
        <v>898.7</v>
      </c>
      <c r="K94" s="63">
        <v>20</v>
      </c>
      <c r="L94" s="67">
        <f>'вмды работ'!C96</f>
        <v>1674771</v>
      </c>
      <c r="M94" s="67">
        <v>0</v>
      </c>
      <c r="N94" s="67">
        <v>1080227</v>
      </c>
      <c r="O94" s="67">
        <v>334954</v>
      </c>
      <c r="P94" s="64">
        <f t="shared" si="25"/>
        <v>259590</v>
      </c>
      <c r="Q94" s="67">
        <f t="shared" si="26"/>
        <v>1537.4745249242633</v>
      </c>
      <c r="R94" s="64">
        <v>13912</v>
      </c>
      <c r="S94" s="65" t="s">
        <v>215</v>
      </c>
      <c r="T94" s="63" t="s">
        <v>87</v>
      </c>
      <c r="U94" s="22"/>
      <c r="X94" s="43"/>
    </row>
    <row r="95" spans="1:24" s="1" customFormat="1" x14ac:dyDescent="0.35">
      <c r="A95" s="73">
        <f>A94+1</f>
        <v>51</v>
      </c>
      <c r="B95" s="66" t="s">
        <v>196</v>
      </c>
      <c r="C95" s="63">
        <v>1960</v>
      </c>
      <c r="D95" s="101"/>
      <c r="E95" s="63" t="s">
        <v>40</v>
      </c>
      <c r="F95" s="63">
        <v>3</v>
      </c>
      <c r="G95" s="63">
        <v>3</v>
      </c>
      <c r="H95" s="67">
        <v>1489</v>
      </c>
      <c r="I95" s="67">
        <v>1481.06</v>
      </c>
      <c r="J95" s="67">
        <v>1370.68</v>
      </c>
      <c r="K95" s="63">
        <v>68</v>
      </c>
      <c r="L95" s="67">
        <f>'вмды работ'!C97</f>
        <v>3448976</v>
      </c>
      <c r="M95" s="67">
        <v>0</v>
      </c>
      <c r="N95" s="67">
        <v>2224590</v>
      </c>
      <c r="O95" s="67">
        <v>689795</v>
      </c>
      <c r="P95" s="64">
        <f t="shared" si="25"/>
        <v>534591</v>
      </c>
      <c r="Q95" s="67">
        <f t="shared" si="26"/>
        <v>2316.303559435863</v>
      </c>
      <c r="R95" s="64">
        <v>13912</v>
      </c>
      <c r="S95" s="65" t="s">
        <v>215</v>
      </c>
      <c r="T95" s="63" t="s">
        <v>87</v>
      </c>
      <c r="U95" s="22"/>
      <c r="X95" s="43"/>
    </row>
    <row r="96" spans="1:24" s="1" customFormat="1" x14ac:dyDescent="0.35">
      <c r="A96" s="73">
        <f t="shared" ref="A96:A109" si="27">A95+1</f>
        <v>52</v>
      </c>
      <c r="B96" s="78" t="s">
        <v>197</v>
      </c>
      <c r="C96" s="63">
        <v>1960</v>
      </c>
      <c r="D96" s="98"/>
      <c r="E96" s="63" t="s">
        <v>40</v>
      </c>
      <c r="F96" s="63">
        <v>3</v>
      </c>
      <c r="G96" s="63">
        <v>2</v>
      </c>
      <c r="H96" s="67">
        <v>966.5</v>
      </c>
      <c r="I96" s="67">
        <v>966.5</v>
      </c>
      <c r="J96" s="67">
        <v>876.57</v>
      </c>
      <c r="K96" s="63">
        <v>50</v>
      </c>
      <c r="L96" s="67">
        <f>'вмды работ'!C98</f>
        <v>2133594</v>
      </c>
      <c r="M96" s="67">
        <v>0</v>
      </c>
      <c r="N96" s="67">
        <v>1376168</v>
      </c>
      <c r="O96" s="67">
        <v>426719</v>
      </c>
      <c r="P96" s="64">
        <f t="shared" si="25"/>
        <v>330707</v>
      </c>
      <c r="Q96" s="67">
        <f t="shared" si="26"/>
        <v>2207.5468184169686</v>
      </c>
      <c r="R96" s="64">
        <v>13912</v>
      </c>
      <c r="S96" s="65" t="s">
        <v>215</v>
      </c>
      <c r="T96" s="63" t="s">
        <v>87</v>
      </c>
      <c r="U96" s="22"/>
      <c r="X96" s="43"/>
    </row>
    <row r="97" spans="1:24" s="1" customFormat="1" x14ac:dyDescent="0.35">
      <c r="A97" s="73">
        <f t="shared" si="27"/>
        <v>53</v>
      </c>
      <c r="B97" s="78" t="s">
        <v>198</v>
      </c>
      <c r="C97" s="63">
        <v>1960</v>
      </c>
      <c r="D97" s="98"/>
      <c r="E97" s="63" t="s">
        <v>40</v>
      </c>
      <c r="F97" s="63">
        <v>3</v>
      </c>
      <c r="G97" s="63">
        <v>2</v>
      </c>
      <c r="H97" s="67">
        <v>957.37</v>
      </c>
      <c r="I97" s="67">
        <v>957.37</v>
      </c>
      <c r="J97" s="67">
        <v>872.16</v>
      </c>
      <c r="K97" s="63">
        <v>39</v>
      </c>
      <c r="L97" s="67">
        <f>'вмды работ'!C99</f>
        <v>2410997</v>
      </c>
      <c r="M97" s="67">
        <v>0</v>
      </c>
      <c r="N97" s="67">
        <v>1555093</v>
      </c>
      <c r="O97" s="67">
        <v>482200</v>
      </c>
      <c r="P97" s="64">
        <f t="shared" si="25"/>
        <v>373704</v>
      </c>
      <c r="Q97" s="67">
        <f t="shared" si="26"/>
        <v>2518.3544502125615</v>
      </c>
      <c r="R97" s="64">
        <v>13912</v>
      </c>
      <c r="S97" s="65" t="s">
        <v>215</v>
      </c>
      <c r="T97" s="63" t="s">
        <v>87</v>
      </c>
      <c r="U97" s="22"/>
      <c r="X97" s="43"/>
    </row>
    <row r="98" spans="1:24" s="1" customFormat="1" x14ac:dyDescent="0.35">
      <c r="A98" s="73">
        <f t="shared" si="27"/>
        <v>54</v>
      </c>
      <c r="B98" s="78" t="s">
        <v>199</v>
      </c>
      <c r="C98" s="63">
        <v>1967</v>
      </c>
      <c r="D98" s="101"/>
      <c r="E98" s="63" t="s">
        <v>42</v>
      </c>
      <c r="F98" s="63">
        <v>5</v>
      </c>
      <c r="G98" s="63">
        <v>6</v>
      </c>
      <c r="H98" s="64">
        <v>5173.16</v>
      </c>
      <c r="I98" s="64">
        <v>5173.16</v>
      </c>
      <c r="J98" s="67">
        <v>4394.46</v>
      </c>
      <c r="K98" s="63">
        <v>249</v>
      </c>
      <c r="L98" s="67">
        <f>'вмды работ'!C100</f>
        <v>5458055</v>
      </c>
      <c r="M98" s="67">
        <v>0</v>
      </c>
      <c r="N98" s="67">
        <v>3520446</v>
      </c>
      <c r="O98" s="67">
        <v>1091611</v>
      </c>
      <c r="P98" s="64">
        <f t="shared" si="25"/>
        <v>845998</v>
      </c>
      <c r="Q98" s="67">
        <f t="shared" si="26"/>
        <v>1055.0717549814813</v>
      </c>
      <c r="R98" s="64">
        <v>13912</v>
      </c>
      <c r="S98" s="65" t="s">
        <v>215</v>
      </c>
      <c r="T98" s="63" t="s">
        <v>87</v>
      </c>
      <c r="U98" s="22"/>
      <c r="X98" s="43"/>
    </row>
    <row r="99" spans="1:24" s="1" customFormat="1" x14ac:dyDescent="0.35">
      <c r="A99" s="73">
        <f t="shared" si="27"/>
        <v>55</v>
      </c>
      <c r="B99" s="78" t="s">
        <v>200</v>
      </c>
      <c r="C99" s="63">
        <v>1962</v>
      </c>
      <c r="D99" s="99"/>
      <c r="E99" s="63" t="s">
        <v>40</v>
      </c>
      <c r="F99" s="63">
        <v>3</v>
      </c>
      <c r="G99" s="63">
        <v>2</v>
      </c>
      <c r="H99" s="67">
        <v>932.42</v>
      </c>
      <c r="I99" s="67">
        <v>932.42</v>
      </c>
      <c r="J99" s="67">
        <v>788.85</v>
      </c>
      <c r="K99" s="63">
        <v>59</v>
      </c>
      <c r="L99" s="100">
        <f>'вмды работ'!C101</f>
        <v>2662783</v>
      </c>
      <c r="M99" s="67">
        <v>0</v>
      </c>
      <c r="N99" s="67">
        <v>1717495</v>
      </c>
      <c r="O99" s="67">
        <v>532557</v>
      </c>
      <c r="P99" s="64">
        <f t="shared" si="25"/>
        <v>412731</v>
      </c>
      <c r="Q99" s="67">
        <f t="shared" si="26"/>
        <v>2855.7763668732978</v>
      </c>
      <c r="R99" s="64">
        <v>13912</v>
      </c>
      <c r="S99" s="65" t="s">
        <v>215</v>
      </c>
      <c r="T99" s="63" t="s">
        <v>87</v>
      </c>
      <c r="U99" s="22"/>
      <c r="X99" s="43"/>
    </row>
    <row r="100" spans="1:24" s="1" customFormat="1" x14ac:dyDescent="0.35">
      <c r="A100" s="73">
        <f t="shared" si="27"/>
        <v>56</v>
      </c>
      <c r="B100" s="78" t="s">
        <v>201</v>
      </c>
      <c r="C100" s="63">
        <v>1962</v>
      </c>
      <c r="D100" s="98"/>
      <c r="E100" s="63" t="s">
        <v>40</v>
      </c>
      <c r="F100" s="63">
        <v>3</v>
      </c>
      <c r="G100" s="63">
        <v>2</v>
      </c>
      <c r="H100" s="64">
        <v>965.61</v>
      </c>
      <c r="I100" s="64">
        <v>965.61</v>
      </c>
      <c r="J100" s="67">
        <v>795.71</v>
      </c>
      <c r="K100" s="63">
        <v>54</v>
      </c>
      <c r="L100" s="67">
        <f>'вмды работ'!C102</f>
        <v>2481975</v>
      </c>
      <c r="M100" s="67">
        <v>0</v>
      </c>
      <c r="N100" s="67">
        <v>1600874</v>
      </c>
      <c r="O100" s="67">
        <v>496395</v>
      </c>
      <c r="P100" s="64">
        <f t="shared" si="25"/>
        <v>384706</v>
      </c>
      <c r="Q100" s="67">
        <f t="shared" si="26"/>
        <v>2570.3700251654395</v>
      </c>
      <c r="R100" s="64">
        <v>13912</v>
      </c>
      <c r="S100" s="65" t="s">
        <v>215</v>
      </c>
      <c r="T100" s="63" t="s">
        <v>87</v>
      </c>
      <c r="U100" s="22"/>
      <c r="X100" s="43"/>
    </row>
    <row r="101" spans="1:24" s="1" customFormat="1" x14ac:dyDescent="0.35">
      <c r="A101" s="73">
        <f t="shared" si="27"/>
        <v>57</v>
      </c>
      <c r="B101" s="78" t="s">
        <v>202</v>
      </c>
      <c r="C101" s="63">
        <v>1962</v>
      </c>
      <c r="D101" s="99"/>
      <c r="E101" s="63" t="s">
        <v>40</v>
      </c>
      <c r="F101" s="63">
        <v>3</v>
      </c>
      <c r="G101" s="63">
        <v>2</v>
      </c>
      <c r="H101" s="64">
        <v>939.1</v>
      </c>
      <c r="I101" s="64">
        <v>939.1</v>
      </c>
      <c r="J101" s="67">
        <v>858.57</v>
      </c>
      <c r="K101" s="63">
        <v>33</v>
      </c>
      <c r="L101" s="67">
        <f>'вмды работ'!C103</f>
        <v>2496528</v>
      </c>
      <c r="M101" s="67">
        <v>0</v>
      </c>
      <c r="N101" s="67">
        <v>1610261</v>
      </c>
      <c r="O101" s="67">
        <v>499306</v>
      </c>
      <c r="P101" s="64">
        <f t="shared" si="25"/>
        <v>386961</v>
      </c>
      <c r="Q101" s="67">
        <f t="shared" si="26"/>
        <v>2658.4261526993928</v>
      </c>
      <c r="R101" s="64">
        <v>13912</v>
      </c>
      <c r="S101" s="65" t="s">
        <v>215</v>
      </c>
      <c r="T101" s="63" t="s">
        <v>87</v>
      </c>
      <c r="U101" s="22"/>
      <c r="X101" s="43"/>
    </row>
    <row r="102" spans="1:24" s="1" customFormat="1" ht="18.75" customHeight="1" x14ac:dyDescent="0.35">
      <c r="A102" s="73">
        <f t="shared" si="27"/>
        <v>58</v>
      </c>
      <c r="B102" s="66" t="s">
        <v>214</v>
      </c>
      <c r="C102" s="63">
        <v>1967</v>
      </c>
      <c r="D102" s="101"/>
      <c r="E102" s="63" t="s">
        <v>40</v>
      </c>
      <c r="F102" s="63">
        <v>5</v>
      </c>
      <c r="G102" s="63">
        <v>4</v>
      </c>
      <c r="H102" s="67">
        <v>3469.46</v>
      </c>
      <c r="I102" s="67">
        <v>3469.46</v>
      </c>
      <c r="J102" s="67">
        <v>3135.65</v>
      </c>
      <c r="K102" s="63">
        <v>148</v>
      </c>
      <c r="L102" s="67">
        <f>'вмды работ'!C104</f>
        <v>1553195</v>
      </c>
      <c r="M102" s="67">
        <v>0</v>
      </c>
      <c r="N102" s="67">
        <v>1001811</v>
      </c>
      <c r="O102" s="67">
        <v>310639</v>
      </c>
      <c r="P102" s="64">
        <f t="shared" si="25"/>
        <v>240745</v>
      </c>
      <c r="Q102" s="67">
        <f t="shared" si="26"/>
        <v>447.67629544655364</v>
      </c>
      <c r="R102" s="64">
        <v>13912</v>
      </c>
      <c r="S102" s="65" t="s">
        <v>215</v>
      </c>
      <c r="T102" s="63" t="s">
        <v>87</v>
      </c>
      <c r="U102" s="22"/>
      <c r="X102" s="43"/>
    </row>
    <row r="103" spans="1:24" s="1" customFormat="1" ht="18.75" customHeight="1" x14ac:dyDescent="0.35">
      <c r="A103" s="73">
        <f t="shared" si="27"/>
        <v>59</v>
      </c>
      <c r="B103" s="66" t="s">
        <v>213</v>
      </c>
      <c r="C103" s="63">
        <v>1960</v>
      </c>
      <c r="D103" s="101"/>
      <c r="E103" s="63" t="s">
        <v>40</v>
      </c>
      <c r="F103" s="63">
        <v>4</v>
      </c>
      <c r="G103" s="63">
        <v>3</v>
      </c>
      <c r="H103" s="64">
        <v>2047.27</v>
      </c>
      <c r="I103" s="64">
        <v>2047.27</v>
      </c>
      <c r="J103" s="67">
        <v>1961.12</v>
      </c>
      <c r="K103" s="63">
        <v>90</v>
      </c>
      <c r="L103" s="67">
        <f>'вмды работ'!C105</f>
        <v>4970807</v>
      </c>
      <c r="M103" s="67">
        <v>0</v>
      </c>
      <c r="N103" s="67">
        <v>3206171</v>
      </c>
      <c r="O103" s="67">
        <v>994161</v>
      </c>
      <c r="P103" s="64">
        <f t="shared" si="25"/>
        <v>770475</v>
      </c>
      <c r="Q103" s="67">
        <f t="shared" si="26"/>
        <v>2428.0173108578742</v>
      </c>
      <c r="R103" s="64">
        <v>13912</v>
      </c>
      <c r="S103" s="65" t="s">
        <v>215</v>
      </c>
      <c r="T103" s="63" t="s">
        <v>87</v>
      </c>
      <c r="U103" s="22"/>
      <c r="X103" s="43"/>
    </row>
    <row r="104" spans="1:24" s="1" customFormat="1" ht="18.75" customHeight="1" x14ac:dyDescent="0.35">
      <c r="A104" s="73">
        <f t="shared" si="27"/>
        <v>60</v>
      </c>
      <c r="B104" s="78" t="s">
        <v>209</v>
      </c>
      <c r="C104" s="72">
        <v>1958</v>
      </c>
      <c r="D104" s="102"/>
      <c r="E104" s="63" t="s">
        <v>40</v>
      </c>
      <c r="F104" s="72">
        <v>3</v>
      </c>
      <c r="G104" s="72">
        <v>1</v>
      </c>
      <c r="H104" s="67">
        <v>1206.9000000000001</v>
      </c>
      <c r="I104" s="67">
        <v>614.29999999999995</v>
      </c>
      <c r="J104" s="67">
        <v>570.70000000000005</v>
      </c>
      <c r="K104" s="73">
        <v>33</v>
      </c>
      <c r="L104" s="67">
        <f>'вмды работ'!C106</f>
        <v>3164410</v>
      </c>
      <c r="M104" s="67">
        <v>0</v>
      </c>
      <c r="N104" s="67">
        <v>2041045</v>
      </c>
      <c r="O104" s="67">
        <v>632882</v>
      </c>
      <c r="P104" s="64">
        <f t="shared" si="25"/>
        <v>490483</v>
      </c>
      <c r="Q104" s="67">
        <f t="shared" si="26"/>
        <v>2621.932223050791</v>
      </c>
      <c r="R104" s="64">
        <v>13912</v>
      </c>
      <c r="S104" s="65" t="s">
        <v>215</v>
      </c>
      <c r="T104" s="63" t="s">
        <v>87</v>
      </c>
      <c r="U104" s="22"/>
      <c r="X104" s="43"/>
    </row>
    <row r="105" spans="1:24" s="1" customFormat="1" ht="18.75" customHeight="1" x14ac:dyDescent="0.35">
      <c r="A105" s="73">
        <f t="shared" si="27"/>
        <v>61</v>
      </c>
      <c r="B105" s="78" t="s">
        <v>212</v>
      </c>
      <c r="C105" s="63">
        <v>1917</v>
      </c>
      <c r="D105" s="101"/>
      <c r="E105" s="63" t="s">
        <v>40</v>
      </c>
      <c r="F105" s="63">
        <v>2</v>
      </c>
      <c r="G105" s="63">
        <v>2</v>
      </c>
      <c r="H105" s="67">
        <v>445.54</v>
      </c>
      <c r="I105" s="67">
        <v>445.54</v>
      </c>
      <c r="J105" s="67">
        <v>316.62</v>
      </c>
      <c r="K105" s="63">
        <v>26</v>
      </c>
      <c r="L105" s="67">
        <f>'вмды работ'!C107</f>
        <v>2150254</v>
      </c>
      <c r="M105" s="67">
        <v>0</v>
      </c>
      <c r="N105" s="67">
        <v>1386914</v>
      </c>
      <c r="O105" s="67">
        <v>430051</v>
      </c>
      <c r="P105" s="64">
        <f t="shared" si="25"/>
        <v>333289</v>
      </c>
      <c r="Q105" s="67">
        <f t="shared" si="26"/>
        <v>4826.1749786775599</v>
      </c>
      <c r="R105" s="64">
        <v>13912</v>
      </c>
      <c r="S105" s="65" t="s">
        <v>215</v>
      </c>
      <c r="T105" s="63" t="s">
        <v>87</v>
      </c>
      <c r="U105" s="22"/>
      <c r="X105" s="43"/>
    </row>
    <row r="106" spans="1:24" s="1" customFormat="1" ht="18.75" customHeight="1" x14ac:dyDescent="0.35">
      <c r="A106" s="73">
        <f t="shared" si="27"/>
        <v>62</v>
      </c>
      <c r="B106" s="78" t="s">
        <v>211</v>
      </c>
      <c r="C106" s="63">
        <v>1958</v>
      </c>
      <c r="D106" s="101"/>
      <c r="E106" s="63" t="s">
        <v>40</v>
      </c>
      <c r="F106" s="63">
        <v>2</v>
      </c>
      <c r="G106" s="63">
        <v>1</v>
      </c>
      <c r="H106" s="67">
        <v>411.4</v>
      </c>
      <c r="I106" s="67">
        <v>411.4</v>
      </c>
      <c r="J106" s="67">
        <v>411.4</v>
      </c>
      <c r="K106" s="63">
        <v>21</v>
      </c>
      <c r="L106" s="67">
        <f>'вмды работ'!C108</f>
        <v>3134836</v>
      </c>
      <c r="M106" s="67">
        <v>0</v>
      </c>
      <c r="N106" s="67">
        <v>2021969</v>
      </c>
      <c r="O106" s="67">
        <v>626967</v>
      </c>
      <c r="P106" s="64">
        <f t="shared" si="25"/>
        <v>485900</v>
      </c>
      <c r="Q106" s="67">
        <f t="shared" si="26"/>
        <v>7619.9222168206134</v>
      </c>
      <c r="R106" s="64">
        <v>13912</v>
      </c>
      <c r="S106" s="65" t="s">
        <v>215</v>
      </c>
      <c r="T106" s="63" t="s">
        <v>87</v>
      </c>
      <c r="U106" s="22"/>
      <c r="X106" s="43"/>
    </row>
    <row r="107" spans="1:24" s="1" customFormat="1" ht="18.75" customHeight="1" x14ac:dyDescent="0.35">
      <c r="A107" s="73">
        <f t="shared" si="27"/>
        <v>63</v>
      </c>
      <c r="B107" s="66" t="s">
        <v>210</v>
      </c>
      <c r="C107" s="63">
        <v>1960</v>
      </c>
      <c r="D107" s="101"/>
      <c r="E107" s="63" t="s">
        <v>40</v>
      </c>
      <c r="F107" s="63">
        <v>4</v>
      </c>
      <c r="G107" s="63">
        <v>3</v>
      </c>
      <c r="H107" s="67">
        <v>2009.68</v>
      </c>
      <c r="I107" s="64">
        <v>2008.82</v>
      </c>
      <c r="J107" s="67">
        <v>1827.73</v>
      </c>
      <c r="K107" s="63">
        <v>93</v>
      </c>
      <c r="L107" s="67">
        <f>'вмды работ'!C109</f>
        <v>1490731</v>
      </c>
      <c r="M107" s="67">
        <v>0</v>
      </c>
      <c r="N107" s="67">
        <v>961522</v>
      </c>
      <c r="O107" s="67">
        <v>298146</v>
      </c>
      <c r="P107" s="64">
        <f t="shared" si="25"/>
        <v>231063</v>
      </c>
      <c r="Q107" s="67">
        <f t="shared" si="26"/>
        <v>741.77530751164363</v>
      </c>
      <c r="R107" s="64">
        <v>13912</v>
      </c>
      <c r="S107" s="65" t="s">
        <v>215</v>
      </c>
      <c r="T107" s="63" t="s">
        <v>87</v>
      </c>
      <c r="U107" s="22"/>
      <c r="X107" s="43"/>
    </row>
    <row r="108" spans="1:24" s="1" customFormat="1" x14ac:dyDescent="0.35">
      <c r="A108" s="73">
        <f t="shared" si="27"/>
        <v>64</v>
      </c>
      <c r="B108" s="66" t="s">
        <v>203</v>
      </c>
      <c r="C108" s="63">
        <v>1961</v>
      </c>
      <c r="D108" s="99"/>
      <c r="E108" s="63" t="s">
        <v>40</v>
      </c>
      <c r="F108" s="63">
        <v>3</v>
      </c>
      <c r="G108" s="63">
        <v>3</v>
      </c>
      <c r="H108" s="64">
        <v>1529.63</v>
      </c>
      <c r="I108" s="64">
        <v>1529.63</v>
      </c>
      <c r="J108" s="67">
        <v>1384.82</v>
      </c>
      <c r="K108" s="63">
        <v>57</v>
      </c>
      <c r="L108" s="67">
        <f>'вмды работ'!C110</f>
        <v>3566302</v>
      </c>
      <c r="M108" s="67">
        <v>0</v>
      </c>
      <c r="N108" s="67">
        <v>2300265</v>
      </c>
      <c r="O108" s="67">
        <v>713260</v>
      </c>
      <c r="P108" s="64">
        <f t="shared" si="25"/>
        <v>552777</v>
      </c>
      <c r="Q108" s="67">
        <f t="shared" si="26"/>
        <v>2331.48016186921</v>
      </c>
      <c r="R108" s="64">
        <v>13912</v>
      </c>
      <c r="S108" s="65" t="s">
        <v>215</v>
      </c>
      <c r="T108" s="63" t="s">
        <v>87</v>
      </c>
      <c r="U108" s="22"/>
      <c r="X108" s="43"/>
    </row>
    <row r="109" spans="1:24" s="1" customFormat="1" ht="18.75" customHeight="1" x14ac:dyDescent="0.35">
      <c r="A109" s="73">
        <f t="shared" si="27"/>
        <v>65</v>
      </c>
      <c r="B109" s="66" t="s">
        <v>206</v>
      </c>
      <c r="C109" s="63">
        <v>1965</v>
      </c>
      <c r="D109" s="99"/>
      <c r="E109" s="63" t="s">
        <v>40</v>
      </c>
      <c r="F109" s="63">
        <v>4</v>
      </c>
      <c r="G109" s="63">
        <v>3</v>
      </c>
      <c r="H109" s="67">
        <v>2023.91</v>
      </c>
      <c r="I109" s="67">
        <v>2023.91</v>
      </c>
      <c r="J109" s="67">
        <v>1806.91</v>
      </c>
      <c r="K109" s="63">
        <v>102</v>
      </c>
      <c r="L109" s="67">
        <f>'вмды работ'!C111</f>
        <v>2336356</v>
      </c>
      <c r="M109" s="67">
        <v>0</v>
      </c>
      <c r="N109" s="67">
        <v>1506950</v>
      </c>
      <c r="O109" s="67">
        <v>467271</v>
      </c>
      <c r="P109" s="64">
        <f t="shared" si="25"/>
        <v>362135</v>
      </c>
      <c r="Q109" s="67">
        <f t="shared" si="26"/>
        <v>1154.3774179681902</v>
      </c>
      <c r="R109" s="64">
        <v>13912</v>
      </c>
      <c r="S109" s="65" t="s">
        <v>215</v>
      </c>
      <c r="T109" s="63" t="s">
        <v>87</v>
      </c>
      <c r="U109" s="22"/>
      <c r="X109" s="43"/>
    </row>
    <row r="110" spans="1:24" ht="30" customHeight="1" x14ac:dyDescent="0.35">
      <c r="A110" s="68">
        <f>A109+1</f>
        <v>66</v>
      </c>
      <c r="B110" s="61" t="s">
        <v>233</v>
      </c>
      <c r="C110" s="62">
        <v>1988</v>
      </c>
      <c r="D110" s="62"/>
      <c r="E110" s="63" t="s">
        <v>42</v>
      </c>
      <c r="F110" s="62">
        <v>9</v>
      </c>
      <c r="G110" s="62">
        <v>2</v>
      </c>
      <c r="H110" s="100">
        <v>4040.9</v>
      </c>
      <c r="I110" s="100">
        <v>4040.9</v>
      </c>
      <c r="J110" s="62">
        <v>3537.5</v>
      </c>
      <c r="K110" s="62">
        <v>195</v>
      </c>
      <c r="L110" s="64">
        <f>'вмды работ'!C112</f>
        <v>4942494</v>
      </c>
      <c r="M110" s="64">
        <v>0</v>
      </c>
      <c r="N110" s="64">
        <v>1260336</v>
      </c>
      <c r="O110" s="64">
        <v>98850</v>
      </c>
      <c r="P110" s="64">
        <v>3583308</v>
      </c>
      <c r="Q110" s="67">
        <f>L110/H110</f>
        <v>1223.117127372615</v>
      </c>
      <c r="R110" s="64">
        <v>13912</v>
      </c>
      <c r="S110" s="65" t="s">
        <v>215</v>
      </c>
      <c r="T110" s="63" t="s">
        <v>87</v>
      </c>
      <c r="U110" s="46"/>
      <c r="V110" s="46"/>
    </row>
    <row r="111" spans="1:24" x14ac:dyDescent="0.35">
      <c r="A111" s="62">
        <f t="shared" ref="A111:A117" si="28">A110+1</f>
        <v>67</v>
      </c>
      <c r="B111" s="66" t="s">
        <v>234</v>
      </c>
      <c r="C111" s="62">
        <v>1978</v>
      </c>
      <c r="D111" s="62"/>
      <c r="E111" s="63" t="s">
        <v>40</v>
      </c>
      <c r="F111" s="62">
        <v>12</v>
      </c>
      <c r="G111" s="62">
        <v>6</v>
      </c>
      <c r="H111" s="63">
        <v>10126.42</v>
      </c>
      <c r="I111" s="62">
        <v>10125.219999999999</v>
      </c>
      <c r="J111" s="62">
        <v>8578.32</v>
      </c>
      <c r="K111" s="62">
        <v>404</v>
      </c>
      <c r="L111" s="64">
        <f>'вмды работ'!C113</f>
        <v>2624705</v>
      </c>
      <c r="M111" s="64">
        <v>0</v>
      </c>
      <c r="N111" s="64">
        <v>669300</v>
      </c>
      <c r="O111" s="64">
        <v>52494</v>
      </c>
      <c r="P111" s="64">
        <v>1902911</v>
      </c>
      <c r="Q111" s="67">
        <f t="shared" ref="Q111:Q117" si="29">L111/H111</f>
        <v>259.19377233020157</v>
      </c>
      <c r="R111" s="64">
        <v>13912</v>
      </c>
      <c r="S111" s="65" t="s">
        <v>215</v>
      </c>
      <c r="T111" s="63" t="s">
        <v>87</v>
      </c>
      <c r="U111" s="46"/>
      <c r="V111" s="46"/>
    </row>
    <row r="112" spans="1:24" x14ac:dyDescent="0.35">
      <c r="A112" s="62">
        <f t="shared" si="28"/>
        <v>68</v>
      </c>
      <c r="B112" s="61" t="s">
        <v>235</v>
      </c>
      <c r="C112" s="62">
        <v>1986</v>
      </c>
      <c r="D112" s="62"/>
      <c r="E112" s="63" t="s">
        <v>42</v>
      </c>
      <c r="F112" s="62">
        <v>9</v>
      </c>
      <c r="G112" s="62">
        <v>2</v>
      </c>
      <c r="H112" s="103">
        <v>4009.8</v>
      </c>
      <c r="I112" s="100">
        <v>4009.3</v>
      </c>
      <c r="J112" s="100">
        <v>3201.66</v>
      </c>
      <c r="K112" s="62">
        <v>186</v>
      </c>
      <c r="L112" s="64">
        <f>'вмды работ'!C114</f>
        <v>4947822</v>
      </c>
      <c r="M112" s="64">
        <v>0</v>
      </c>
      <c r="N112" s="64">
        <v>1261695</v>
      </c>
      <c r="O112" s="64">
        <v>98957</v>
      </c>
      <c r="P112" s="64">
        <v>3587170</v>
      </c>
      <c r="Q112" s="67">
        <f>L112/H112</f>
        <v>1233.9323657040252</v>
      </c>
      <c r="R112" s="64">
        <v>13912</v>
      </c>
      <c r="S112" s="65" t="s">
        <v>215</v>
      </c>
      <c r="T112" s="63" t="s">
        <v>87</v>
      </c>
      <c r="U112" s="46"/>
      <c r="V112" s="46"/>
    </row>
    <row r="113" spans="1:24" x14ac:dyDescent="0.35">
      <c r="A113" s="62">
        <f t="shared" si="28"/>
        <v>69</v>
      </c>
      <c r="B113" s="61" t="s">
        <v>236</v>
      </c>
      <c r="C113" s="62">
        <v>1986</v>
      </c>
      <c r="D113" s="62"/>
      <c r="E113" s="63" t="s">
        <v>42</v>
      </c>
      <c r="F113" s="62">
        <v>9</v>
      </c>
      <c r="G113" s="62">
        <v>2</v>
      </c>
      <c r="H113" s="103">
        <v>4030.7</v>
      </c>
      <c r="I113" s="100">
        <v>4030.1</v>
      </c>
      <c r="J113" s="100">
        <v>3492.85</v>
      </c>
      <c r="K113" s="62">
        <v>167</v>
      </c>
      <c r="L113" s="64">
        <f>'вмды работ'!C115</f>
        <v>4947822</v>
      </c>
      <c r="M113" s="64">
        <v>0</v>
      </c>
      <c r="N113" s="64">
        <v>1261695</v>
      </c>
      <c r="O113" s="64">
        <v>98957</v>
      </c>
      <c r="P113" s="64">
        <v>3587170</v>
      </c>
      <c r="Q113" s="67">
        <f>L113/H113</f>
        <v>1227.5341752052993</v>
      </c>
      <c r="R113" s="64">
        <v>13912</v>
      </c>
      <c r="S113" s="65" t="s">
        <v>215</v>
      </c>
      <c r="T113" s="63" t="s">
        <v>87</v>
      </c>
      <c r="U113" s="46"/>
      <c r="V113" s="46"/>
    </row>
    <row r="114" spans="1:24" x14ac:dyDescent="0.35">
      <c r="A114" s="62">
        <f t="shared" si="28"/>
        <v>70</v>
      </c>
      <c r="B114" s="61" t="s">
        <v>237</v>
      </c>
      <c r="C114" s="62">
        <v>1986</v>
      </c>
      <c r="D114" s="62"/>
      <c r="E114" s="63" t="s">
        <v>42</v>
      </c>
      <c r="F114" s="62">
        <v>9</v>
      </c>
      <c r="G114" s="62">
        <v>2</v>
      </c>
      <c r="H114" s="103">
        <v>4005.5</v>
      </c>
      <c r="I114" s="100">
        <v>4005</v>
      </c>
      <c r="J114" s="100">
        <v>3380.56</v>
      </c>
      <c r="K114" s="62">
        <v>166</v>
      </c>
      <c r="L114" s="64">
        <f>'вмды работ'!C116</f>
        <v>4947822</v>
      </c>
      <c r="M114" s="64">
        <v>0</v>
      </c>
      <c r="N114" s="64">
        <v>1261695</v>
      </c>
      <c r="O114" s="64">
        <v>98957</v>
      </c>
      <c r="P114" s="64">
        <v>3587170</v>
      </c>
      <c r="Q114" s="67">
        <f>L114/H114</f>
        <v>1235.2570215953065</v>
      </c>
      <c r="R114" s="64">
        <v>13912</v>
      </c>
      <c r="S114" s="65" t="s">
        <v>215</v>
      </c>
      <c r="T114" s="63" t="s">
        <v>87</v>
      </c>
      <c r="U114" s="46"/>
      <c r="V114" s="46"/>
    </row>
    <row r="115" spans="1:24" x14ac:dyDescent="0.35">
      <c r="A115" s="62">
        <f t="shared" si="28"/>
        <v>71</v>
      </c>
      <c r="B115" s="66" t="s">
        <v>238</v>
      </c>
      <c r="C115" s="62">
        <v>1988</v>
      </c>
      <c r="D115" s="62"/>
      <c r="E115" s="63" t="s">
        <v>42</v>
      </c>
      <c r="F115" s="62">
        <v>9</v>
      </c>
      <c r="G115" s="62">
        <v>2</v>
      </c>
      <c r="H115" s="103">
        <v>4338.34</v>
      </c>
      <c r="I115" s="100">
        <v>4196.99</v>
      </c>
      <c r="J115" s="100">
        <v>3636.31</v>
      </c>
      <c r="K115" s="62">
        <v>214</v>
      </c>
      <c r="L115" s="64">
        <f>'вмды работ'!C117</f>
        <v>4919644</v>
      </c>
      <c r="M115" s="64">
        <v>0</v>
      </c>
      <c r="N115" s="64">
        <v>1254509</v>
      </c>
      <c r="O115" s="64">
        <v>98393</v>
      </c>
      <c r="P115" s="64">
        <v>3566742</v>
      </c>
      <c r="Q115" s="67">
        <f>L115/H115</f>
        <v>1133.9922643222983</v>
      </c>
      <c r="R115" s="64">
        <v>13912</v>
      </c>
      <c r="S115" s="65" t="s">
        <v>215</v>
      </c>
      <c r="T115" s="63" t="s">
        <v>87</v>
      </c>
      <c r="U115" s="46"/>
      <c r="V115" s="46"/>
    </row>
    <row r="116" spans="1:24" x14ac:dyDescent="0.35">
      <c r="A116" s="62">
        <f t="shared" si="28"/>
        <v>72</v>
      </c>
      <c r="B116" s="66" t="s">
        <v>239</v>
      </c>
      <c r="C116" s="62">
        <v>1987</v>
      </c>
      <c r="D116" s="62"/>
      <c r="E116" s="63" t="s">
        <v>42</v>
      </c>
      <c r="F116" s="62">
        <v>9</v>
      </c>
      <c r="G116" s="62">
        <v>1</v>
      </c>
      <c r="H116" s="103">
        <v>3573.66</v>
      </c>
      <c r="I116" s="100">
        <v>3570.26</v>
      </c>
      <c r="J116" s="100">
        <v>3032.55</v>
      </c>
      <c r="K116" s="62">
        <v>190</v>
      </c>
      <c r="L116" s="64">
        <f>'вмды работ'!C118</f>
        <v>2458633</v>
      </c>
      <c r="M116" s="64">
        <v>0</v>
      </c>
      <c r="N116" s="64">
        <v>626952</v>
      </c>
      <c r="O116" s="64">
        <v>49173</v>
      </c>
      <c r="P116" s="64">
        <v>1782508</v>
      </c>
      <c r="Q116" s="67">
        <f t="shared" si="29"/>
        <v>687.9873854815512</v>
      </c>
      <c r="R116" s="64">
        <v>13912</v>
      </c>
      <c r="S116" s="65" t="s">
        <v>215</v>
      </c>
      <c r="T116" s="63" t="s">
        <v>87</v>
      </c>
      <c r="U116" s="46"/>
      <c r="V116" s="46"/>
    </row>
    <row r="117" spans="1:24" x14ac:dyDescent="0.35">
      <c r="A117" s="62">
        <f t="shared" si="28"/>
        <v>73</v>
      </c>
      <c r="B117" s="66" t="s">
        <v>240</v>
      </c>
      <c r="C117" s="62">
        <v>1987</v>
      </c>
      <c r="D117" s="62"/>
      <c r="E117" s="63" t="s">
        <v>42</v>
      </c>
      <c r="F117" s="62">
        <v>9</v>
      </c>
      <c r="G117" s="62">
        <v>1</v>
      </c>
      <c r="H117" s="103">
        <v>3962.38</v>
      </c>
      <c r="I117" s="100">
        <v>3962.38</v>
      </c>
      <c r="J117" s="100">
        <v>3454.76</v>
      </c>
      <c r="K117" s="62">
        <v>226</v>
      </c>
      <c r="L117" s="64">
        <f>'вмды работ'!C119</f>
        <v>2458633</v>
      </c>
      <c r="M117" s="64">
        <v>0</v>
      </c>
      <c r="N117" s="64">
        <v>626952</v>
      </c>
      <c r="O117" s="64">
        <v>49173</v>
      </c>
      <c r="P117" s="64">
        <v>1782508</v>
      </c>
      <c r="Q117" s="67">
        <f t="shared" si="29"/>
        <v>620.49399603268739</v>
      </c>
      <c r="R117" s="64">
        <v>13912</v>
      </c>
      <c r="S117" s="65" t="s">
        <v>215</v>
      </c>
      <c r="T117" s="63" t="s">
        <v>87</v>
      </c>
      <c r="U117" s="46"/>
      <c r="V117" s="46"/>
    </row>
    <row r="118" spans="1:24" s="1" customFormat="1" x14ac:dyDescent="0.35">
      <c r="A118" s="172" t="s">
        <v>43</v>
      </c>
      <c r="B118" s="172"/>
      <c r="C118" s="172"/>
      <c r="D118" s="67" t="s">
        <v>41</v>
      </c>
      <c r="E118" s="67" t="s">
        <v>41</v>
      </c>
      <c r="F118" s="67" t="s">
        <v>41</v>
      </c>
      <c r="G118" s="67" t="s">
        <v>41</v>
      </c>
      <c r="H118" s="64">
        <f>SUM(H93:H117)</f>
        <v>64669.05000000001</v>
      </c>
      <c r="I118" s="64">
        <f t="shared" ref="I118:P118" si="30">SUM(I93:I117)</f>
        <v>63729.5</v>
      </c>
      <c r="J118" s="64">
        <f t="shared" si="30"/>
        <v>55302.760000000009</v>
      </c>
      <c r="K118" s="68">
        <f t="shared" si="30"/>
        <v>2919</v>
      </c>
      <c r="L118" s="64">
        <f>SUM(L93:L117)</f>
        <v>79036764</v>
      </c>
      <c r="M118" s="64">
        <f t="shared" si="30"/>
        <v>0</v>
      </c>
      <c r="N118" s="64">
        <f t="shared" si="30"/>
        <v>38402164</v>
      </c>
      <c r="O118" s="64">
        <f t="shared" si="30"/>
        <v>10002792</v>
      </c>
      <c r="P118" s="64">
        <f t="shared" si="30"/>
        <v>30631808</v>
      </c>
      <c r="Q118" s="67">
        <f t="shared" si="26"/>
        <v>1222.1729559967246</v>
      </c>
      <c r="R118" s="69" t="s">
        <v>41</v>
      </c>
      <c r="S118" s="65" t="s">
        <v>41</v>
      </c>
      <c r="T118" s="65" t="s">
        <v>41</v>
      </c>
      <c r="U118" s="22"/>
      <c r="X118" s="43"/>
    </row>
    <row r="119" spans="1:24" s="1" customFormat="1" x14ac:dyDescent="0.35">
      <c r="A119" s="173" t="s">
        <v>241</v>
      </c>
      <c r="B119" s="173"/>
      <c r="C119" s="173"/>
      <c r="D119" s="173"/>
      <c r="E119" s="173"/>
      <c r="F119" s="205"/>
      <c r="G119" s="206"/>
      <c r="H119" s="206"/>
      <c r="I119" s="206"/>
      <c r="J119" s="206"/>
      <c r="K119" s="206"/>
      <c r="L119" s="206"/>
      <c r="M119" s="206"/>
      <c r="N119" s="206"/>
      <c r="O119" s="206"/>
      <c r="P119" s="206"/>
      <c r="Q119" s="206"/>
      <c r="R119" s="206"/>
      <c r="S119" s="206"/>
      <c r="T119" s="207"/>
      <c r="U119" s="22"/>
      <c r="X119" s="43"/>
    </row>
    <row r="120" spans="1:24" s="1" customFormat="1" x14ac:dyDescent="0.35">
      <c r="A120" s="62">
        <f>A117+1</f>
        <v>74</v>
      </c>
      <c r="B120" s="66" t="s">
        <v>242</v>
      </c>
      <c r="C120" s="62">
        <v>1981</v>
      </c>
      <c r="D120" s="62"/>
      <c r="E120" s="63" t="s">
        <v>42</v>
      </c>
      <c r="F120" s="62">
        <v>9</v>
      </c>
      <c r="G120" s="62">
        <v>10</v>
      </c>
      <c r="H120" s="103">
        <v>24202</v>
      </c>
      <c r="I120" s="100">
        <v>18294.7</v>
      </c>
      <c r="J120" s="100">
        <v>15967.4</v>
      </c>
      <c r="K120" s="62">
        <v>996</v>
      </c>
      <c r="L120" s="64">
        <f>'вмды работ'!C122</f>
        <v>7490220</v>
      </c>
      <c r="M120" s="64">
        <v>0</v>
      </c>
      <c r="N120" s="64">
        <v>1910006</v>
      </c>
      <c r="O120" s="64">
        <v>149805</v>
      </c>
      <c r="P120" s="64">
        <v>5430409</v>
      </c>
      <c r="Q120" s="67">
        <f>L120/H120</f>
        <v>309.48764564911988</v>
      </c>
      <c r="R120" s="64">
        <v>13912</v>
      </c>
      <c r="S120" s="65" t="s">
        <v>215</v>
      </c>
      <c r="T120" s="63" t="s">
        <v>87</v>
      </c>
      <c r="U120" s="22"/>
      <c r="X120" s="43"/>
    </row>
    <row r="121" spans="1:24" s="1" customFormat="1" x14ac:dyDescent="0.35">
      <c r="A121" s="62">
        <f>A120+1</f>
        <v>75</v>
      </c>
      <c r="B121" s="61" t="s">
        <v>243</v>
      </c>
      <c r="C121" s="62">
        <v>1983</v>
      </c>
      <c r="D121" s="62"/>
      <c r="E121" s="63" t="s">
        <v>42</v>
      </c>
      <c r="F121" s="62">
        <v>9</v>
      </c>
      <c r="G121" s="62">
        <v>3</v>
      </c>
      <c r="H121" s="63">
        <v>16428.310000000001</v>
      </c>
      <c r="I121" s="62">
        <v>11148.62</v>
      </c>
      <c r="J121" s="62">
        <v>9156.82</v>
      </c>
      <c r="K121" s="62">
        <v>607</v>
      </c>
      <c r="L121" s="64">
        <f>'вмды работ'!C123</f>
        <v>7428936</v>
      </c>
      <c r="M121" s="64">
        <v>0</v>
      </c>
      <c r="N121" s="64">
        <v>1894379</v>
      </c>
      <c r="O121" s="64">
        <v>148579</v>
      </c>
      <c r="P121" s="64">
        <v>5385978</v>
      </c>
      <c r="Q121" s="67">
        <f>L121/H121</f>
        <v>452.20330027860439</v>
      </c>
      <c r="R121" s="64">
        <v>13912</v>
      </c>
      <c r="S121" s="65" t="s">
        <v>215</v>
      </c>
      <c r="T121" s="63" t="s">
        <v>87</v>
      </c>
      <c r="U121" s="22"/>
      <c r="X121" s="43"/>
    </row>
    <row r="122" spans="1:24" s="1" customFormat="1" x14ac:dyDescent="0.35">
      <c r="A122" s="62">
        <f>A121+1</f>
        <v>76</v>
      </c>
      <c r="B122" s="61" t="s">
        <v>244</v>
      </c>
      <c r="C122" s="62">
        <v>1983</v>
      </c>
      <c r="D122" s="62"/>
      <c r="E122" s="63" t="s">
        <v>42</v>
      </c>
      <c r="F122" s="62">
        <v>9</v>
      </c>
      <c r="G122" s="62">
        <v>10</v>
      </c>
      <c r="H122" s="103">
        <v>24631.200000000001</v>
      </c>
      <c r="I122" s="62">
        <v>18618.3</v>
      </c>
      <c r="J122" s="62">
        <v>16228.6</v>
      </c>
      <c r="K122" s="62">
        <v>1035</v>
      </c>
      <c r="L122" s="64">
        <f>'вмды работ'!C124</f>
        <v>25806300</v>
      </c>
      <c r="M122" s="64">
        <v>0</v>
      </c>
      <c r="N122" s="64">
        <v>6580607</v>
      </c>
      <c r="O122" s="64">
        <v>516126</v>
      </c>
      <c r="P122" s="64">
        <v>18709567</v>
      </c>
      <c r="Q122" s="67">
        <f>L122/H122</f>
        <v>1047.7077852479781</v>
      </c>
      <c r="R122" s="64">
        <v>13912</v>
      </c>
      <c r="S122" s="65" t="s">
        <v>215</v>
      </c>
      <c r="T122" s="63" t="s">
        <v>87</v>
      </c>
      <c r="U122" s="22"/>
      <c r="X122" s="43"/>
    </row>
    <row r="123" spans="1:24" s="1" customFormat="1" x14ac:dyDescent="0.35">
      <c r="A123" s="172" t="s">
        <v>43</v>
      </c>
      <c r="B123" s="172"/>
      <c r="C123" s="67" t="s">
        <v>41</v>
      </c>
      <c r="D123" s="67" t="s">
        <v>41</v>
      </c>
      <c r="E123" s="67" t="s">
        <v>41</v>
      </c>
      <c r="F123" s="67" t="s">
        <v>41</v>
      </c>
      <c r="G123" s="67" t="s">
        <v>41</v>
      </c>
      <c r="H123" s="64">
        <f>SUM(H120:H122)</f>
        <v>65261.509999999995</v>
      </c>
      <c r="I123" s="64">
        <f t="shared" ref="I123:P123" si="31">SUM(I120:I122)</f>
        <v>48061.619999999995</v>
      </c>
      <c r="J123" s="64">
        <f t="shared" si="31"/>
        <v>41352.82</v>
      </c>
      <c r="K123" s="68">
        <f t="shared" si="31"/>
        <v>2638</v>
      </c>
      <c r="L123" s="64">
        <f>SUM(L120:L122)</f>
        <v>40725456</v>
      </c>
      <c r="M123" s="64">
        <v>0</v>
      </c>
      <c r="N123" s="64">
        <f t="shared" si="31"/>
        <v>10384992</v>
      </c>
      <c r="O123" s="64">
        <f t="shared" si="31"/>
        <v>814510</v>
      </c>
      <c r="P123" s="64">
        <f t="shared" si="31"/>
        <v>29525954</v>
      </c>
      <c r="Q123" s="67">
        <f>L123/H123</f>
        <v>624.03484075069673</v>
      </c>
      <c r="R123" s="69" t="s">
        <v>41</v>
      </c>
      <c r="S123" s="65" t="s">
        <v>41</v>
      </c>
      <c r="T123" s="63" t="s">
        <v>41</v>
      </c>
      <c r="U123" s="22"/>
      <c r="X123" s="43"/>
    </row>
    <row r="124" spans="1:24" s="7" customFormat="1" ht="16.5" customHeight="1" x14ac:dyDescent="0.35">
      <c r="A124" s="231" t="s">
        <v>59</v>
      </c>
      <c r="B124" s="231"/>
      <c r="C124" s="231"/>
      <c r="D124" s="104" t="s">
        <v>41</v>
      </c>
      <c r="E124" s="104" t="s">
        <v>41</v>
      </c>
      <c r="F124" s="104" t="s">
        <v>41</v>
      </c>
      <c r="G124" s="104" t="s">
        <v>41</v>
      </c>
      <c r="H124" s="80">
        <f>H118+H123</f>
        <v>129930.56</v>
      </c>
      <c r="I124" s="80">
        <f t="shared" ref="I124:P124" si="32">I118+I123</f>
        <v>111791.12</v>
      </c>
      <c r="J124" s="80">
        <f t="shared" si="32"/>
        <v>96655.580000000016</v>
      </c>
      <c r="K124" s="81">
        <f t="shared" si="32"/>
        <v>5557</v>
      </c>
      <c r="L124" s="80">
        <f>L118+L123</f>
        <v>119762220</v>
      </c>
      <c r="M124" s="80">
        <f t="shared" si="32"/>
        <v>0</v>
      </c>
      <c r="N124" s="80">
        <f t="shared" si="32"/>
        <v>48787156</v>
      </c>
      <c r="O124" s="80">
        <f t="shared" si="32"/>
        <v>10817302</v>
      </c>
      <c r="P124" s="80">
        <f t="shared" si="32"/>
        <v>60157762</v>
      </c>
      <c r="Q124" s="79">
        <f>L124/H124</f>
        <v>921.74019722534865</v>
      </c>
      <c r="R124" s="82" t="s">
        <v>41</v>
      </c>
      <c r="S124" s="83" t="s">
        <v>41</v>
      </c>
      <c r="T124" s="83" t="s">
        <v>41</v>
      </c>
      <c r="U124" s="22"/>
      <c r="X124" s="43"/>
    </row>
    <row r="125" spans="1:24" x14ac:dyDescent="0.35">
      <c r="A125" s="168" t="s">
        <v>245</v>
      </c>
      <c r="B125" s="168"/>
      <c r="C125" s="168"/>
      <c r="D125" s="168"/>
      <c r="E125" s="168"/>
      <c r="F125" s="168"/>
      <c r="G125" s="168"/>
      <c r="H125" s="168"/>
      <c r="I125" s="168"/>
      <c r="J125" s="168"/>
      <c r="K125" s="168"/>
      <c r="L125" s="168"/>
      <c r="M125" s="168"/>
      <c r="N125" s="168"/>
      <c r="O125" s="168"/>
      <c r="P125" s="168"/>
      <c r="Q125" s="168"/>
      <c r="R125" s="168"/>
      <c r="S125" s="168"/>
      <c r="T125" s="168"/>
      <c r="U125" s="46"/>
      <c r="V125" s="46"/>
    </row>
    <row r="126" spans="1:24" x14ac:dyDescent="0.35">
      <c r="A126" s="173" t="s">
        <v>246</v>
      </c>
      <c r="B126" s="173"/>
      <c r="C126" s="173"/>
      <c r="D126" s="173"/>
      <c r="E126" s="173"/>
      <c r="F126" s="174"/>
      <c r="G126" s="175"/>
      <c r="H126" s="175"/>
      <c r="I126" s="175"/>
      <c r="J126" s="175"/>
      <c r="K126" s="175"/>
      <c r="L126" s="175"/>
      <c r="M126" s="175"/>
      <c r="N126" s="175"/>
      <c r="O126" s="175"/>
      <c r="P126" s="175"/>
      <c r="Q126" s="175"/>
      <c r="R126" s="175"/>
      <c r="S126" s="175"/>
      <c r="T126" s="176"/>
      <c r="U126" s="46"/>
      <c r="V126" s="46"/>
    </row>
    <row r="127" spans="1:24" ht="15.75" customHeight="1" x14ac:dyDescent="0.35">
      <c r="A127" s="62">
        <f>A122+1</f>
        <v>77</v>
      </c>
      <c r="B127" s="66" t="s">
        <v>247</v>
      </c>
      <c r="C127" s="62">
        <v>1982</v>
      </c>
      <c r="D127" s="62"/>
      <c r="E127" s="63" t="s">
        <v>42</v>
      </c>
      <c r="F127" s="62">
        <v>9</v>
      </c>
      <c r="G127" s="62">
        <v>7</v>
      </c>
      <c r="H127" s="100">
        <v>12713.2</v>
      </c>
      <c r="I127" s="100">
        <v>12713.2</v>
      </c>
      <c r="J127" s="100">
        <v>12713.2</v>
      </c>
      <c r="K127" s="62">
        <v>684</v>
      </c>
      <c r="L127" s="64">
        <f>'вмды работ'!C129</f>
        <v>18170348</v>
      </c>
      <c r="M127" s="64">
        <v>0</v>
      </c>
      <c r="N127" s="64">
        <v>4633439</v>
      </c>
      <c r="O127" s="64">
        <v>363407</v>
      </c>
      <c r="P127" s="64">
        <v>13173502</v>
      </c>
      <c r="Q127" s="67">
        <f>L127/H127</f>
        <v>1429.2505427429758</v>
      </c>
      <c r="R127" s="64">
        <v>13912</v>
      </c>
      <c r="S127" s="65" t="s">
        <v>215</v>
      </c>
      <c r="T127" s="63" t="s">
        <v>87</v>
      </c>
      <c r="U127" s="46"/>
      <c r="V127" s="46"/>
    </row>
    <row r="128" spans="1:24" s="1" customFormat="1" x14ac:dyDescent="0.35">
      <c r="A128" s="172" t="s">
        <v>43</v>
      </c>
      <c r="B128" s="172"/>
      <c r="C128" s="67" t="s">
        <v>41</v>
      </c>
      <c r="D128" s="67" t="s">
        <v>41</v>
      </c>
      <c r="E128" s="67" t="s">
        <v>41</v>
      </c>
      <c r="F128" s="67" t="s">
        <v>41</v>
      </c>
      <c r="G128" s="67" t="s">
        <v>41</v>
      </c>
      <c r="H128" s="64">
        <f>SUM(H127)</f>
        <v>12713.2</v>
      </c>
      <c r="I128" s="64">
        <f>SUM(I127)</f>
        <v>12713.2</v>
      </c>
      <c r="J128" s="64">
        <f>SUM(J127)</f>
        <v>12713.2</v>
      </c>
      <c r="K128" s="68">
        <f>SUM(K127)</f>
        <v>684</v>
      </c>
      <c r="L128" s="64">
        <f>L127</f>
        <v>18170348</v>
      </c>
      <c r="M128" s="64">
        <v>0</v>
      </c>
      <c r="N128" s="64">
        <f>N127</f>
        <v>4633439</v>
      </c>
      <c r="O128" s="64">
        <f>O127</f>
        <v>363407</v>
      </c>
      <c r="P128" s="64">
        <f>P127</f>
        <v>13173502</v>
      </c>
      <c r="Q128" s="67">
        <f>L128/H128</f>
        <v>1429.2505427429758</v>
      </c>
      <c r="R128" s="69" t="s">
        <v>41</v>
      </c>
      <c r="S128" s="65" t="s">
        <v>41</v>
      </c>
      <c r="T128" s="63" t="s">
        <v>41</v>
      </c>
      <c r="U128" s="46"/>
      <c r="V128" s="46"/>
    </row>
    <row r="129" spans="1:24" s="7" customFormat="1" x14ac:dyDescent="0.35">
      <c r="A129" s="169" t="s">
        <v>248</v>
      </c>
      <c r="B129" s="169"/>
      <c r="C129" s="79" t="s">
        <v>41</v>
      </c>
      <c r="D129" s="79" t="s">
        <v>41</v>
      </c>
      <c r="E129" s="79" t="s">
        <v>41</v>
      </c>
      <c r="F129" s="79" t="s">
        <v>41</v>
      </c>
      <c r="G129" s="79" t="s">
        <v>41</v>
      </c>
      <c r="H129" s="80">
        <f>H128</f>
        <v>12713.2</v>
      </c>
      <c r="I129" s="80">
        <f t="shared" ref="I129:T129" si="33">I128</f>
        <v>12713.2</v>
      </c>
      <c r="J129" s="80">
        <f t="shared" si="33"/>
        <v>12713.2</v>
      </c>
      <c r="K129" s="81">
        <f t="shared" si="33"/>
        <v>684</v>
      </c>
      <c r="L129" s="80">
        <f t="shared" si="33"/>
        <v>18170348</v>
      </c>
      <c r="M129" s="80">
        <v>0</v>
      </c>
      <c r="N129" s="80">
        <f t="shared" si="33"/>
        <v>4633439</v>
      </c>
      <c r="O129" s="80">
        <f t="shared" si="33"/>
        <v>363407</v>
      </c>
      <c r="P129" s="80">
        <f>P128</f>
        <v>13173502</v>
      </c>
      <c r="Q129" s="156">
        <f>L129/H129</f>
        <v>1429.2505427429758</v>
      </c>
      <c r="R129" s="80" t="str">
        <f t="shared" si="33"/>
        <v>х</v>
      </c>
      <c r="S129" s="80" t="str">
        <f t="shared" si="33"/>
        <v>х</v>
      </c>
      <c r="T129" s="80" t="str">
        <f t="shared" si="33"/>
        <v>х</v>
      </c>
      <c r="U129" s="46"/>
      <c r="V129" s="46"/>
    </row>
    <row r="130" spans="1:24" s="1" customFormat="1" ht="21.75" customHeight="1" x14ac:dyDescent="0.35">
      <c r="A130" s="204" t="s">
        <v>60</v>
      </c>
      <c r="B130" s="204"/>
      <c r="C130" s="204"/>
      <c r="D130" s="204"/>
      <c r="E130" s="204"/>
      <c r="F130" s="204"/>
      <c r="G130" s="204"/>
      <c r="H130" s="204"/>
      <c r="I130" s="204"/>
      <c r="J130" s="204"/>
      <c r="K130" s="204"/>
      <c r="L130" s="204"/>
      <c r="M130" s="204"/>
      <c r="N130" s="204"/>
      <c r="O130" s="204"/>
      <c r="P130" s="204"/>
      <c r="Q130" s="204"/>
      <c r="R130" s="204"/>
      <c r="S130" s="204"/>
      <c r="T130" s="204"/>
      <c r="U130" s="22"/>
      <c r="X130" s="43"/>
    </row>
    <row r="131" spans="1:24" s="1" customFormat="1" ht="15.75" customHeight="1" x14ac:dyDescent="0.35">
      <c r="A131" s="188" t="s">
        <v>61</v>
      </c>
      <c r="B131" s="189"/>
      <c r="C131" s="189"/>
      <c r="D131" s="189"/>
      <c r="E131" s="190"/>
      <c r="F131" s="183"/>
      <c r="G131" s="183"/>
      <c r="H131" s="183"/>
      <c r="I131" s="183"/>
      <c r="J131" s="183"/>
      <c r="K131" s="183"/>
      <c r="L131" s="183"/>
      <c r="M131" s="183"/>
      <c r="N131" s="183"/>
      <c r="O131" s="183"/>
      <c r="P131" s="183"/>
      <c r="Q131" s="183"/>
      <c r="R131" s="183"/>
      <c r="S131" s="183"/>
      <c r="T131" s="183"/>
      <c r="U131" s="22"/>
      <c r="X131" s="43"/>
    </row>
    <row r="132" spans="1:24" s="1" customFormat="1" ht="20.25" customHeight="1" x14ac:dyDescent="0.35">
      <c r="A132" s="60">
        <f>A127+1</f>
        <v>78</v>
      </c>
      <c r="B132" s="78" t="s">
        <v>165</v>
      </c>
      <c r="C132" s="62">
        <v>1992</v>
      </c>
      <c r="D132" s="62"/>
      <c r="E132" s="63" t="s">
        <v>42</v>
      </c>
      <c r="F132" s="62">
        <v>9</v>
      </c>
      <c r="G132" s="62">
        <v>1</v>
      </c>
      <c r="H132" s="64">
        <v>2138</v>
      </c>
      <c r="I132" s="64">
        <v>2083.5</v>
      </c>
      <c r="J132" s="64">
        <v>1896.1</v>
      </c>
      <c r="K132" s="62">
        <v>86</v>
      </c>
      <c r="L132" s="64">
        <f>'вмды работ'!C134</f>
        <v>2259486</v>
      </c>
      <c r="M132" s="67">
        <v>0</v>
      </c>
      <c r="N132" s="67">
        <v>1457369</v>
      </c>
      <c r="O132" s="67">
        <v>451897</v>
      </c>
      <c r="P132" s="64">
        <f t="shared" ref="P132:P137" si="34">L132-M132-N132-O132</f>
        <v>350220</v>
      </c>
      <c r="Q132" s="67">
        <f t="shared" ref="Q132:Q138" si="35">L132/H132</f>
        <v>1056.822263797942</v>
      </c>
      <c r="R132" s="64">
        <v>13912</v>
      </c>
      <c r="S132" s="65" t="s">
        <v>215</v>
      </c>
      <c r="T132" s="63" t="s">
        <v>87</v>
      </c>
      <c r="U132" s="22"/>
      <c r="X132" s="43"/>
    </row>
    <row r="133" spans="1:24" s="1" customFormat="1" ht="20.25" customHeight="1" x14ac:dyDescent="0.35">
      <c r="A133" s="60">
        <f>A132+1</f>
        <v>79</v>
      </c>
      <c r="B133" s="78" t="s">
        <v>166</v>
      </c>
      <c r="C133" s="62">
        <v>1990</v>
      </c>
      <c r="D133" s="62"/>
      <c r="E133" s="63" t="s">
        <v>42</v>
      </c>
      <c r="F133" s="62">
        <v>9</v>
      </c>
      <c r="G133" s="62">
        <v>5</v>
      </c>
      <c r="H133" s="64">
        <v>10364</v>
      </c>
      <c r="I133" s="64">
        <v>10114</v>
      </c>
      <c r="J133" s="64">
        <v>8784.2000000000007</v>
      </c>
      <c r="K133" s="62">
        <v>420</v>
      </c>
      <c r="L133" s="64">
        <f>'вмды работ'!C135</f>
        <v>3468296</v>
      </c>
      <c r="M133" s="67">
        <v>0</v>
      </c>
      <c r="N133" s="67">
        <v>2237051</v>
      </c>
      <c r="O133" s="67">
        <v>693659</v>
      </c>
      <c r="P133" s="64">
        <f t="shared" si="34"/>
        <v>537586</v>
      </c>
      <c r="Q133" s="67">
        <f t="shared" si="35"/>
        <v>334.64839830181398</v>
      </c>
      <c r="R133" s="64">
        <v>13912</v>
      </c>
      <c r="S133" s="65" t="s">
        <v>215</v>
      </c>
      <c r="T133" s="63" t="s">
        <v>87</v>
      </c>
      <c r="U133" s="22"/>
      <c r="X133" s="43"/>
    </row>
    <row r="134" spans="1:24" s="1" customFormat="1" ht="20.25" customHeight="1" x14ac:dyDescent="0.35">
      <c r="A134" s="60">
        <f>A133+1</f>
        <v>80</v>
      </c>
      <c r="B134" s="66" t="s">
        <v>168</v>
      </c>
      <c r="C134" s="62">
        <v>1984</v>
      </c>
      <c r="D134" s="62"/>
      <c r="E134" s="63" t="s">
        <v>40</v>
      </c>
      <c r="F134" s="62">
        <v>5</v>
      </c>
      <c r="G134" s="62">
        <v>7</v>
      </c>
      <c r="H134" s="64">
        <v>4515</v>
      </c>
      <c r="I134" s="64">
        <v>4515</v>
      </c>
      <c r="J134" s="64">
        <v>2768</v>
      </c>
      <c r="K134" s="62">
        <v>189</v>
      </c>
      <c r="L134" s="64">
        <f>'вмды работ'!C136</f>
        <v>1595589</v>
      </c>
      <c r="M134" s="67">
        <v>0</v>
      </c>
      <c r="N134" s="67">
        <v>1029155</v>
      </c>
      <c r="O134" s="67">
        <v>319118</v>
      </c>
      <c r="P134" s="64">
        <f t="shared" si="34"/>
        <v>247316</v>
      </c>
      <c r="Q134" s="67">
        <f t="shared" si="35"/>
        <v>353.39734219269104</v>
      </c>
      <c r="R134" s="64">
        <v>13912</v>
      </c>
      <c r="S134" s="65" t="s">
        <v>215</v>
      </c>
      <c r="T134" s="63" t="s">
        <v>87</v>
      </c>
      <c r="U134" s="22"/>
      <c r="X134" s="43"/>
    </row>
    <row r="135" spans="1:24" s="1" customFormat="1" ht="20.25" customHeight="1" x14ac:dyDescent="0.35">
      <c r="A135" s="60">
        <f>A134+1</f>
        <v>81</v>
      </c>
      <c r="B135" s="78" t="s">
        <v>169</v>
      </c>
      <c r="C135" s="62">
        <v>1987</v>
      </c>
      <c r="D135" s="62"/>
      <c r="E135" s="63" t="s">
        <v>42</v>
      </c>
      <c r="F135" s="62">
        <v>5</v>
      </c>
      <c r="G135" s="62">
        <v>4</v>
      </c>
      <c r="H135" s="64">
        <v>4008</v>
      </c>
      <c r="I135" s="64">
        <v>3926</v>
      </c>
      <c r="J135" s="64">
        <v>3683.95</v>
      </c>
      <c r="K135" s="62">
        <v>149</v>
      </c>
      <c r="L135" s="64">
        <f>'вмды работ'!C137</f>
        <v>1037176</v>
      </c>
      <c r="M135" s="67">
        <v>0</v>
      </c>
      <c r="N135" s="67">
        <v>668979</v>
      </c>
      <c r="O135" s="67">
        <v>207435</v>
      </c>
      <c r="P135" s="64">
        <f t="shared" si="34"/>
        <v>160762</v>
      </c>
      <c r="Q135" s="67">
        <f t="shared" si="35"/>
        <v>258.77644710578841</v>
      </c>
      <c r="R135" s="64">
        <v>13912</v>
      </c>
      <c r="S135" s="65" t="s">
        <v>215</v>
      </c>
      <c r="T135" s="63" t="s">
        <v>87</v>
      </c>
      <c r="U135" s="22"/>
      <c r="X135" s="43"/>
    </row>
    <row r="136" spans="1:24" s="1" customFormat="1" ht="20.25" customHeight="1" x14ac:dyDescent="0.35">
      <c r="A136" s="60">
        <f>A135+1</f>
        <v>82</v>
      </c>
      <c r="B136" s="61" t="s">
        <v>167</v>
      </c>
      <c r="C136" s="62">
        <v>1978</v>
      </c>
      <c r="D136" s="62"/>
      <c r="E136" s="63" t="s">
        <v>42</v>
      </c>
      <c r="F136" s="62">
        <v>5</v>
      </c>
      <c r="G136" s="62">
        <v>5</v>
      </c>
      <c r="H136" s="64">
        <v>3796</v>
      </c>
      <c r="I136" s="64">
        <v>3796</v>
      </c>
      <c r="J136" s="64">
        <v>2150.9</v>
      </c>
      <c r="K136" s="62">
        <v>147</v>
      </c>
      <c r="L136" s="64">
        <f>'вмды работ'!C138</f>
        <v>2076278</v>
      </c>
      <c r="M136" s="67">
        <v>0</v>
      </c>
      <c r="N136" s="67">
        <v>1339199</v>
      </c>
      <c r="O136" s="67">
        <v>415256</v>
      </c>
      <c r="P136" s="64">
        <f t="shared" si="34"/>
        <v>321823</v>
      </c>
      <c r="Q136" s="67">
        <f t="shared" si="35"/>
        <v>546.96469968387771</v>
      </c>
      <c r="R136" s="64">
        <v>13912</v>
      </c>
      <c r="S136" s="65" t="s">
        <v>215</v>
      </c>
      <c r="T136" s="63" t="s">
        <v>87</v>
      </c>
      <c r="U136" s="22"/>
      <c r="X136" s="43"/>
    </row>
    <row r="137" spans="1:24" s="1" customFormat="1" ht="20.25" customHeight="1" x14ac:dyDescent="0.35">
      <c r="A137" s="60">
        <f>A136+1</f>
        <v>83</v>
      </c>
      <c r="B137" s="66" t="s">
        <v>170</v>
      </c>
      <c r="C137" s="62">
        <v>1988</v>
      </c>
      <c r="D137" s="62"/>
      <c r="E137" s="63" t="s">
        <v>42</v>
      </c>
      <c r="F137" s="62">
        <v>5</v>
      </c>
      <c r="G137" s="62">
        <v>2</v>
      </c>
      <c r="H137" s="64">
        <v>1490</v>
      </c>
      <c r="I137" s="64">
        <v>1490</v>
      </c>
      <c r="J137" s="64">
        <v>1354.4</v>
      </c>
      <c r="K137" s="62">
        <v>420</v>
      </c>
      <c r="L137" s="64">
        <f>'вмды работ'!C139</f>
        <v>377725</v>
      </c>
      <c r="M137" s="67">
        <v>0</v>
      </c>
      <c r="N137" s="67">
        <v>243633</v>
      </c>
      <c r="O137" s="67">
        <v>75545</v>
      </c>
      <c r="P137" s="64">
        <f t="shared" si="34"/>
        <v>58547</v>
      </c>
      <c r="Q137" s="67">
        <f t="shared" si="35"/>
        <v>253.50671140939596</v>
      </c>
      <c r="R137" s="64">
        <v>13912</v>
      </c>
      <c r="S137" s="65" t="s">
        <v>215</v>
      </c>
      <c r="T137" s="63" t="s">
        <v>87</v>
      </c>
      <c r="U137" s="22"/>
      <c r="X137" s="43"/>
    </row>
    <row r="138" spans="1:24" s="1" customFormat="1" ht="15" customHeight="1" x14ac:dyDescent="0.35">
      <c r="A138" s="177" t="s">
        <v>43</v>
      </c>
      <c r="B138" s="178"/>
      <c r="C138" s="103" t="s">
        <v>41</v>
      </c>
      <c r="D138" s="103" t="s">
        <v>41</v>
      </c>
      <c r="E138" s="103" t="s">
        <v>41</v>
      </c>
      <c r="F138" s="103" t="s">
        <v>41</v>
      </c>
      <c r="G138" s="103" t="s">
        <v>41</v>
      </c>
      <c r="H138" s="64">
        <f>SUM(H132:H137)</f>
        <v>26311</v>
      </c>
      <c r="I138" s="64">
        <f t="shared" ref="I138:P138" si="36">SUM(I132:I137)</f>
        <v>25924.5</v>
      </c>
      <c r="J138" s="64">
        <f t="shared" si="36"/>
        <v>20637.550000000003</v>
      </c>
      <c r="K138" s="68">
        <f t="shared" si="36"/>
        <v>1411</v>
      </c>
      <c r="L138" s="64">
        <f>SUM(L132:L137)</f>
        <v>10814550</v>
      </c>
      <c r="M138" s="64">
        <f t="shared" si="36"/>
        <v>0</v>
      </c>
      <c r="N138" s="64">
        <f t="shared" si="36"/>
        <v>6975386</v>
      </c>
      <c r="O138" s="64">
        <f t="shared" si="36"/>
        <v>2162910</v>
      </c>
      <c r="P138" s="64">
        <f t="shared" si="36"/>
        <v>1676254</v>
      </c>
      <c r="Q138" s="67">
        <f t="shared" si="35"/>
        <v>411.02770704268175</v>
      </c>
      <c r="R138" s="69" t="s">
        <v>41</v>
      </c>
      <c r="S138" s="65" t="s">
        <v>41</v>
      </c>
      <c r="T138" s="65" t="s">
        <v>41</v>
      </c>
      <c r="U138" s="22"/>
      <c r="X138" s="43"/>
    </row>
    <row r="139" spans="1:24" s="7" customFormat="1" x14ac:dyDescent="0.35">
      <c r="A139" s="193" t="s">
        <v>62</v>
      </c>
      <c r="B139" s="194"/>
      <c r="C139" s="195"/>
      <c r="D139" s="104" t="s">
        <v>41</v>
      </c>
      <c r="E139" s="104" t="s">
        <v>41</v>
      </c>
      <c r="F139" s="104" t="s">
        <v>41</v>
      </c>
      <c r="G139" s="104" t="s">
        <v>41</v>
      </c>
      <c r="H139" s="80">
        <f>H138</f>
        <v>26311</v>
      </c>
      <c r="I139" s="80">
        <f t="shared" ref="I139:Q139" si="37">I138</f>
        <v>25924.5</v>
      </c>
      <c r="J139" s="80">
        <f t="shared" si="37"/>
        <v>20637.550000000003</v>
      </c>
      <c r="K139" s="81">
        <f t="shared" si="37"/>
        <v>1411</v>
      </c>
      <c r="L139" s="80">
        <f t="shared" si="37"/>
        <v>10814550</v>
      </c>
      <c r="M139" s="80">
        <f t="shared" si="37"/>
        <v>0</v>
      </c>
      <c r="N139" s="80">
        <f t="shared" si="37"/>
        <v>6975386</v>
      </c>
      <c r="O139" s="80">
        <f t="shared" si="37"/>
        <v>2162910</v>
      </c>
      <c r="P139" s="80">
        <f t="shared" si="37"/>
        <v>1676254</v>
      </c>
      <c r="Q139" s="80">
        <f t="shared" si="37"/>
        <v>411.02770704268175</v>
      </c>
      <c r="R139" s="82" t="s">
        <v>41</v>
      </c>
      <c r="S139" s="83" t="s">
        <v>41</v>
      </c>
      <c r="T139" s="83" t="s">
        <v>41</v>
      </c>
      <c r="U139" s="22"/>
      <c r="X139" s="43"/>
    </row>
    <row r="140" spans="1:24" s="1" customFormat="1" ht="15" customHeight="1" x14ac:dyDescent="0.35">
      <c r="A140" s="204" t="s">
        <v>63</v>
      </c>
      <c r="B140" s="204"/>
      <c r="C140" s="204"/>
      <c r="D140" s="204"/>
      <c r="E140" s="204"/>
      <c r="F140" s="204"/>
      <c r="G140" s="204"/>
      <c r="H140" s="204"/>
      <c r="I140" s="204"/>
      <c r="J140" s="204"/>
      <c r="K140" s="204"/>
      <c r="L140" s="204"/>
      <c r="M140" s="204"/>
      <c r="N140" s="204"/>
      <c r="O140" s="204"/>
      <c r="P140" s="204"/>
      <c r="Q140" s="204"/>
      <c r="R140" s="204"/>
      <c r="S140" s="204"/>
      <c r="T140" s="204"/>
      <c r="U140" s="22"/>
      <c r="X140" s="43"/>
    </row>
    <row r="141" spans="1:24" s="1" customFormat="1" ht="15" customHeight="1" x14ac:dyDescent="0.35">
      <c r="A141" s="188" t="s">
        <v>113</v>
      </c>
      <c r="B141" s="189"/>
      <c r="C141" s="189"/>
      <c r="D141" s="189"/>
      <c r="E141" s="190"/>
      <c r="F141" s="199"/>
      <c r="G141" s="200"/>
      <c r="H141" s="200"/>
      <c r="I141" s="200"/>
      <c r="J141" s="200"/>
      <c r="K141" s="200"/>
      <c r="L141" s="200"/>
      <c r="M141" s="200"/>
      <c r="N141" s="200"/>
      <c r="O141" s="200"/>
      <c r="P141" s="200"/>
      <c r="Q141" s="200"/>
      <c r="R141" s="200"/>
      <c r="S141" s="200"/>
      <c r="T141" s="201"/>
      <c r="U141" s="22"/>
      <c r="X141" s="43"/>
    </row>
    <row r="142" spans="1:24" s="1" customFormat="1" ht="15" customHeight="1" x14ac:dyDescent="0.35">
      <c r="A142" s="105">
        <f>A137+1</f>
        <v>84</v>
      </c>
      <c r="B142" s="78" t="s">
        <v>137</v>
      </c>
      <c r="C142" s="63">
        <v>1956</v>
      </c>
      <c r="D142" s="63"/>
      <c r="E142" s="63" t="s">
        <v>40</v>
      </c>
      <c r="F142" s="63">
        <v>2</v>
      </c>
      <c r="G142" s="63">
        <v>2</v>
      </c>
      <c r="H142" s="64">
        <v>781.85</v>
      </c>
      <c r="I142" s="67">
        <v>721.56</v>
      </c>
      <c r="J142" s="67">
        <v>104.47</v>
      </c>
      <c r="K142" s="63">
        <v>36</v>
      </c>
      <c r="L142" s="64">
        <f>'вмды работ'!C144</f>
        <v>1776685</v>
      </c>
      <c r="M142" s="67">
        <v>0</v>
      </c>
      <c r="N142" s="67">
        <v>1145962</v>
      </c>
      <c r="O142" s="67">
        <v>355337</v>
      </c>
      <c r="P142" s="64">
        <f t="shared" ref="P142:P152" si="38">L142-M142-N142-O142</f>
        <v>275386</v>
      </c>
      <c r="Q142" s="67">
        <f t="shared" ref="Q142:Q152" si="39">L142/H142</f>
        <v>2272.4115879004926</v>
      </c>
      <c r="R142" s="64">
        <v>13912</v>
      </c>
      <c r="S142" s="65" t="s">
        <v>215</v>
      </c>
      <c r="T142" s="63" t="s">
        <v>87</v>
      </c>
      <c r="U142" s="22"/>
      <c r="X142" s="43"/>
    </row>
    <row r="143" spans="1:24" s="1" customFormat="1" ht="15" customHeight="1" x14ac:dyDescent="0.35">
      <c r="A143" s="105">
        <f>A142+1</f>
        <v>85</v>
      </c>
      <c r="B143" s="66" t="s">
        <v>138</v>
      </c>
      <c r="C143" s="63">
        <v>1959</v>
      </c>
      <c r="D143" s="63"/>
      <c r="E143" s="63" t="s">
        <v>40</v>
      </c>
      <c r="F143" s="63">
        <v>3</v>
      </c>
      <c r="G143" s="63">
        <v>3</v>
      </c>
      <c r="H143" s="67">
        <v>1609.64</v>
      </c>
      <c r="I143" s="67">
        <v>1501.12</v>
      </c>
      <c r="J143" s="67">
        <v>246.06</v>
      </c>
      <c r="K143" s="63">
        <v>67</v>
      </c>
      <c r="L143" s="64">
        <f>'вмды работ'!C145</f>
        <v>1915050</v>
      </c>
      <c r="M143" s="67">
        <v>0</v>
      </c>
      <c r="N143" s="67">
        <v>1235207</v>
      </c>
      <c r="O143" s="67">
        <v>383010</v>
      </c>
      <c r="P143" s="64">
        <f t="shared" si="38"/>
        <v>296833</v>
      </c>
      <c r="Q143" s="67">
        <f t="shared" si="39"/>
        <v>1189.7380780795704</v>
      </c>
      <c r="R143" s="64">
        <v>13912</v>
      </c>
      <c r="S143" s="65" t="s">
        <v>215</v>
      </c>
      <c r="T143" s="63" t="s">
        <v>87</v>
      </c>
      <c r="U143" s="22"/>
      <c r="X143" s="43"/>
    </row>
    <row r="144" spans="1:24" s="1" customFormat="1" ht="15" customHeight="1" x14ac:dyDescent="0.35">
      <c r="A144" s="105">
        <f t="shared" ref="A144:A152" si="40">A143+1</f>
        <v>86</v>
      </c>
      <c r="B144" s="66" t="s">
        <v>139</v>
      </c>
      <c r="C144" s="62">
        <v>1971</v>
      </c>
      <c r="D144" s="62"/>
      <c r="E144" s="63" t="s">
        <v>40</v>
      </c>
      <c r="F144" s="62">
        <v>5</v>
      </c>
      <c r="G144" s="62">
        <v>5</v>
      </c>
      <c r="H144" s="64">
        <v>3837.9</v>
      </c>
      <c r="I144" s="67">
        <v>3814.41</v>
      </c>
      <c r="J144" s="64">
        <v>574.87</v>
      </c>
      <c r="K144" s="62">
        <v>213</v>
      </c>
      <c r="L144" s="64">
        <f>'вмды работ'!C146</f>
        <v>2153204</v>
      </c>
      <c r="M144" s="67">
        <v>0</v>
      </c>
      <c r="N144" s="67">
        <v>1388817</v>
      </c>
      <c r="O144" s="67">
        <v>430641</v>
      </c>
      <c r="P144" s="64">
        <f t="shared" si="38"/>
        <v>333746</v>
      </c>
      <c r="Q144" s="67">
        <f t="shared" si="39"/>
        <v>561.03702545662986</v>
      </c>
      <c r="R144" s="64">
        <v>13912</v>
      </c>
      <c r="S144" s="65" t="s">
        <v>215</v>
      </c>
      <c r="T144" s="63" t="s">
        <v>87</v>
      </c>
      <c r="U144" s="22"/>
      <c r="X144" s="43"/>
    </row>
    <row r="145" spans="1:24" s="1" customFormat="1" ht="15" customHeight="1" x14ac:dyDescent="0.35">
      <c r="A145" s="105">
        <f t="shared" si="40"/>
        <v>87</v>
      </c>
      <c r="B145" s="66" t="s">
        <v>140</v>
      </c>
      <c r="C145" s="63">
        <v>1971</v>
      </c>
      <c r="D145" s="63"/>
      <c r="E145" s="63" t="s">
        <v>40</v>
      </c>
      <c r="F145" s="63">
        <v>5</v>
      </c>
      <c r="G145" s="63">
        <v>4</v>
      </c>
      <c r="H145" s="67">
        <v>4802.3999999999996</v>
      </c>
      <c r="I145" s="67">
        <v>3127.77</v>
      </c>
      <c r="J145" s="67">
        <v>642.35</v>
      </c>
      <c r="K145" s="63">
        <v>181</v>
      </c>
      <c r="L145" s="64">
        <f>'вмды работ'!C147</f>
        <v>1875243</v>
      </c>
      <c r="M145" s="67">
        <v>0</v>
      </c>
      <c r="N145" s="67">
        <v>1209532</v>
      </c>
      <c r="O145" s="67">
        <v>375049</v>
      </c>
      <c r="P145" s="64">
        <f t="shared" si="38"/>
        <v>290662</v>
      </c>
      <c r="Q145" s="67">
        <f t="shared" si="39"/>
        <v>390.48038480759624</v>
      </c>
      <c r="R145" s="64">
        <v>13912</v>
      </c>
      <c r="S145" s="65" t="s">
        <v>215</v>
      </c>
      <c r="T145" s="63" t="s">
        <v>87</v>
      </c>
      <c r="U145" s="22"/>
      <c r="X145" s="43"/>
    </row>
    <row r="146" spans="1:24" s="1" customFormat="1" ht="15" customHeight="1" x14ac:dyDescent="0.35">
      <c r="A146" s="105">
        <f t="shared" si="40"/>
        <v>88</v>
      </c>
      <c r="B146" s="66" t="s">
        <v>141</v>
      </c>
      <c r="C146" s="63">
        <v>1972</v>
      </c>
      <c r="D146" s="63"/>
      <c r="E146" s="63" t="s">
        <v>40</v>
      </c>
      <c r="F146" s="63">
        <v>5</v>
      </c>
      <c r="G146" s="63">
        <v>4</v>
      </c>
      <c r="H146" s="67">
        <v>4227.7</v>
      </c>
      <c r="I146" s="67">
        <v>2345.7399999999998</v>
      </c>
      <c r="J146" s="67">
        <v>178.2</v>
      </c>
      <c r="K146" s="63">
        <v>110</v>
      </c>
      <c r="L146" s="64">
        <f>'вмды работ'!C148</f>
        <v>3486551</v>
      </c>
      <c r="M146" s="67">
        <v>0</v>
      </c>
      <c r="N146" s="67">
        <v>2248825</v>
      </c>
      <c r="O146" s="67">
        <v>697310</v>
      </c>
      <c r="P146" s="64">
        <f t="shared" si="38"/>
        <v>540416</v>
      </c>
      <c r="Q146" s="67">
        <f t="shared" si="39"/>
        <v>824.69214939565256</v>
      </c>
      <c r="R146" s="64">
        <v>13912</v>
      </c>
      <c r="S146" s="65" t="s">
        <v>215</v>
      </c>
      <c r="T146" s="63" t="s">
        <v>87</v>
      </c>
      <c r="U146" s="22"/>
      <c r="X146" s="43"/>
    </row>
    <row r="147" spans="1:24" s="1" customFormat="1" ht="15" customHeight="1" x14ac:dyDescent="0.35">
      <c r="A147" s="105">
        <f t="shared" si="40"/>
        <v>89</v>
      </c>
      <c r="B147" s="66" t="s">
        <v>142</v>
      </c>
      <c r="C147" s="63">
        <v>1975</v>
      </c>
      <c r="D147" s="63"/>
      <c r="E147" s="63" t="s">
        <v>40</v>
      </c>
      <c r="F147" s="63">
        <v>5</v>
      </c>
      <c r="G147" s="63">
        <v>4</v>
      </c>
      <c r="H147" s="67">
        <v>2992.7</v>
      </c>
      <c r="I147" s="67">
        <v>2242.4899999999998</v>
      </c>
      <c r="J147" s="67">
        <v>214.1</v>
      </c>
      <c r="K147" s="63">
        <v>119</v>
      </c>
      <c r="L147" s="64">
        <f>'вмды работ'!C149</f>
        <v>1751599</v>
      </c>
      <c r="M147" s="67">
        <v>0</v>
      </c>
      <c r="N147" s="67">
        <v>1129782</v>
      </c>
      <c r="O147" s="67">
        <v>350320</v>
      </c>
      <c r="P147" s="64">
        <f t="shared" si="38"/>
        <v>271497</v>
      </c>
      <c r="Q147" s="67">
        <f t="shared" si="39"/>
        <v>585.29054031476596</v>
      </c>
      <c r="R147" s="64">
        <v>13912</v>
      </c>
      <c r="S147" s="65" t="s">
        <v>215</v>
      </c>
      <c r="T147" s="63" t="s">
        <v>87</v>
      </c>
      <c r="U147" s="22"/>
      <c r="X147" s="43"/>
    </row>
    <row r="148" spans="1:24" s="1" customFormat="1" ht="15" customHeight="1" x14ac:dyDescent="0.35">
      <c r="A148" s="105">
        <f t="shared" si="40"/>
        <v>90</v>
      </c>
      <c r="B148" s="78" t="s">
        <v>144</v>
      </c>
      <c r="C148" s="63">
        <v>1978</v>
      </c>
      <c r="D148" s="63"/>
      <c r="E148" s="63" t="s">
        <v>40</v>
      </c>
      <c r="F148" s="63">
        <v>5</v>
      </c>
      <c r="G148" s="63">
        <v>4</v>
      </c>
      <c r="H148" s="67">
        <v>3675</v>
      </c>
      <c r="I148" s="67">
        <v>3393.58</v>
      </c>
      <c r="J148" s="67">
        <v>488.45</v>
      </c>
      <c r="K148" s="63">
        <v>203</v>
      </c>
      <c r="L148" s="64">
        <f>'вмды работ'!C150</f>
        <v>1582541</v>
      </c>
      <c r="M148" s="67">
        <v>0</v>
      </c>
      <c r="N148" s="67">
        <v>1020739</v>
      </c>
      <c r="O148" s="67">
        <v>316508</v>
      </c>
      <c r="P148" s="64">
        <f>L148-M148-N148-O148</f>
        <v>245294</v>
      </c>
      <c r="Q148" s="67">
        <f>L148/H148</f>
        <v>430.62340136054422</v>
      </c>
      <c r="R148" s="64">
        <v>13912</v>
      </c>
      <c r="S148" s="65" t="s">
        <v>215</v>
      </c>
      <c r="T148" s="63" t="s">
        <v>87</v>
      </c>
      <c r="U148" s="22"/>
      <c r="X148" s="43"/>
    </row>
    <row r="149" spans="1:24" s="1" customFormat="1" ht="15" customHeight="1" x14ac:dyDescent="0.35">
      <c r="A149" s="105">
        <f t="shared" si="40"/>
        <v>91</v>
      </c>
      <c r="B149" s="66" t="s">
        <v>143</v>
      </c>
      <c r="C149" s="60">
        <v>1978</v>
      </c>
      <c r="D149" s="63"/>
      <c r="E149" s="63" t="s">
        <v>40</v>
      </c>
      <c r="F149" s="63">
        <v>2</v>
      </c>
      <c r="G149" s="63">
        <v>1</v>
      </c>
      <c r="H149" s="67">
        <v>348.3</v>
      </c>
      <c r="I149" s="67">
        <v>347.5</v>
      </c>
      <c r="J149" s="67">
        <v>73.7</v>
      </c>
      <c r="K149" s="63">
        <v>17</v>
      </c>
      <c r="L149" s="64">
        <f>'вмды работ'!C151</f>
        <v>905939</v>
      </c>
      <c r="M149" s="67">
        <v>0</v>
      </c>
      <c r="N149" s="67">
        <v>584331</v>
      </c>
      <c r="O149" s="67">
        <v>181188</v>
      </c>
      <c r="P149" s="64">
        <f t="shared" si="38"/>
        <v>140420</v>
      </c>
      <c r="Q149" s="67">
        <f t="shared" si="39"/>
        <v>2601.0307206431235</v>
      </c>
      <c r="R149" s="64">
        <v>13912</v>
      </c>
      <c r="S149" s="65" t="s">
        <v>215</v>
      </c>
      <c r="T149" s="63" t="s">
        <v>87</v>
      </c>
      <c r="U149" s="22"/>
      <c r="X149" s="43"/>
    </row>
    <row r="150" spans="1:24" s="1" customFormat="1" ht="15" customHeight="1" x14ac:dyDescent="0.35">
      <c r="A150" s="105">
        <f t="shared" si="40"/>
        <v>92</v>
      </c>
      <c r="B150" s="66" t="s">
        <v>145</v>
      </c>
      <c r="C150" s="62">
        <v>1975</v>
      </c>
      <c r="D150" s="62"/>
      <c r="E150" s="63" t="s">
        <v>40</v>
      </c>
      <c r="F150" s="62">
        <v>5</v>
      </c>
      <c r="G150" s="62">
        <v>1</v>
      </c>
      <c r="H150" s="64">
        <v>3008.7</v>
      </c>
      <c r="I150" s="67">
        <v>2123.6</v>
      </c>
      <c r="J150" s="64">
        <v>903.67</v>
      </c>
      <c r="K150" s="62">
        <v>109</v>
      </c>
      <c r="L150" s="64">
        <f>'вмды работ'!C152</f>
        <v>820592</v>
      </c>
      <c r="M150" s="67">
        <v>0</v>
      </c>
      <c r="N150" s="67">
        <v>529281</v>
      </c>
      <c r="O150" s="67">
        <v>164119</v>
      </c>
      <c r="P150" s="64">
        <f t="shared" si="38"/>
        <v>127192</v>
      </c>
      <c r="Q150" s="67">
        <f t="shared" si="39"/>
        <v>272.73972147439093</v>
      </c>
      <c r="R150" s="64">
        <v>13912</v>
      </c>
      <c r="S150" s="65" t="s">
        <v>215</v>
      </c>
      <c r="T150" s="63" t="s">
        <v>87</v>
      </c>
      <c r="U150" s="22"/>
      <c r="X150" s="43"/>
    </row>
    <row r="151" spans="1:24" s="1" customFormat="1" ht="15" customHeight="1" x14ac:dyDescent="0.35">
      <c r="A151" s="105">
        <f t="shared" si="40"/>
        <v>93</v>
      </c>
      <c r="B151" s="78" t="s">
        <v>146</v>
      </c>
      <c r="C151" s="63">
        <v>1933</v>
      </c>
      <c r="D151" s="63"/>
      <c r="E151" s="63" t="s">
        <v>217</v>
      </c>
      <c r="F151" s="63">
        <v>4</v>
      </c>
      <c r="G151" s="63">
        <v>6</v>
      </c>
      <c r="H151" s="67">
        <v>3678.1</v>
      </c>
      <c r="I151" s="67">
        <v>2432.8200000000002</v>
      </c>
      <c r="J151" s="67">
        <v>801.68</v>
      </c>
      <c r="K151" s="63">
        <v>144</v>
      </c>
      <c r="L151" s="64">
        <f>'вмды работ'!C153</f>
        <v>3083641</v>
      </c>
      <c r="M151" s="67">
        <v>0</v>
      </c>
      <c r="N151" s="67">
        <v>1988949</v>
      </c>
      <c r="O151" s="67">
        <v>616728</v>
      </c>
      <c r="P151" s="64">
        <f t="shared" si="38"/>
        <v>477964</v>
      </c>
      <c r="Q151" s="67">
        <f t="shared" si="39"/>
        <v>838.37878252358553</v>
      </c>
      <c r="R151" s="64">
        <v>13912</v>
      </c>
      <c r="S151" s="65" t="s">
        <v>215</v>
      </c>
      <c r="T151" s="63" t="s">
        <v>87</v>
      </c>
      <c r="U151" s="22"/>
      <c r="X151" s="43"/>
    </row>
    <row r="152" spans="1:24" s="1" customFormat="1" ht="15" customHeight="1" x14ac:dyDescent="0.35">
      <c r="A152" s="105">
        <f t="shared" si="40"/>
        <v>94</v>
      </c>
      <c r="B152" s="66" t="s">
        <v>147</v>
      </c>
      <c r="C152" s="63">
        <v>1960</v>
      </c>
      <c r="D152" s="63"/>
      <c r="E152" s="63" t="s">
        <v>40</v>
      </c>
      <c r="F152" s="63">
        <v>3</v>
      </c>
      <c r="G152" s="63">
        <v>3</v>
      </c>
      <c r="H152" s="67">
        <v>1641.5</v>
      </c>
      <c r="I152" s="67">
        <v>1529.5</v>
      </c>
      <c r="J152" s="67">
        <v>294.33999999999997</v>
      </c>
      <c r="K152" s="63">
        <v>86</v>
      </c>
      <c r="L152" s="64">
        <f>'вмды работ'!C154</f>
        <v>1897907</v>
      </c>
      <c r="M152" s="67">
        <v>0</v>
      </c>
      <c r="N152" s="67">
        <v>1224150</v>
      </c>
      <c r="O152" s="67">
        <v>379581</v>
      </c>
      <c r="P152" s="64">
        <f t="shared" si="38"/>
        <v>294176</v>
      </c>
      <c r="Q152" s="67">
        <f t="shared" si="39"/>
        <v>1156.2028632348463</v>
      </c>
      <c r="R152" s="64">
        <v>13912</v>
      </c>
      <c r="S152" s="65" t="s">
        <v>215</v>
      </c>
      <c r="T152" s="63" t="s">
        <v>87</v>
      </c>
      <c r="U152" s="22"/>
      <c r="X152" s="43"/>
    </row>
    <row r="153" spans="1:24" s="1" customFormat="1" ht="15" customHeight="1" x14ac:dyDescent="0.35">
      <c r="A153" s="177" t="s">
        <v>43</v>
      </c>
      <c r="B153" s="178"/>
      <c r="C153" s="103" t="s">
        <v>41</v>
      </c>
      <c r="D153" s="103" t="s">
        <v>41</v>
      </c>
      <c r="E153" s="103" t="s">
        <v>41</v>
      </c>
      <c r="F153" s="103" t="s">
        <v>41</v>
      </c>
      <c r="G153" s="103" t="s">
        <v>41</v>
      </c>
      <c r="H153" s="63">
        <f>SUM(H142:H152)</f>
        <v>30603.79</v>
      </c>
      <c r="I153" s="63">
        <f t="shared" ref="I153:Q153" si="41">SUM(I142:I152)</f>
        <v>23580.089999999997</v>
      </c>
      <c r="J153" s="63">
        <f t="shared" si="41"/>
        <v>4521.8900000000003</v>
      </c>
      <c r="K153" s="63">
        <f t="shared" si="41"/>
        <v>1285</v>
      </c>
      <c r="L153" s="67">
        <f>SUM(L142:L152)</f>
        <v>21248952</v>
      </c>
      <c r="M153" s="67">
        <f t="shared" si="41"/>
        <v>0</v>
      </c>
      <c r="N153" s="67">
        <f t="shared" si="41"/>
        <v>13705575</v>
      </c>
      <c r="O153" s="67">
        <f t="shared" si="41"/>
        <v>4249791</v>
      </c>
      <c r="P153" s="67">
        <f t="shared" si="41"/>
        <v>3293586</v>
      </c>
      <c r="Q153" s="67">
        <f t="shared" si="41"/>
        <v>11122.625255191198</v>
      </c>
      <c r="R153" s="69" t="s">
        <v>41</v>
      </c>
      <c r="S153" s="65" t="s">
        <v>41</v>
      </c>
      <c r="T153" s="65" t="s">
        <v>41</v>
      </c>
      <c r="U153" s="22"/>
      <c r="X153" s="43"/>
    </row>
    <row r="154" spans="1:24" s="1" customFormat="1" ht="15.75" customHeight="1" x14ac:dyDescent="0.35">
      <c r="A154" s="188" t="s">
        <v>64</v>
      </c>
      <c r="B154" s="189"/>
      <c r="C154" s="189"/>
      <c r="D154" s="189"/>
      <c r="E154" s="190"/>
      <c r="F154" s="183"/>
      <c r="G154" s="183"/>
      <c r="H154" s="183"/>
      <c r="I154" s="183"/>
      <c r="J154" s="183"/>
      <c r="K154" s="183"/>
      <c r="L154" s="183"/>
      <c r="M154" s="183"/>
      <c r="N154" s="183"/>
      <c r="O154" s="183"/>
      <c r="P154" s="183"/>
      <c r="Q154" s="183"/>
      <c r="R154" s="183"/>
      <c r="S154" s="183"/>
      <c r="T154" s="183"/>
      <c r="U154" s="22"/>
      <c r="X154" s="43"/>
    </row>
    <row r="155" spans="1:24" s="1" customFormat="1" ht="24" customHeight="1" x14ac:dyDescent="0.35">
      <c r="A155" s="60">
        <f>A152+1</f>
        <v>95</v>
      </c>
      <c r="B155" s="66" t="s">
        <v>148</v>
      </c>
      <c r="C155" s="63">
        <v>1956</v>
      </c>
      <c r="D155" s="63"/>
      <c r="E155" s="63" t="s">
        <v>40</v>
      </c>
      <c r="F155" s="63">
        <v>2</v>
      </c>
      <c r="G155" s="63">
        <v>2</v>
      </c>
      <c r="H155" s="103">
        <v>586.20000000000005</v>
      </c>
      <c r="I155" s="103">
        <v>586.20000000000005</v>
      </c>
      <c r="J155" s="103">
        <v>247.2</v>
      </c>
      <c r="K155" s="63">
        <v>41</v>
      </c>
      <c r="L155" s="67">
        <f>'вмды работ'!C157</f>
        <v>2694593</v>
      </c>
      <c r="M155" s="67">
        <v>0</v>
      </c>
      <c r="N155" s="67">
        <v>1738013</v>
      </c>
      <c r="O155" s="67">
        <v>538919</v>
      </c>
      <c r="P155" s="64">
        <f>L155-M155-N155-O155</f>
        <v>417661</v>
      </c>
      <c r="Q155" s="67">
        <f>L155/H155</f>
        <v>4596.7127260320703</v>
      </c>
      <c r="R155" s="64">
        <v>13912</v>
      </c>
      <c r="S155" s="65" t="s">
        <v>215</v>
      </c>
      <c r="T155" s="63" t="s">
        <v>87</v>
      </c>
      <c r="U155" s="22"/>
      <c r="X155" s="43"/>
    </row>
    <row r="156" spans="1:24" s="1" customFormat="1" x14ac:dyDescent="0.35">
      <c r="A156" s="177" t="s">
        <v>43</v>
      </c>
      <c r="B156" s="178"/>
      <c r="C156" s="103" t="s">
        <v>41</v>
      </c>
      <c r="D156" s="103" t="s">
        <v>41</v>
      </c>
      <c r="E156" s="103" t="s">
        <v>41</v>
      </c>
      <c r="F156" s="103" t="s">
        <v>41</v>
      </c>
      <c r="G156" s="103" t="s">
        <v>41</v>
      </c>
      <c r="H156" s="100">
        <f>SUM(H155)</f>
        <v>586.20000000000005</v>
      </c>
      <c r="I156" s="100">
        <f t="shared" ref="I156:Q156" si="42">SUM(I155)</f>
        <v>586.20000000000005</v>
      </c>
      <c r="J156" s="100">
        <f t="shared" si="42"/>
        <v>247.2</v>
      </c>
      <c r="K156" s="60">
        <f t="shared" si="42"/>
        <v>41</v>
      </c>
      <c r="L156" s="64">
        <f t="shared" si="42"/>
        <v>2694593</v>
      </c>
      <c r="M156" s="64">
        <f t="shared" si="42"/>
        <v>0</v>
      </c>
      <c r="N156" s="64">
        <f t="shared" si="42"/>
        <v>1738013</v>
      </c>
      <c r="O156" s="64">
        <f t="shared" si="42"/>
        <v>538919</v>
      </c>
      <c r="P156" s="64">
        <f t="shared" si="42"/>
        <v>417661</v>
      </c>
      <c r="Q156" s="100">
        <f t="shared" si="42"/>
        <v>4596.7127260320703</v>
      </c>
      <c r="R156" s="64" t="s">
        <v>41</v>
      </c>
      <c r="S156" s="65" t="s">
        <v>41</v>
      </c>
      <c r="T156" s="65" t="s">
        <v>41</v>
      </c>
      <c r="U156" s="22"/>
      <c r="X156" s="43"/>
    </row>
    <row r="157" spans="1:24" s="1" customFormat="1" x14ac:dyDescent="0.35">
      <c r="A157" s="185" t="s">
        <v>192</v>
      </c>
      <c r="B157" s="186"/>
      <c r="C157" s="186"/>
      <c r="D157" s="186"/>
      <c r="E157" s="187"/>
      <c r="F157" s="199"/>
      <c r="G157" s="200"/>
      <c r="H157" s="200"/>
      <c r="I157" s="200"/>
      <c r="J157" s="200"/>
      <c r="K157" s="200"/>
      <c r="L157" s="200"/>
      <c r="M157" s="200"/>
      <c r="N157" s="200"/>
      <c r="O157" s="200"/>
      <c r="P157" s="200"/>
      <c r="Q157" s="200"/>
      <c r="R157" s="200"/>
      <c r="S157" s="200"/>
      <c r="T157" s="201"/>
      <c r="U157" s="22"/>
      <c r="X157" s="43"/>
    </row>
    <row r="158" spans="1:24" s="1" customFormat="1" x14ac:dyDescent="0.35">
      <c r="A158" s="105">
        <f>A155+1</f>
        <v>96</v>
      </c>
      <c r="B158" s="61" t="s">
        <v>193</v>
      </c>
      <c r="C158" s="124">
        <v>1973</v>
      </c>
      <c r="D158" s="62"/>
      <c r="E158" s="63" t="s">
        <v>40</v>
      </c>
      <c r="F158" s="62">
        <v>5</v>
      </c>
      <c r="G158" s="68">
        <v>8</v>
      </c>
      <c r="H158" s="64">
        <v>6743.34</v>
      </c>
      <c r="I158" s="67">
        <v>6739.28</v>
      </c>
      <c r="J158" s="64">
        <v>6163.34</v>
      </c>
      <c r="K158" s="73">
        <v>311</v>
      </c>
      <c r="L158" s="64">
        <f>'вмды работ'!C160</f>
        <v>407793</v>
      </c>
      <c r="M158" s="67">
        <v>0</v>
      </c>
      <c r="N158" s="67">
        <v>0</v>
      </c>
      <c r="O158" s="67">
        <v>37078</v>
      </c>
      <c r="P158" s="64">
        <f>L158-M158-N158-O158</f>
        <v>370715</v>
      </c>
      <c r="Q158" s="67">
        <f>L158/H158</f>
        <v>60.473444910089064</v>
      </c>
      <c r="R158" s="64">
        <v>13912</v>
      </c>
      <c r="S158" s="65" t="s">
        <v>215</v>
      </c>
      <c r="T158" s="65" t="s">
        <v>194</v>
      </c>
      <c r="U158" s="22"/>
      <c r="X158" s="43"/>
    </row>
    <row r="159" spans="1:24" s="1" customFormat="1" x14ac:dyDescent="0.35">
      <c r="A159" s="177" t="s">
        <v>43</v>
      </c>
      <c r="B159" s="178"/>
      <c r="C159" s="103" t="s">
        <v>41</v>
      </c>
      <c r="D159" s="103" t="s">
        <v>41</v>
      </c>
      <c r="E159" s="103" t="s">
        <v>41</v>
      </c>
      <c r="F159" s="103" t="s">
        <v>41</v>
      </c>
      <c r="G159" s="103" t="s">
        <v>41</v>
      </c>
      <c r="H159" s="64">
        <f>SUM(H158)</f>
        <v>6743.34</v>
      </c>
      <c r="I159" s="64">
        <f t="shared" ref="I159:P159" si="43">SUM(I158)</f>
        <v>6739.28</v>
      </c>
      <c r="J159" s="64">
        <f t="shared" si="43"/>
        <v>6163.34</v>
      </c>
      <c r="K159" s="68">
        <f t="shared" si="43"/>
        <v>311</v>
      </c>
      <c r="L159" s="64">
        <f t="shared" si="43"/>
        <v>407793</v>
      </c>
      <c r="M159" s="64">
        <f t="shared" si="43"/>
        <v>0</v>
      </c>
      <c r="N159" s="64">
        <f t="shared" si="43"/>
        <v>0</v>
      </c>
      <c r="O159" s="64">
        <f t="shared" si="43"/>
        <v>37078</v>
      </c>
      <c r="P159" s="64">
        <f t="shared" si="43"/>
        <v>370715</v>
      </c>
      <c r="Q159" s="67">
        <f>L159/H159</f>
        <v>60.473444910089064</v>
      </c>
      <c r="R159" s="64" t="s">
        <v>41</v>
      </c>
      <c r="S159" s="65" t="s">
        <v>41</v>
      </c>
      <c r="T159" s="65" t="s">
        <v>41</v>
      </c>
      <c r="U159" s="22"/>
      <c r="X159" s="43"/>
    </row>
    <row r="160" spans="1:24" s="1" customFormat="1" x14ac:dyDescent="0.35">
      <c r="A160" s="169" t="s">
        <v>249</v>
      </c>
      <c r="B160" s="169"/>
      <c r="C160" s="169"/>
      <c r="D160" s="169"/>
      <c r="E160" s="169"/>
      <c r="F160" s="228"/>
      <c r="G160" s="229"/>
      <c r="H160" s="229"/>
      <c r="I160" s="229"/>
      <c r="J160" s="229"/>
      <c r="K160" s="229"/>
      <c r="L160" s="229"/>
      <c r="M160" s="229"/>
      <c r="N160" s="229"/>
      <c r="O160" s="229"/>
      <c r="P160" s="229"/>
      <c r="Q160" s="229"/>
      <c r="R160" s="229"/>
      <c r="S160" s="229"/>
      <c r="T160" s="230"/>
      <c r="U160" s="46"/>
      <c r="V160" s="46"/>
    </row>
    <row r="161" spans="1:24" s="1" customFormat="1" x14ac:dyDescent="0.35">
      <c r="A161" s="73">
        <f>A158+1</f>
        <v>97</v>
      </c>
      <c r="B161" s="66" t="s">
        <v>250</v>
      </c>
      <c r="C161" s="72">
        <v>1981</v>
      </c>
      <c r="D161" s="67"/>
      <c r="E161" s="63" t="s">
        <v>42</v>
      </c>
      <c r="F161" s="73">
        <v>9</v>
      </c>
      <c r="G161" s="73">
        <v>12</v>
      </c>
      <c r="H161" s="67">
        <v>21744.2</v>
      </c>
      <c r="I161" s="67">
        <v>14541.32</v>
      </c>
      <c r="J161" s="67">
        <v>12364.58</v>
      </c>
      <c r="K161" s="68">
        <v>1022</v>
      </c>
      <c r="L161" s="64">
        <f>'вмды работ'!C163</f>
        <v>29795592</v>
      </c>
      <c r="M161" s="64">
        <v>0</v>
      </c>
      <c r="N161" s="64">
        <v>7597876</v>
      </c>
      <c r="O161" s="64">
        <v>595912</v>
      </c>
      <c r="P161" s="64">
        <v>21601804</v>
      </c>
      <c r="Q161" s="67">
        <f>L161/H161</f>
        <v>1370.2776832442673</v>
      </c>
      <c r="R161" s="64">
        <v>13912</v>
      </c>
      <c r="S161" s="65" t="s">
        <v>215</v>
      </c>
      <c r="T161" s="63" t="s">
        <v>87</v>
      </c>
      <c r="U161" s="46"/>
      <c r="V161" s="46"/>
    </row>
    <row r="162" spans="1:24" s="1" customFormat="1" x14ac:dyDescent="0.35">
      <c r="A162" s="172" t="s">
        <v>43</v>
      </c>
      <c r="B162" s="172"/>
      <c r="C162" s="67" t="s">
        <v>41</v>
      </c>
      <c r="D162" s="67" t="s">
        <v>41</v>
      </c>
      <c r="E162" s="67" t="s">
        <v>41</v>
      </c>
      <c r="F162" s="67" t="s">
        <v>41</v>
      </c>
      <c r="G162" s="67" t="s">
        <v>41</v>
      </c>
      <c r="H162" s="64">
        <f t="shared" ref="H162:P162" si="44">SUM(H161)</f>
        <v>21744.2</v>
      </c>
      <c r="I162" s="64">
        <f t="shared" si="44"/>
        <v>14541.32</v>
      </c>
      <c r="J162" s="64">
        <f t="shared" si="44"/>
        <v>12364.58</v>
      </c>
      <c r="K162" s="68">
        <f t="shared" si="44"/>
        <v>1022</v>
      </c>
      <c r="L162" s="64">
        <f t="shared" si="44"/>
        <v>29795592</v>
      </c>
      <c r="M162" s="64">
        <v>0</v>
      </c>
      <c r="N162" s="64">
        <f t="shared" si="44"/>
        <v>7597876</v>
      </c>
      <c r="O162" s="64">
        <f t="shared" si="44"/>
        <v>595912</v>
      </c>
      <c r="P162" s="64">
        <f t="shared" si="44"/>
        <v>21601804</v>
      </c>
      <c r="Q162" s="67">
        <f>L162/H162</f>
        <v>1370.2776832442673</v>
      </c>
      <c r="R162" s="69" t="s">
        <v>41</v>
      </c>
      <c r="S162" s="65" t="s">
        <v>41</v>
      </c>
      <c r="T162" s="63" t="s">
        <v>41</v>
      </c>
      <c r="U162" s="46"/>
      <c r="V162" s="46"/>
    </row>
    <row r="163" spans="1:24" s="7" customFormat="1" x14ac:dyDescent="0.35">
      <c r="A163" s="193" t="s">
        <v>65</v>
      </c>
      <c r="B163" s="194"/>
      <c r="C163" s="195"/>
      <c r="D163" s="104" t="s">
        <v>41</v>
      </c>
      <c r="E163" s="104" t="s">
        <v>41</v>
      </c>
      <c r="F163" s="104" t="s">
        <v>41</v>
      </c>
      <c r="G163" s="104" t="s">
        <v>41</v>
      </c>
      <c r="H163" s="80">
        <f>H156+H153+H159+H162</f>
        <v>59677.53</v>
      </c>
      <c r="I163" s="80">
        <f t="shared" ref="I163:P163" si="45">I156+I153+I159+I162</f>
        <v>45446.89</v>
      </c>
      <c r="J163" s="80">
        <f t="shared" si="45"/>
        <v>23297.010000000002</v>
      </c>
      <c r="K163" s="81">
        <f t="shared" si="45"/>
        <v>2659</v>
      </c>
      <c r="L163" s="80">
        <f>L156+L153+L159+L162</f>
        <v>54146930</v>
      </c>
      <c r="M163" s="80">
        <f t="shared" si="45"/>
        <v>0</v>
      </c>
      <c r="N163" s="80">
        <f t="shared" si="45"/>
        <v>23041464</v>
      </c>
      <c r="O163" s="80">
        <f t="shared" si="45"/>
        <v>5421700</v>
      </c>
      <c r="P163" s="80">
        <f t="shared" si="45"/>
        <v>25683766</v>
      </c>
      <c r="Q163" s="67">
        <f>L163/H163</f>
        <v>907.32525290507169</v>
      </c>
      <c r="R163" s="82" t="s">
        <v>41</v>
      </c>
      <c r="S163" s="83" t="s">
        <v>41</v>
      </c>
      <c r="T163" s="83" t="s">
        <v>41</v>
      </c>
      <c r="U163" s="22"/>
      <c r="X163" s="43"/>
    </row>
    <row r="164" spans="1:24" s="1" customFormat="1" ht="15" customHeight="1" x14ac:dyDescent="0.35">
      <c r="A164" s="204" t="s">
        <v>66</v>
      </c>
      <c r="B164" s="204"/>
      <c r="C164" s="204"/>
      <c r="D164" s="204"/>
      <c r="E164" s="204"/>
      <c r="F164" s="204"/>
      <c r="G164" s="204"/>
      <c r="H164" s="204"/>
      <c r="I164" s="204"/>
      <c r="J164" s="204"/>
      <c r="K164" s="204"/>
      <c r="L164" s="204"/>
      <c r="M164" s="204"/>
      <c r="N164" s="204"/>
      <c r="O164" s="204"/>
      <c r="P164" s="204"/>
      <c r="Q164" s="204"/>
      <c r="R164" s="204"/>
      <c r="S164" s="204"/>
      <c r="T164" s="204"/>
      <c r="U164" s="22"/>
      <c r="X164" s="43"/>
    </row>
    <row r="165" spans="1:24" s="1" customFormat="1" ht="15.75" customHeight="1" x14ac:dyDescent="0.35">
      <c r="A165" s="188" t="s">
        <v>114</v>
      </c>
      <c r="B165" s="209"/>
      <c r="C165" s="209"/>
      <c r="D165" s="209"/>
      <c r="E165" s="210"/>
      <c r="F165" s="227"/>
      <c r="G165" s="227"/>
      <c r="H165" s="227"/>
      <c r="I165" s="227"/>
      <c r="J165" s="227"/>
      <c r="K165" s="184"/>
      <c r="L165" s="184"/>
      <c r="M165" s="184"/>
      <c r="N165" s="184"/>
      <c r="O165" s="184"/>
      <c r="P165" s="184"/>
      <c r="Q165" s="184"/>
      <c r="R165" s="184"/>
      <c r="S165" s="184"/>
      <c r="T165" s="184"/>
      <c r="U165" s="22"/>
      <c r="X165" s="43"/>
    </row>
    <row r="166" spans="1:24" s="1" customFormat="1" x14ac:dyDescent="0.35">
      <c r="A166" s="105">
        <f>A161+1</f>
        <v>98</v>
      </c>
      <c r="B166" s="61" t="s">
        <v>151</v>
      </c>
      <c r="C166" s="63">
        <v>1977</v>
      </c>
      <c r="D166" s="63"/>
      <c r="E166" s="63" t="s">
        <v>40</v>
      </c>
      <c r="F166" s="63">
        <v>3</v>
      </c>
      <c r="G166" s="63">
        <v>3</v>
      </c>
      <c r="H166" s="67">
        <v>1443.1</v>
      </c>
      <c r="I166" s="67">
        <v>1290</v>
      </c>
      <c r="J166" s="67">
        <v>757.6</v>
      </c>
      <c r="K166" s="106">
        <v>48</v>
      </c>
      <c r="L166" s="64">
        <f>'вмды работ'!C168</f>
        <v>964428</v>
      </c>
      <c r="M166" s="67">
        <v>0</v>
      </c>
      <c r="N166" s="67">
        <v>622057</v>
      </c>
      <c r="O166" s="67">
        <v>192886</v>
      </c>
      <c r="P166" s="64">
        <f>L166-M166-N166-O166</f>
        <v>149485</v>
      </c>
      <c r="Q166" s="67">
        <f>L166/H166</f>
        <v>668.3029589079066</v>
      </c>
      <c r="R166" s="64">
        <v>13912</v>
      </c>
      <c r="S166" s="65" t="s">
        <v>215</v>
      </c>
      <c r="T166" s="63" t="s">
        <v>87</v>
      </c>
      <c r="U166" s="22"/>
      <c r="X166" s="43"/>
    </row>
    <row r="167" spans="1:24" s="1" customFormat="1" x14ac:dyDescent="0.35">
      <c r="A167" s="105">
        <f>A166+1</f>
        <v>99</v>
      </c>
      <c r="B167" s="61" t="s">
        <v>152</v>
      </c>
      <c r="C167" s="63">
        <v>1977</v>
      </c>
      <c r="D167" s="63"/>
      <c r="E167" s="63" t="s">
        <v>40</v>
      </c>
      <c r="F167" s="63">
        <v>3</v>
      </c>
      <c r="G167" s="63">
        <v>3</v>
      </c>
      <c r="H167" s="67">
        <v>1453.1</v>
      </c>
      <c r="I167" s="67">
        <v>1290</v>
      </c>
      <c r="J167" s="67">
        <v>757.6</v>
      </c>
      <c r="K167" s="106">
        <v>52</v>
      </c>
      <c r="L167" s="64">
        <f>'вмды работ'!C169</f>
        <v>964428</v>
      </c>
      <c r="M167" s="67">
        <v>0</v>
      </c>
      <c r="N167" s="67">
        <v>622057</v>
      </c>
      <c r="O167" s="67">
        <v>192886</v>
      </c>
      <c r="P167" s="64">
        <f>L167-M167-N167-O167</f>
        <v>149485</v>
      </c>
      <c r="Q167" s="67">
        <f>L167/H167</f>
        <v>663.70380565687151</v>
      </c>
      <c r="R167" s="64">
        <v>13912</v>
      </c>
      <c r="S167" s="65" t="s">
        <v>215</v>
      </c>
      <c r="T167" s="63" t="s">
        <v>87</v>
      </c>
      <c r="U167" s="22"/>
      <c r="X167" s="43"/>
    </row>
    <row r="168" spans="1:24" s="1" customFormat="1" x14ac:dyDescent="0.35">
      <c r="A168" s="105">
        <f t="shared" ref="A168:A177" si="46">A167+1</f>
        <v>100</v>
      </c>
      <c r="B168" s="66" t="s">
        <v>149</v>
      </c>
      <c r="C168" s="63">
        <v>1964</v>
      </c>
      <c r="D168" s="63"/>
      <c r="E168" s="63" t="s">
        <v>40</v>
      </c>
      <c r="F168" s="63">
        <v>2</v>
      </c>
      <c r="G168" s="63">
        <v>2</v>
      </c>
      <c r="H168" s="67">
        <v>646.6</v>
      </c>
      <c r="I168" s="67">
        <v>622.6</v>
      </c>
      <c r="J168" s="67">
        <v>420.2</v>
      </c>
      <c r="K168" s="106">
        <v>40</v>
      </c>
      <c r="L168" s="64">
        <f>'вмды работ'!C170</f>
        <v>1247550</v>
      </c>
      <c r="M168" s="67">
        <v>0</v>
      </c>
      <c r="N168" s="67">
        <v>804670</v>
      </c>
      <c r="O168" s="67">
        <v>249510</v>
      </c>
      <c r="P168" s="64">
        <f t="shared" ref="P168:P177" si="47">L168-M168-N168-O168</f>
        <v>193370</v>
      </c>
      <c r="Q168" s="67">
        <f>L168/H168</f>
        <v>1929.3999381379524</v>
      </c>
      <c r="R168" s="64">
        <v>13912</v>
      </c>
      <c r="S168" s="65" t="s">
        <v>215</v>
      </c>
      <c r="T168" s="63" t="s">
        <v>87</v>
      </c>
      <c r="U168" s="22"/>
      <c r="X168" s="43"/>
    </row>
    <row r="169" spans="1:24" s="1" customFormat="1" x14ac:dyDescent="0.35">
      <c r="A169" s="105">
        <f t="shared" si="46"/>
        <v>101</v>
      </c>
      <c r="B169" s="66" t="s">
        <v>150</v>
      </c>
      <c r="C169" s="63">
        <v>1964</v>
      </c>
      <c r="D169" s="63"/>
      <c r="E169" s="63" t="s">
        <v>40</v>
      </c>
      <c r="F169" s="63">
        <v>2</v>
      </c>
      <c r="G169" s="63">
        <v>2</v>
      </c>
      <c r="H169" s="67">
        <v>646.6</v>
      </c>
      <c r="I169" s="67">
        <v>622.6</v>
      </c>
      <c r="J169" s="67">
        <v>420.2</v>
      </c>
      <c r="K169" s="106">
        <v>39</v>
      </c>
      <c r="L169" s="64">
        <f>'вмды работ'!C171</f>
        <v>1247550</v>
      </c>
      <c r="M169" s="67">
        <v>0</v>
      </c>
      <c r="N169" s="67">
        <v>804670</v>
      </c>
      <c r="O169" s="67">
        <v>249510</v>
      </c>
      <c r="P169" s="64">
        <f t="shared" si="47"/>
        <v>193370</v>
      </c>
      <c r="Q169" s="67">
        <f t="shared" ref="Q169:Q178" si="48">L169/H169</f>
        <v>1929.3999381379524</v>
      </c>
      <c r="R169" s="64">
        <v>13912</v>
      </c>
      <c r="S169" s="65" t="s">
        <v>215</v>
      </c>
      <c r="T169" s="63" t="s">
        <v>87</v>
      </c>
      <c r="U169" s="22"/>
      <c r="X169" s="43"/>
    </row>
    <row r="170" spans="1:24" s="1" customFormat="1" x14ac:dyDescent="0.35">
      <c r="A170" s="105">
        <f t="shared" si="46"/>
        <v>102</v>
      </c>
      <c r="B170" s="61" t="s">
        <v>154</v>
      </c>
      <c r="C170" s="63">
        <v>1964</v>
      </c>
      <c r="D170" s="63"/>
      <c r="E170" s="63" t="s">
        <v>40</v>
      </c>
      <c r="F170" s="63">
        <v>2</v>
      </c>
      <c r="G170" s="63">
        <v>2</v>
      </c>
      <c r="H170" s="67">
        <v>633.6</v>
      </c>
      <c r="I170" s="67">
        <v>460.4</v>
      </c>
      <c r="J170" s="67">
        <v>429.2</v>
      </c>
      <c r="K170" s="106">
        <v>23</v>
      </c>
      <c r="L170" s="64">
        <f>'вмды работ'!C172</f>
        <v>1558103</v>
      </c>
      <c r="M170" s="67">
        <v>0</v>
      </c>
      <c r="N170" s="67">
        <v>1004976</v>
      </c>
      <c r="O170" s="67">
        <v>311621</v>
      </c>
      <c r="P170" s="64">
        <f>L170-M170-N170-O170</f>
        <v>241506</v>
      </c>
      <c r="Q170" s="67">
        <f>L170/H170</f>
        <v>2459.1272095959594</v>
      </c>
      <c r="R170" s="64">
        <v>13912</v>
      </c>
      <c r="S170" s="65" t="s">
        <v>215</v>
      </c>
      <c r="T170" s="63" t="s">
        <v>87</v>
      </c>
      <c r="U170" s="22"/>
      <c r="X170" s="43"/>
    </row>
    <row r="171" spans="1:24" s="1" customFormat="1" x14ac:dyDescent="0.35">
      <c r="A171" s="105">
        <f t="shared" si="46"/>
        <v>103</v>
      </c>
      <c r="B171" s="61" t="s">
        <v>155</v>
      </c>
      <c r="C171" s="63">
        <v>1968</v>
      </c>
      <c r="D171" s="63"/>
      <c r="E171" s="63" t="s">
        <v>40</v>
      </c>
      <c r="F171" s="63">
        <v>2</v>
      </c>
      <c r="G171" s="63">
        <v>2</v>
      </c>
      <c r="H171" s="67">
        <v>508.1</v>
      </c>
      <c r="I171" s="67">
        <v>371.3</v>
      </c>
      <c r="J171" s="67">
        <v>282.3</v>
      </c>
      <c r="K171" s="106">
        <v>34</v>
      </c>
      <c r="L171" s="64">
        <f>'вмды работ'!C173</f>
        <v>628707</v>
      </c>
      <c r="M171" s="67">
        <v>0</v>
      </c>
      <c r="N171" s="67">
        <v>405516</v>
      </c>
      <c r="O171" s="67">
        <v>125742</v>
      </c>
      <c r="P171" s="64">
        <f>L171-M171-N171-O171</f>
        <v>97449</v>
      </c>
      <c r="Q171" s="67">
        <f>L171/H171</f>
        <v>1237.3686282227907</v>
      </c>
      <c r="R171" s="64">
        <v>13912</v>
      </c>
      <c r="S171" s="65" t="s">
        <v>215</v>
      </c>
      <c r="T171" s="63" t="s">
        <v>87</v>
      </c>
      <c r="U171" s="22"/>
      <c r="X171" s="43"/>
    </row>
    <row r="172" spans="1:24" s="1" customFormat="1" x14ac:dyDescent="0.35">
      <c r="A172" s="105">
        <f t="shared" si="46"/>
        <v>104</v>
      </c>
      <c r="B172" s="61" t="s">
        <v>156</v>
      </c>
      <c r="C172" s="63">
        <v>1969</v>
      </c>
      <c r="D172" s="63"/>
      <c r="E172" s="63" t="s">
        <v>40</v>
      </c>
      <c r="F172" s="63">
        <v>2</v>
      </c>
      <c r="G172" s="63">
        <v>2</v>
      </c>
      <c r="H172" s="67">
        <v>508.1</v>
      </c>
      <c r="I172" s="67">
        <v>373.7</v>
      </c>
      <c r="J172" s="67">
        <v>289.39999999999998</v>
      </c>
      <c r="K172" s="106">
        <v>31</v>
      </c>
      <c r="L172" s="64">
        <f>'вмды работ'!C174</f>
        <v>628707</v>
      </c>
      <c r="M172" s="67">
        <v>0</v>
      </c>
      <c r="N172" s="67">
        <v>405516</v>
      </c>
      <c r="O172" s="67">
        <v>125742</v>
      </c>
      <c r="P172" s="64">
        <f>L172-M172-N172-O172</f>
        <v>97449</v>
      </c>
      <c r="Q172" s="67">
        <f>L172/H172</f>
        <v>1237.3686282227907</v>
      </c>
      <c r="R172" s="64">
        <v>13912</v>
      </c>
      <c r="S172" s="65" t="s">
        <v>215</v>
      </c>
      <c r="T172" s="63" t="s">
        <v>87</v>
      </c>
      <c r="U172" s="22"/>
      <c r="X172" s="43"/>
    </row>
    <row r="173" spans="1:24" s="1" customFormat="1" x14ac:dyDescent="0.35">
      <c r="A173" s="105">
        <f t="shared" si="46"/>
        <v>105</v>
      </c>
      <c r="B173" s="61" t="s">
        <v>153</v>
      </c>
      <c r="C173" s="63">
        <v>1964</v>
      </c>
      <c r="D173" s="63"/>
      <c r="E173" s="63" t="s">
        <v>40</v>
      </c>
      <c r="F173" s="63">
        <v>2</v>
      </c>
      <c r="G173" s="63">
        <v>2</v>
      </c>
      <c r="H173" s="67">
        <v>635.4</v>
      </c>
      <c r="I173" s="67">
        <v>459.7</v>
      </c>
      <c r="J173" s="67">
        <v>427.7</v>
      </c>
      <c r="K173" s="106">
        <v>38</v>
      </c>
      <c r="L173" s="64">
        <f>'вмды работ'!C175</f>
        <v>1558103</v>
      </c>
      <c r="M173" s="67">
        <v>0</v>
      </c>
      <c r="N173" s="67">
        <v>1004976</v>
      </c>
      <c r="O173" s="67">
        <v>311621</v>
      </c>
      <c r="P173" s="64">
        <f t="shared" si="47"/>
        <v>241506</v>
      </c>
      <c r="Q173" s="67">
        <f t="shared" si="48"/>
        <v>2452.1608435631101</v>
      </c>
      <c r="R173" s="64">
        <v>13912</v>
      </c>
      <c r="S173" s="65" t="s">
        <v>215</v>
      </c>
      <c r="T173" s="63" t="s">
        <v>87</v>
      </c>
      <c r="U173" s="22"/>
      <c r="X173" s="43"/>
    </row>
    <row r="174" spans="1:24" s="1" customFormat="1" x14ac:dyDescent="0.35">
      <c r="A174" s="105">
        <f t="shared" si="46"/>
        <v>106</v>
      </c>
      <c r="B174" s="66" t="s">
        <v>157</v>
      </c>
      <c r="C174" s="63">
        <v>1965</v>
      </c>
      <c r="D174" s="63"/>
      <c r="E174" s="63" t="s">
        <v>40</v>
      </c>
      <c r="F174" s="63">
        <v>2</v>
      </c>
      <c r="G174" s="63">
        <v>2</v>
      </c>
      <c r="H174" s="67">
        <v>641.38</v>
      </c>
      <c r="I174" s="67">
        <v>443.26</v>
      </c>
      <c r="J174" s="67">
        <v>422.33</v>
      </c>
      <c r="K174" s="106">
        <v>40</v>
      </c>
      <c r="L174" s="64">
        <f>'вмды работ'!C176</f>
        <v>794047</v>
      </c>
      <c r="M174" s="67">
        <v>0</v>
      </c>
      <c r="N174" s="67">
        <v>512160</v>
      </c>
      <c r="O174" s="67">
        <v>158810</v>
      </c>
      <c r="P174" s="64">
        <f t="shared" si="47"/>
        <v>123077</v>
      </c>
      <c r="Q174" s="67">
        <f t="shared" si="48"/>
        <v>1238.0289376032929</v>
      </c>
      <c r="R174" s="64">
        <v>13912</v>
      </c>
      <c r="S174" s="65" t="s">
        <v>215</v>
      </c>
      <c r="T174" s="63" t="s">
        <v>87</v>
      </c>
      <c r="U174" s="22"/>
      <c r="X174" s="43"/>
    </row>
    <row r="175" spans="1:24" s="1" customFormat="1" x14ac:dyDescent="0.35">
      <c r="A175" s="105">
        <f t="shared" si="46"/>
        <v>107</v>
      </c>
      <c r="B175" s="66" t="s">
        <v>158</v>
      </c>
      <c r="C175" s="63">
        <v>1965</v>
      </c>
      <c r="D175" s="63"/>
      <c r="E175" s="63" t="s">
        <v>40</v>
      </c>
      <c r="F175" s="63">
        <v>2</v>
      </c>
      <c r="G175" s="63">
        <v>2</v>
      </c>
      <c r="H175" s="67">
        <v>643.20000000000005</v>
      </c>
      <c r="I175" s="67">
        <v>440</v>
      </c>
      <c r="J175" s="67">
        <v>423.26</v>
      </c>
      <c r="K175" s="106">
        <v>34</v>
      </c>
      <c r="L175" s="64">
        <f>'вмды работ'!C177</f>
        <v>748047</v>
      </c>
      <c r="M175" s="67">
        <v>0</v>
      </c>
      <c r="N175" s="67">
        <v>482490</v>
      </c>
      <c r="O175" s="67">
        <v>149610</v>
      </c>
      <c r="P175" s="64">
        <f t="shared" si="47"/>
        <v>115947</v>
      </c>
      <c r="Q175" s="67">
        <f t="shared" si="48"/>
        <v>1163.0083955223879</v>
      </c>
      <c r="R175" s="64">
        <v>13912</v>
      </c>
      <c r="S175" s="65" t="s">
        <v>215</v>
      </c>
      <c r="T175" s="63" t="s">
        <v>87</v>
      </c>
      <c r="U175" s="22"/>
      <c r="X175" s="43"/>
    </row>
    <row r="176" spans="1:24" s="1" customFormat="1" x14ac:dyDescent="0.35">
      <c r="A176" s="105">
        <f t="shared" si="46"/>
        <v>108</v>
      </c>
      <c r="B176" s="61" t="s">
        <v>159</v>
      </c>
      <c r="C176" s="63">
        <v>1962</v>
      </c>
      <c r="D176" s="63"/>
      <c r="E176" s="63" t="s">
        <v>40</v>
      </c>
      <c r="F176" s="63">
        <v>3</v>
      </c>
      <c r="G176" s="63">
        <v>3</v>
      </c>
      <c r="H176" s="67">
        <v>1116</v>
      </c>
      <c r="I176" s="67">
        <v>1116</v>
      </c>
      <c r="J176" s="67">
        <v>0</v>
      </c>
      <c r="K176" s="106">
        <v>19</v>
      </c>
      <c r="L176" s="64">
        <f>'вмды работ'!C178</f>
        <v>1810005</v>
      </c>
      <c r="M176" s="67">
        <v>0</v>
      </c>
      <c r="N176" s="67">
        <v>1167453</v>
      </c>
      <c r="O176" s="67">
        <v>362001</v>
      </c>
      <c r="P176" s="64">
        <f t="shared" si="47"/>
        <v>280551</v>
      </c>
      <c r="Q176" s="67">
        <f t="shared" si="48"/>
        <v>1621.8682795698924</v>
      </c>
      <c r="R176" s="64">
        <v>13912</v>
      </c>
      <c r="S176" s="65" t="s">
        <v>215</v>
      </c>
      <c r="T176" s="63" t="s">
        <v>87</v>
      </c>
      <c r="U176" s="22"/>
      <c r="X176" s="43"/>
    </row>
    <row r="177" spans="1:24" s="1" customFormat="1" ht="15.75" customHeight="1" x14ac:dyDescent="0.35">
      <c r="A177" s="105">
        <f t="shared" si="46"/>
        <v>109</v>
      </c>
      <c r="B177" s="61" t="s">
        <v>160</v>
      </c>
      <c r="C177" s="63">
        <v>1962</v>
      </c>
      <c r="D177" s="63"/>
      <c r="E177" s="63" t="s">
        <v>40</v>
      </c>
      <c r="F177" s="63">
        <v>3</v>
      </c>
      <c r="G177" s="63">
        <v>3</v>
      </c>
      <c r="H177" s="67">
        <v>1539</v>
      </c>
      <c r="I177" s="67">
        <v>1116</v>
      </c>
      <c r="J177" s="67">
        <v>0</v>
      </c>
      <c r="K177" s="106">
        <v>74</v>
      </c>
      <c r="L177" s="64">
        <f>'вмды работ'!C179</f>
        <v>1810005</v>
      </c>
      <c r="M177" s="67">
        <v>0</v>
      </c>
      <c r="N177" s="67">
        <v>1167453</v>
      </c>
      <c r="O177" s="67">
        <v>362001</v>
      </c>
      <c r="P177" s="64">
        <f t="shared" si="47"/>
        <v>280551</v>
      </c>
      <c r="Q177" s="67">
        <f t="shared" si="48"/>
        <v>1176.0916179337232</v>
      </c>
      <c r="R177" s="64">
        <v>13912</v>
      </c>
      <c r="S177" s="65" t="s">
        <v>215</v>
      </c>
      <c r="T177" s="63" t="s">
        <v>87</v>
      </c>
      <c r="U177" s="22"/>
      <c r="X177" s="43"/>
    </row>
    <row r="178" spans="1:24" s="1" customFormat="1" x14ac:dyDescent="0.35">
      <c r="A178" s="177" t="s">
        <v>43</v>
      </c>
      <c r="B178" s="226"/>
      <c r="C178" s="107" t="s">
        <v>41</v>
      </c>
      <c r="D178" s="107" t="s">
        <v>41</v>
      </c>
      <c r="E178" s="107" t="s">
        <v>41</v>
      </c>
      <c r="F178" s="107" t="s">
        <v>41</v>
      </c>
      <c r="G178" s="107" t="s">
        <v>41</v>
      </c>
      <c r="H178" s="108">
        <f>SUM(H166:H177)</f>
        <v>10414.18</v>
      </c>
      <c r="I178" s="108">
        <f t="shared" ref="I178:P178" si="49">SUM(I166:I177)</f>
        <v>8605.56</v>
      </c>
      <c r="J178" s="108">
        <f t="shared" si="49"/>
        <v>4629.79</v>
      </c>
      <c r="K178" s="109">
        <f t="shared" si="49"/>
        <v>472</v>
      </c>
      <c r="L178" s="108">
        <f>SUM(L166:L177)</f>
        <v>13959680</v>
      </c>
      <c r="M178" s="108">
        <f t="shared" si="49"/>
        <v>0</v>
      </c>
      <c r="N178" s="108">
        <f t="shared" si="49"/>
        <v>9003994</v>
      </c>
      <c r="O178" s="108">
        <f t="shared" si="49"/>
        <v>2791940</v>
      </c>
      <c r="P178" s="108">
        <f t="shared" si="49"/>
        <v>2163746</v>
      </c>
      <c r="Q178" s="67">
        <f t="shared" si="48"/>
        <v>1340.4492720502237</v>
      </c>
      <c r="R178" s="69" t="s">
        <v>41</v>
      </c>
      <c r="S178" s="65" t="s">
        <v>41</v>
      </c>
      <c r="T178" s="65" t="s">
        <v>41</v>
      </c>
      <c r="U178" s="22"/>
      <c r="X178" s="43"/>
    </row>
    <row r="179" spans="1:24" s="7" customFormat="1" x14ac:dyDescent="0.35">
      <c r="A179" s="193" t="s">
        <v>67</v>
      </c>
      <c r="B179" s="194"/>
      <c r="C179" s="195"/>
      <c r="D179" s="104" t="s">
        <v>41</v>
      </c>
      <c r="E179" s="104" t="s">
        <v>41</v>
      </c>
      <c r="F179" s="104" t="s">
        <v>41</v>
      </c>
      <c r="G179" s="104" t="s">
        <v>41</v>
      </c>
      <c r="H179" s="80">
        <f t="shared" ref="H179:P179" si="50">H178</f>
        <v>10414.18</v>
      </c>
      <c r="I179" s="80">
        <f t="shared" si="50"/>
        <v>8605.56</v>
      </c>
      <c r="J179" s="80">
        <f t="shared" si="50"/>
        <v>4629.79</v>
      </c>
      <c r="K179" s="81">
        <f t="shared" si="50"/>
        <v>472</v>
      </c>
      <c r="L179" s="80">
        <f t="shared" si="50"/>
        <v>13959680</v>
      </c>
      <c r="M179" s="80">
        <f t="shared" si="50"/>
        <v>0</v>
      </c>
      <c r="N179" s="80">
        <f t="shared" si="50"/>
        <v>9003994</v>
      </c>
      <c r="O179" s="80">
        <f t="shared" si="50"/>
        <v>2791940</v>
      </c>
      <c r="P179" s="80">
        <f t="shared" si="50"/>
        <v>2163746</v>
      </c>
      <c r="Q179" s="79">
        <f>L179/H179</f>
        <v>1340.4492720502237</v>
      </c>
      <c r="R179" s="82" t="s">
        <v>41</v>
      </c>
      <c r="S179" s="83" t="s">
        <v>41</v>
      </c>
      <c r="T179" s="83" t="s">
        <v>41</v>
      </c>
      <c r="U179" s="22"/>
      <c r="X179" s="43"/>
    </row>
    <row r="180" spans="1:24" s="1" customFormat="1" ht="15" customHeight="1" x14ac:dyDescent="0.35">
      <c r="A180" s="204" t="s">
        <v>68</v>
      </c>
      <c r="B180" s="204"/>
      <c r="C180" s="204"/>
      <c r="D180" s="204"/>
      <c r="E180" s="204"/>
      <c r="F180" s="204"/>
      <c r="G180" s="204"/>
      <c r="H180" s="204"/>
      <c r="I180" s="204"/>
      <c r="J180" s="204"/>
      <c r="K180" s="204"/>
      <c r="L180" s="204"/>
      <c r="M180" s="204"/>
      <c r="N180" s="204"/>
      <c r="O180" s="204"/>
      <c r="P180" s="204"/>
      <c r="Q180" s="204"/>
      <c r="R180" s="204"/>
      <c r="S180" s="204"/>
      <c r="T180" s="204"/>
      <c r="U180" s="22"/>
      <c r="X180" s="43"/>
    </row>
    <row r="181" spans="1:24" s="17" customFormat="1" ht="15.75" customHeight="1" x14ac:dyDescent="0.35">
      <c r="A181" s="188" t="s">
        <v>76</v>
      </c>
      <c r="B181" s="189"/>
      <c r="C181" s="189"/>
      <c r="D181" s="189"/>
      <c r="E181" s="190"/>
      <c r="F181" s="183"/>
      <c r="G181" s="183"/>
      <c r="H181" s="183"/>
      <c r="I181" s="183"/>
      <c r="J181" s="183"/>
      <c r="K181" s="183"/>
      <c r="L181" s="183"/>
      <c r="M181" s="183"/>
      <c r="N181" s="183"/>
      <c r="O181" s="183"/>
      <c r="P181" s="183"/>
      <c r="Q181" s="183"/>
      <c r="R181" s="183"/>
      <c r="S181" s="183"/>
      <c r="T181" s="183"/>
      <c r="U181" s="22"/>
      <c r="X181" s="43"/>
    </row>
    <row r="182" spans="1:24" s="17" customFormat="1" x14ac:dyDescent="0.35">
      <c r="A182" s="60">
        <f>A177+1</f>
        <v>110</v>
      </c>
      <c r="B182" s="78" t="s">
        <v>103</v>
      </c>
      <c r="C182" s="63">
        <v>1969</v>
      </c>
      <c r="D182" s="63"/>
      <c r="E182" s="63" t="s">
        <v>40</v>
      </c>
      <c r="F182" s="63">
        <v>2</v>
      </c>
      <c r="G182" s="63">
        <v>2</v>
      </c>
      <c r="H182" s="67">
        <v>570.6</v>
      </c>
      <c r="I182" s="67">
        <v>293.89999999999998</v>
      </c>
      <c r="J182" s="67">
        <v>37</v>
      </c>
      <c r="K182" s="63">
        <v>28</v>
      </c>
      <c r="L182" s="67">
        <f>'вмды работ'!C184</f>
        <v>1348960</v>
      </c>
      <c r="M182" s="67">
        <v>0</v>
      </c>
      <c r="N182" s="67">
        <v>870079</v>
      </c>
      <c r="O182" s="67">
        <v>269792</v>
      </c>
      <c r="P182" s="64">
        <f>L182-M182-N182-O182</f>
        <v>209089</v>
      </c>
      <c r="Q182" s="67">
        <f>L182/H182</f>
        <v>2364.1079565369787</v>
      </c>
      <c r="R182" s="64">
        <v>13912</v>
      </c>
      <c r="S182" s="65" t="s">
        <v>215</v>
      </c>
      <c r="T182" s="63" t="s">
        <v>87</v>
      </c>
      <c r="U182" s="22"/>
      <c r="X182" s="43"/>
    </row>
    <row r="183" spans="1:24" s="17" customFormat="1" ht="16.5" customHeight="1" x14ac:dyDescent="0.35">
      <c r="A183" s="177" t="s">
        <v>43</v>
      </c>
      <c r="B183" s="178"/>
      <c r="C183" s="103" t="s">
        <v>41</v>
      </c>
      <c r="D183" s="103" t="s">
        <v>41</v>
      </c>
      <c r="E183" s="103" t="s">
        <v>41</v>
      </c>
      <c r="F183" s="103" t="s">
        <v>41</v>
      </c>
      <c r="G183" s="103" t="s">
        <v>41</v>
      </c>
      <c r="H183" s="67">
        <f t="shared" ref="H183:P183" si="51">SUM(H182:H182)</f>
        <v>570.6</v>
      </c>
      <c r="I183" s="67">
        <f t="shared" si="51"/>
        <v>293.89999999999998</v>
      </c>
      <c r="J183" s="67">
        <f t="shared" si="51"/>
        <v>37</v>
      </c>
      <c r="K183" s="63">
        <f t="shared" si="51"/>
        <v>28</v>
      </c>
      <c r="L183" s="67">
        <f t="shared" si="51"/>
        <v>1348960</v>
      </c>
      <c r="M183" s="67">
        <f t="shared" si="51"/>
        <v>0</v>
      </c>
      <c r="N183" s="67">
        <f t="shared" si="51"/>
        <v>870079</v>
      </c>
      <c r="O183" s="67">
        <f t="shared" si="51"/>
        <v>269792</v>
      </c>
      <c r="P183" s="67">
        <f t="shared" si="51"/>
        <v>209089</v>
      </c>
      <c r="Q183" s="67">
        <f>L183/H183</f>
        <v>2364.1079565369787</v>
      </c>
      <c r="R183" s="69" t="s">
        <v>41</v>
      </c>
      <c r="S183" s="65" t="s">
        <v>41</v>
      </c>
      <c r="T183" s="65" t="s">
        <v>41</v>
      </c>
      <c r="U183" s="22"/>
      <c r="X183" s="43"/>
    </row>
    <row r="184" spans="1:24" x14ac:dyDescent="0.35">
      <c r="A184" s="173" t="s">
        <v>251</v>
      </c>
      <c r="B184" s="173"/>
      <c r="C184" s="173"/>
      <c r="D184" s="173"/>
      <c r="E184" s="173"/>
      <c r="F184" s="62"/>
      <c r="G184" s="205"/>
      <c r="H184" s="206"/>
      <c r="I184" s="206"/>
      <c r="J184" s="206"/>
      <c r="K184" s="206"/>
      <c r="L184" s="206"/>
      <c r="M184" s="206"/>
      <c r="N184" s="206"/>
      <c r="O184" s="206"/>
      <c r="P184" s="206"/>
      <c r="Q184" s="206"/>
      <c r="R184" s="206"/>
      <c r="S184" s="206"/>
      <c r="T184" s="207"/>
      <c r="U184" s="46"/>
      <c r="V184" s="46"/>
    </row>
    <row r="185" spans="1:24" x14ac:dyDescent="0.35">
      <c r="A185" s="68">
        <f>A182+1</f>
        <v>111</v>
      </c>
      <c r="B185" s="61" t="s">
        <v>252</v>
      </c>
      <c r="C185" s="62">
        <v>1983</v>
      </c>
      <c r="D185" s="62"/>
      <c r="E185" s="63" t="s">
        <v>40</v>
      </c>
      <c r="F185" s="62">
        <v>9</v>
      </c>
      <c r="G185" s="62">
        <v>1</v>
      </c>
      <c r="H185" s="100">
        <v>7725.6</v>
      </c>
      <c r="I185" s="100">
        <v>4196.8999999999996</v>
      </c>
      <c r="J185" s="100">
        <f>I185-253.17</f>
        <v>3943.7299999999996</v>
      </c>
      <c r="K185" s="62">
        <v>206</v>
      </c>
      <c r="L185" s="64">
        <f>'вмды работ'!C187</f>
        <v>2512762</v>
      </c>
      <c r="M185" s="64">
        <v>0</v>
      </c>
      <c r="N185" s="64">
        <v>640754</v>
      </c>
      <c r="O185" s="64">
        <v>50255</v>
      </c>
      <c r="P185" s="64">
        <v>1821753</v>
      </c>
      <c r="Q185" s="67">
        <f>L185/H185</f>
        <v>325.25137206171689</v>
      </c>
      <c r="R185" s="64">
        <v>13912</v>
      </c>
      <c r="S185" s="65" t="s">
        <v>215</v>
      </c>
      <c r="T185" s="63" t="s">
        <v>87</v>
      </c>
      <c r="U185" s="46"/>
      <c r="V185" s="46"/>
    </row>
    <row r="186" spans="1:24" s="1" customFormat="1" x14ac:dyDescent="0.35">
      <c r="A186" s="172" t="s">
        <v>43</v>
      </c>
      <c r="B186" s="172"/>
      <c r="C186" s="67" t="s">
        <v>41</v>
      </c>
      <c r="D186" s="67" t="s">
        <v>41</v>
      </c>
      <c r="E186" s="67" t="s">
        <v>41</v>
      </c>
      <c r="F186" s="67" t="s">
        <v>41</v>
      </c>
      <c r="G186" s="67" t="s">
        <v>41</v>
      </c>
      <c r="H186" s="100">
        <f t="shared" ref="H186:P186" si="52">SUM(H185)</f>
        <v>7725.6</v>
      </c>
      <c r="I186" s="100">
        <f t="shared" si="52"/>
        <v>4196.8999999999996</v>
      </c>
      <c r="J186" s="100">
        <f t="shared" si="52"/>
        <v>3943.7299999999996</v>
      </c>
      <c r="K186" s="68">
        <f t="shared" si="52"/>
        <v>206</v>
      </c>
      <c r="L186" s="64">
        <f t="shared" si="52"/>
        <v>2512762</v>
      </c>
      <c r="M186" s="64">
        <v>0</v>
      </c>
      <c r="N186" s="64">
        <f t="shared" si="52"/>
        <v>640754</v>
      </c>
      <c r="O186" s="64">
        <f t="shared" si="52"/>
        <v>50255</v>
      </c>
      <c r="P186" s="64">
        <f t="shared" si="52"/>
        <v>1821753</v>
      </c>
      <c r="Q186" s="67">
        <f>L186/H186</f>
        <v>325.25137206171689</v>
      </c>
      <c r="R186" s="69" t="s">
        <v>41</v>
      </c>
      <c r="S186" s="65" t="s">
        <v>41</v>
      </c>
      <c r="T186" s="63" t="s">
        <v>41</v>
      </c>
      <c r="U186" s="46"/>
      <c r="V186" s="46"/>
    </row>
    <row r="187" spans="1:24" s="17" customFormat="1" ht="16.5" customHeight="1" x14ac:dyDescent="0.35">
      <c r="A187" s="188" t="s">
        <v>104</v>
      </c>
      <c r="B187" s="189"/>
      <c r="C187" s="189"/>
      <c r="D187" s="189"/>
      <c r="E187" s="190"/>
      <c r="F187" s="182"/>
      <c r="G187" s="182"/>
      <c r="H187" s="182"/>
      <c r="I187" s="182"/>
      <c r="J187" s="182"/>
      <c r="K187" s="182"/>
      <c r="L187" s="182"/>
      <c r="M187" s="182"/>
      <c r="N187" s="182"/>
      <c r="O187" s="182"/>
      <c r="P187" s="182"/>
      <c r="Q187" s="182"/>
      <c r="R187" s="182"/>
      <c r="S187" s="182"/>
      <c r="T187" s="182"/>
      <c r="U187" s="22"/>
      <c r="X187" s="43"/>
    </row>
    <row r="188" spans="1:24" s="17" customFormat="1" ht="16.5" customHeight="1" x14ac:dyDescent="0.35">
      <c r="A188" s="60">
        <f>A185+1</f>
        <v>112</v>
      </c>
      <c r="B188" s="78" t="s">
        <v>105</v>
      </c>
      <c r="C188" s="90">
        <v>1970</v>
      </c>
      <c r="D188" s="62"/>
      <c r="E188" s="63" t="s">
        <v>40</v>
      </c>
      <c r="F188" s="110">
        <v>2</v>
      </c>
      <c r="G188" s="62">
        <v>2</v>
      </c>
      <c r="H188" s="67">
        <v>575.20000000000005</v>
      </c>
      <c r="I188" s="64">
        <v>524.20000000000005</v>
      </c>
      <c r="J188" s="64">
        <v>385.3</v>
      </c>
      <c r="K188" s="68">
        <v>28</v>
      </c>
      <c r="L188" s="64">
        <f>'вмды работ'!C190</f>
        <v>1456255</v>
      </c>
      <c r="M188" s="67">
        <v>0</v>
      </c>
      <c r="N188" s="67">
        <v>939285</v>
      </c>
      <c r="O188" s="67">
        <v>291251</v>
      </c>
      <c r="P188" s="64">
        <f>L188-M188-N188-O188</f>
        <v>225719</v>
      </c>
      <c r="Q188" s="67">
        <f>L188/H188</f>
        <v>2531.7367872044506</v>
      </c>
      <c r="R188" s="64">
        <v>13912</v>
      </c>
      <c r="S188" s="65" t="s">
        <v>215</v>
      </c>
      <c r="T188" s="63" t="s">
        <v>87</v>
      </c>
      <c r="U188" s="22"/>
      <c r="X188" s="43"/>
    </row>
    <row r="189" spans="1:24" s="17" customFormat="1" ht="16.5" customHeight="1" x14ac:dyDescent="0.35">
      <c r="A189" s="111">
        <f>A188+1</f>
        <v>113</v>
      </c>
      <c r="B189" s="66" t="s">
        <v>107</v>
      </c>
      <c r="C189" s="90">
        <v>1990</v>
      </c>
      <c r="D189" s="62"/>
      <c r="E189" s="63" t="s">
        <v>42</v>
      </c>
      <c r="F189" s="110">
        <v>3</v>
      </c>
      <c r="G189" s="62">
        <v>2</v>
      </c>
      <c r="H189" s="67">
        <v>2305</v>
      </c>
      <c r="I189" s="64">
        <v>786.1</v>
      </c>
      <c r="J189" s="64">
        <v>485.7</v>
      </c>
      <c r="K189" s="68">
        <v>64</v>
      </c>
      <c r="L189" s="64">
        <f>'вмды работ'!C191</f>
        <v>1272828</v>
      </c>
      <c r="M189" s="67">
        <v>0</v>
      </c>
      <c r="N189" s="67">
        <v>820974</v>
      </c>
      <c r="O189" s="67">
        <v>254566</v>
      </c>
      <c r="P189" s="64">
        <f>L189-M189-N189-O189</f>
        <v>197288</v>
      </c>
      <c r="Q189" s="67">
        <f>L189/H189</f>
        <v>552.20303687635578</v>
      </c>
      <c r="R189" s="64">
        <v>13912</v>
      </c>
      <c r="S189" s="65" t="s">
        <v>215</v>
      </c>
      <c r="T189" s="63" t="s">
        <v>87</v>
      </c>
      <c r="U189" s="22"/>
      <c r="X189" s="43"/>
    </row>
    <row r="190" spans="1:24" s="17" customFormat="1" ht="16.5" customHeight="1" x14ac:dyDescent="0.35">
      <c r="A190" s="111">
        <f>A189+1</f>
        <v>114</v>
      </c>
      <c r="B190" s="66" t="s">
        <v>108</v>
      </c>
      <c r="C190" s="90">
        <v>1990</v>
      </c>
      <c r="D190" s="62"/>
      <c r="E190" s="63" t="s">
        <v>42</v>
      </c>
      <c r="F190" s="110">
        <v>3</v>
      </c>
      <c r="G190" s="62">
        <v>2</v>
      </c>
      <c r="H190" s="67">
        <v>2250.6999999999998</v>
      </c>
      <c r="I190" s="64">
        <v>815.4</v>
      </c>
      <c r="J190" s="64">
        <v>870.9</v>
      </c>
      <c r="K190" s="68">
        <v>82</v>
      </c>
      <c r="L190" s="64">
        <f>'вмды работ'!C192</f>
        <v>1245174</v>
      </c>
      <c r="M190" s="67">
        <v>0</v>
      </c>
      <c r="N190" s="67">
        <v>803137</v>
      </c>
      <c r="O190" s="67">
        <v>249035</v>
      </c>
      <c r="P190" s="64">
        <f>L190-M190-N190-O190</f>
        <v>193002</v>
      </c>
      <c r="Q190" s="67">
        <f>L190/H190</f>
        <v>553.23854800728668</v>
      </c>
      <c r="R190" s="64">
        <v>13912</v>
      </c>
      <c r="S190" s="65" t="s">
        <v>215</v>
      </c>
      <c r="T190" s="63" t="s">
        <v>87</v>
      </c>
      <c r="U190" s="22"/>
      <c r="X190" s="43"/>
    </row>
    <row r="191" spans="1:24" s="17" customFormat="1" ht="16.5" customHeight="1" x14ac:dyDescent="0.35">
      <c r="A191" s="111">
        <f>A190+1</f>
        <v>115</v>
      </c>
      <c r="B191" s="78" t="s">
        <v>106</v>
      </c>
      <c r="C191" s="90">
        <v>1976</v>
      </c>
      <c r="D191" s="62"/>
      <c r="E191" s="63" t="s">
        <v>42</v>
      </c>
      <c r="F191" s="110">
        <v>3</v>
      </c>
      <c r="G191" s="62">
        <v>3</v>
      </c>
      <c r="H191" s="67">
        <v>1282.7</v>
      </c>
      <c r="I191" s="64">
        <v>1243.2</v>
      </c>
      <c r="J191" s="64">
        <v>757.9</v>
      </c>
      <c r="K191" s="68">
        <v>66</v>
      </c>
      <c r="L191" s="64">
        <f>'вмды работ'!C193</f>
        <v>554780</v>
      </c>
      <c r="M191" s="67">
        <v>0</v>
      </c>
      <c r="N191" s="67">
        <v>357833</v>
      </c>
      <c r="O191" s="67">
        <v>110956</v>
      </c>
      <c r="P191" s="64">
        <f>L191-M191-N191-O191</f>
        <v>85991</v>
      </c>
      <c r="Q191" s="67">
        <f>L191/H191</f>
        <v>432.50955016761515</v>
      </c>
      <c r="R191" s="64">
        <v>13912</v>
      </c>
      <c r="S191" s="65" t="s">
        <v>215</v>
      </c>
      <c r="T191" s="63" t="s">
        <v>87</v>
      </c>
      <c r="U191" s="22"/>
      <c r="X191" s="43"/>
    </row>
    <row r="192" spans="1:24" s="17" customFormat="1" ht="16.5" customHeight="1" x14ac:dyDescent="0.35">
      <c r="A192" s="177" t="s">
        <v>43</v>
      </c>
      <c r="B192" s="178"/>
      <c r="C192" s="103" t="s">
        <v>41</v>
      </c>
      <c r="D192" s="103" t="s">
        <v>41</v>
      </c>
      <c r="E192" s="103" t="s">
        <v>41</v>
      </c>
      <c r="F192" s="103" t="s">
        <v>41</v>
      </c>
      <c r="G192" s="103" t="s">
        <v>41</v>
      </c>
      <c r="H192" s="64">
        <f>SUM(H188:H191)</f>
        <v>6413.5999999999995</v>
      </c>
      <c r="I192" s="64">
        <f t="shared" ref="I192:N192" si="53">SUM(I188:I191)</f>
        <v>3368.9000000000005</v>
      </c>
      <c r="J192" s="64">
        <f t="shared" si="53"/>
        <v>2499.8000000000002</v>
      </c>
      <c r="K192" s="68">
        <f t="shared" si="53"/>
        <v>240</v>
      </c>
      <c r="L192" s="64">
        <f>SUM(L188:L191)</f>
        <v>4529037</v>
      </c>
      <c r="M192" s="64">
        <f t="shared" si="53"/>
        <v>0</v>
      </c>
      <c r="N192" s="64">
        <f t="shared" si="53"/>
        <v>2921229</v>
      </c>
      <c r="O192" s="64">
        <f>SUM(O188:O191)</f>
        <v>905808</v>
      </c>
      <c r="P192" s="64">
        <f>SUM(P188:P191)</f>
        <v>702000</v>
      </c>
      <c r="Q192" s="67">
        <f>L192/H192</f>
        <v>706.16143819383819</v>
      </c>
      <c r="R192" s="69" t="s">
        <v>41</v>
      </c>
      <c r="S192" s="65" t="s">
        <v>41</v>
      </c>
      <c r="T192" s="65" t="s">
        <v>41</v>
      </c>
      <c r="U192" s="22"/>
      <c r="X192" s="43"/>
    </row>
    <row r="193" spans="1:24" s="7" customFormat="1" x14ac:dyDescent="0.35">
      <c r="A193" s="193" t="s">
        <v>77</v>
      </c>
      <c r="B193" s="194"/>
      <c r="C193" s="195"/>
      <c r="D193" s="104" t="s">
        <v>41</v>
      </c>
      <c r="E193" s="104" t="s">
        <v>41</v>
      </c>
      <c r="F193" s="104" t="s">
        <v>41</v>
      </c>
      <c r="G193" s="104" t="s">
        <v>41</v>
      </c>
      <c r="H193" s="80">
        <f>H183+H192+H186</f>
        <v>14709.8</v>
      </c>
      <c r="I193" s="80">
        <f t="shared" ref="I193:P193" si="54">I183+I192+I186</f>
        <v>7859.7000000000007</v>
      </c>
      <c r="J193" s="80">
        <f t="shared" si="54"/>
        <v>6480.53</v>
      </c>
      <c r="K193" s="80">
        <f t="shared" si="54"/>
        <v>474</v>
      </c>
      <c r="L193" s="80">
        <f>L183+L192+L186</f>
        <v>8390759</v>
      </c>
      <c r="M193" s="80">
        <f t="shared" si="54"/>
        <v>0</v>
      </c>
      <c r="N193" s="80">
        <f t="shared" si="54"/>
        <v>4432062</v>
      </c>
      <c r="O193" s="80">
        <f t="shared" si="54"/>
        <v>1225855</v>
      </c>
      <c r="P193" s="80">
        <f t="shared" si="54"/>
        <v>2732842</v>
      </c>
      <c r="Q193" s="80">
        <f>Q183+Q192</f>
        <v>3070.2693947308171</v>
      </c>
      <c r="R193" s="82" t="s">
        <v>41</v>
      </c>
      <c r="S193" s="83" t="s">
        <v>41</v>
      </c>
      <c r="T193" s="83" t="s">
        <v>41</v>
      </c>
      <c r="U193" s="22"/>
      <c r="V193" s="13"/>
      <c r="X193" s="43"/>
    </row>
    <row r="194" spans="1:24" s="1" customFormat="1" ht="15" customHeight="1" x14ac:dyDescent="0.35">
      <c r="A194" s="171" t="s">
        <v>69</v>
      </c>
      <c r="B194" s="171"/>
      <c r="C194" s="171"/>
      <c r="D194" s="171"/>
      <c r="E194" s="171"/>
      <c r="F194" s="171"/>
      <c r="G194" s="171"/>
      <c r="H194" s="171"/>
      <c r="I194" s="171"/>
      <c r="J194" s="171"/>
      <c r="K194" s="171"/>
      <c r="L194" s="171"/>
      <c r="M194" s="171"/>
      <c r="N194" s="171"/>
      <c r="O194" s="171"/>
      <c r="P194" s="171"/>
      <c r="Q194" s="171"/>
      <c r="R194" s="171"/>
      <c r="S194" s="171"/>
      <c r="T194" s="171"/>
      <c r="U194" s="22"/>
      <c r="V194" s="19"/>
      <c r="X194" s="43"/>
    </row>
    <row r="195" spans="1:24" s="1" customFormat="1" ht="15.75" customHeight="1" x14ac:dyDescent="0.35">
      <c r="A195" s="179" t="s">
        <v>80</v>
      </c>
      <c r="B195" s="180"/>
      <c r="C195" s="180"/>
      <c r="D195" s="180"/>
      <c r="E195" s="181"/>
      <c r="F195" s="183"/>
      <c r="G195" s="183"/>
      <c r="H195" s="183"/>
      <c r="I195" s="183"/>
      <c r="J195" s="183"/>
      <c r="K195" s="183"/>
      <c r="L195" s="183"/>
      <c r="M195" s="183"/>
      <c r="N195" s="183"/>
      <c r="O195" s="183"/>
      <c r="P195" s="183"/>
      <c r="Q195" s="183"/>
      <c r="R195" s="183"/>
      <c r="S195" s="183"/>
      <c r="T195" s="183"/>
      <c r="U195" s="22"/>
      <c r="V195" s="2"/>
      <c r="X195" s="43"/>
    </row>
    <row r="196" spans="1:24" s="1" customFormat="1" x14ac:dyDescent="0.35">
      <c r="A196" s="60">
        <f>A191+1</f>
        <v>116</v>
      </c>
      <c r="B196" s="66" t="s">
        <v>161</v>
      </c>
      <c r="C196" s="62">
        <v>1986</v>
      </c>
      <c r="D196" s="62"/>
      <c r="E196" s="63" t="s">
        <v>42</v>
      </c>
      <c r="F196" s="62">
        <v>5</v>
      </c>
      <c r="G196" s="62">
        <v>4</v>
      </c>
      <c r="H196" s="64">
        <v>4026.2</v>
      </c>
      <c r="I196" s="64">
        <v>2883.7</v>
      </c>
      <c r="J196" s="64">
        <v>1681.5</v>
      </c>
      <c r="K196" s="68">
        <v>124</v>
      </c>
      <c r="L196" s="64">
        <f>'вмды работ'!C198</f>
        <v>1328900</v>
      </c>
      <c r="M196" s="67">
        <v>0</v>
      </c>
      <c r="N196" s="67">
        <v>857141</v>
      </c>
      <c r="O196" s="67">
        <v>265780</v>
      </c>
      <c r="P196" s="64">
        <f>L196-M196-N196-O196</f>
        <v>205979</v>
      </c>
      <c r="Q196" s="67">
        <f>L196/H196</f>
        <v>330.06308678158064</v>
      </c>
      <c r="R196" s="64">
        <v>13912</v>
      </c>
      <c r="S196" s="65" t="s">
        <v>215</v>
      </c>
      <c r="T196" s="63" t="s">
        <v>87</v>
      </c>
      <c r="U196" s="22"/>
      <c r="V196" s="2"/>
      <c r="X196" s="43"/>
    </row>
    <row r="197" spans="1:24" s="1" customFormat="1" x14ac:dyDescent="0.35">
      <c r="A197" s="177" t="s">
        <v>43</v>
      </c>
      <c r="B197" s="178"/>
      <c r="C197" s="103" t="s">
        <v>41</v>
      </c>
      <c r="D197" s="103" t="s">
        <v>41</v>
      </c>
      <c r="E197" s="103" t="s">
        <v>41</v>
      </c>
      <c r="F197" s="103" t="s">
        <v>41</v>
      </c>
      <c r="G197" s="103" t="s">
        <v>41</v>
      </c>
      <c r="H197" s="64">
        <f t="shared" ref="H197:P197" si="55">SUM(H196:H196)</f>
        <v>4026.2</v>
      </c>
      <c r="I197" s="64">
        <f t="shared" si="55"/>
        <v>2883.7</v>
      </c>
      <c r="J197" s="64">
        <f t="shared" si="55"/>
        <v>1681.5</v>
      </c>
      <c r="K197" s="68">
        <f t="shared" si="55"/>
        <v>124</v>
      </c>
      <c r="L197" s="64">
        <f t="shared" si="55"/>
        <v>1328900</v>
      </c>
      <c r="M197" s="64">
        <f t="shared" si="55"/>
        <v>0</v>
      </c>
      <c r="N197" s="64">
        <f t="shared" si="55"/>
        <v>857141</v>
      </c>
      <c r="O197" s="64">
        <f t="shared" si="55"/>
        <v>265780</v>
      </c>
      <c r="P197" s="64">
        <f t="shared" si="55"/>
        <v>205979</v>
      </c>
      <c r="Q197" s="67">
        <f>L197/H197</f>
        <v>330.06308678158064</v>
      </c>
      <c r="R197" s="69" t="s">
        <v>41</v>
      </c>
      <c r="S197" s="65" t="s">
        <v>41</v>
      </c>
      <c r="T197" s="65" t="s">
        <v>41</v>
      </c>
      <c r="U197" s="22"/>
      <c r="V197" s="2"/>
      <c r="X197" s="43"/>
    </row>
    <row r="198" spans="1:24" s="1" customFormat="1" ht="15.75" customHeight="1" x14ac:dyDescent="0.35">
      <c r="A198" s="188" t="s">
        <v>79</v>
      </c>
      <c r="B198" s="189"/>
      <c r="C198" s="189"/>
      <c r="D198" s="189"/>
      <c r="E198" s="190"/>
      <c r="F198" s="184"/>
      <c r="G198" s="184"/>
      <c r="H198" s="184"/>
      <c r="I198" s="184"/>
      <c r="J198" s="184"/>
      <c r="K198" s="184"/>
      <c r="L198" s="184"/>
      <c r="M198" s="184"/>
      <c r="N198" s="184"/>
      <c r="O198" s="184"/>
      <c r="P198" s="184"/>
      <c r="Q198" s="184"/>
      <c r="R198" s="184"/>
      <c r="S198" s="184"/>
      <c r="T198" s="184"/>
      <c r="U198" s="22"/>
      <c r="V198" s="2"/>
      <c r="X198" s="43"/>
    </row>
    <row r="199" spans="1:24" s="1" customFormat="1" ht="15.75" customHeight="1" x14ac:dyDescent="0.35">
      <c r="A199" s="72">
        <f>A196+1</f>
        <v>117</v>
      </c>
      <c r="B199" s="61" t="s">
        <v>177</v>
      </c>
      <c r="C199" s="63">
        <v>1974</v>
      </c>
      <c r="D199" s="63"/>
      <c r="E199" s="63" t="s">
        <v>40</v>
      </c>
      <c r="F199" s="62">
        <v>5</v>
      </c>
      <c r="G199" s="62">
        <v>1</v>
      </c>
      <c r="H199" s="63">
        <v>2930.9</v>
      </c>
      <c r="I199" s="63">
        <v>2043.5</v>
      </c>
      <c r="J199" s="63">
        <v>1692</v>
      </c>
      <c r="K199" s="63">
        <v>80</v>
      </c>
      <c r="L199" s="64">
        <f>'вмды работ'!C201</f>
        <v>4447008</v>
      </c>
      <c r="M199" s="67">
        <v>0</v>
      </c>
      <c r="N199" s="67">
        <v>2868320</v>
      </c>
      <c r="O199" s="67">
        <v>889402</v>
      </c>
      <c r="P199" s="64">
        <f>L199-M199-N199-O199</f>
        <v>689286</v>
      </c>
      <c r="Q199" s="67">
        <f>L199/H199</f>
        <v>1517.2841106827254</v>
      </c>
      <c r="R199" s="64">
        <v>13912</v>
      </c>
      <c r="S199" s="65" t="s">
        <v>215</v>
      </c>
      <c r="T199" s="63" t="s">
        <v>87</v>
      </c>
      <c r="U199" s="22"/>
      <c r="V199" s="2"/>
      <c r="X199" s="43"/>
    </row>
    <row r="200" spans="1:24" s="1" customFormat="1" x14ac:dyDescent="0.35">
      <c r="A200" s="72">
        <f>A199+1</f>
        <v>118</v>
      </c>
      <c r="B200" s="66" t="s">
        <v>178</v>
      </c>
      <c r="C200" s="63">
        <v>1970</v>
      </c>
      <c r="D200" s="63"/>
      <c r="E200" s="63" t="s">
        <v>42</v>
      </c>
      <c r="F200" s="62">
        <v>5</v>
      </c>
      <c r="G200" s="62">
        <v>8</v>
      </c>
      <c r="H200" s="90">
        <v>4400.3</v>
      </c>
      <c r="I200" s="63">
        <v>3861.8</v>
      </c>
      <c r="J200" s="165">
        <v>3537.5</v>
      </c>
      <c r="K200" s="63">
        <v>192</v>
      </c>
      <c r="L200" s="64">
        <f>'вмды работ'!C202</f>
        <v>7482039</v>
      </c>
      <c r="M200" s="67">
        <v>0</v>
      </c>
      <c r="N200" s="67">
        <v>4825915</v>
      </c>
      <c r="O200" s="67">
        <v>1496408</v>
      </c>
      <c r="P200" s="64">
        <f>L200-M200-N200-O200</f>
        <v>1159716</v>
      </c>
      <c r="Q200" s="67">
        <f>L200/H200</f>
        <v>1700.3474763084334</v>
      </c>
      <c r="R200" s="64">
        <v>13912</v>
      </c>
      <c r="S200" s="65" t="s">
        <v>215</v>
      </c>
      <c r="T200" s="63" t="s">
        <v>87</v>
      </c>
      <c r="U200" s="22"/>
      <c r="V200" s="2"/>
      <c r="X200" s="43"/>
    </row>
    <row r="201" spans="1:24" s="1" customFormat="1" x14ac:dyDescent="0.35">
      <c r="A201" s="177" t="s">
        <v>43</v>
      </c>
      <c r="B201" s="178"/>
      <c r="C201" s="103" t="s">
        <v>41</v>
      </c>
      <c r="D201" s="103" t="s">
        <v>41</v>
      </c>
      <c r="E201" s="103" t="s">
        <v>41</v>
      </c>
      <c r="F201" s="103" t="s">
        <v>41</v>
      </c>
      <c r="G201" s="103" t="s">
        <v>41</v>
      </c>
      <c r="H201" s="64">
        <f t="shared" ref="H201:P201" si="56">SUM(H199:H200)</f>
        <v>7331.2000000000007</v>
      </c>
      <c r="I201" s="64">
        <f t="shared" si="56"/>
        <v>5905.3</v>
      </c>
      <c r="J201" s="64">
        <f>SUM(J199:J200)</f>
        <v>5229.5</v>
      </c>
      <c r="K201" s="68">
        <f t="shared" si="56"/>
        <v>272</v>
      </c>
      <c r="L201" s="64">
        <f>SUM(L199:L200)</f>
        <v>11929047</v>
      </c>
      <c r="M201" s="64">
        <f t="shared" si="56"/>
        <v>0</v>
      </c>
      <c r="N201" s="64">
        <f t="shared" si="56"/>
        <v>7694235</v>
      </c>
      <c r="O201" s="64">
        <f t="shared" si="56"/>
        <v>2385810</v>
      </c>
      <c r="P201" s="64">
        <f t="shared" si="56"/>
        <v>1849002</v>
      </c>
      <c r="Q201" s="67">
        <f>L201/H201</f>
        <v>1627.1615833697074</v>
      </c>
      <c r="R201" s="69" t="s">
        <v>41</v>
      </c>
      <c r="S201" s="65" t="s">
        <v>41</v>
      </c>
      <c r="T201" s="65" t="s">
        <v>41</v>
      </c>
      <c r="U201" s="22"/>
      <c r="V201" s="2"/>
      <c r="X201" s="43"/>
    </row>
    <row r="202" spans="1:24" s="7" customFormat="1" x14ac:dyDescent="0.35">
      <c r="A202" s="193" t="s">
        <v>70</v>
      </c>
      <c r="B202" s="194"/>
      <c r="C202" s="195"/>
      <c r="D202" s="104" t="s">
        <v>41</v>
      </c>
      <c r="E202" s="104" t="s">
        <v>41</v>
      </c>
      <c r="F202" s="104" t="s">
        <v>41</v>
      </c>
      <c r="G202" s="104" t="s">
        <v>41</v>
      </c>
      <c r="H202" s="80">
        <f t="shared" ref="H202:P202" si="57">H197+H201</f>
        <v>11357.400000000001</v>
      </c>
      <c r="I202" s="80">
        <f t="shared" si="57"/>
        <v>8789</v>
      </c>
      <c r="J202" s="80">
        <f t="shared" si="57"/>
        <v>6911</v>
      </c>
      <c r="K202" s="81">
        <f t="shared" si="57"/>
        <v>396</v>
      </c>
      <c r="L202" s="80">
        <f>L197+L201</f>
        <v>13257947</v>
      </c>
      <c r="M202" s="80">
        <f t="shared" si="57"/>
        <v>0</v>
      </c>
      <c r="N202" s="80">
        <f t="shared" si="57"/>
        <v>8551376</v>
      </c>
      <c r="O202" s="80">
        <f t="shared" si="57"/>
        <v>2651590</v>
      </c>
      <c r="P202" s="80">
        <f t="shared" si="57"/>
        <v>2054981</v>
      </c>
      <c r="Q202" s="79">
        <f>L202/H202</f>
        <v>1167.3399721767305</v>
      </c>
      <c r="R202" s="82" t="s">
        <v>41</v>
      </c>
      <c r="S202" s="83" t="s">
        <v>41</v>
      </c>
      <c r="T202" s="83" t="s">
        <v>41</v>
      </c>
      <c r="U202" s="22"/>
      <c r="V202" s="13"/>
      <c r="X202" s="43"/>
    </row>
    <row r="203" spans="1:24" x14ac:dyDescent="0.35">
      <c r="A203" s="168" t="s">
        <v>253</v>
      </c>
      <c r="B203" s="168"/>
      <c r="C203" s="168"/>
      <c r="D203" s="168"/>
      <c r="E203" s="168"/>
      <c r="F203" s="168"/>
      <c r="G203" s="168"/>
      <c r="H203" s="168"/>
      <c r="I203" s="168"/>
      <c r="J203" s="168"/>
      <c r="K203" s="168"/>
      <c r="L203" s="168"/>
      <c r="M203" s="168"/>
      <c r="N203" s="168"/>
      <c r="O203" s="168"/>
      <c r="P203" s="168"/>
      <c r="Q203" s="168"/>
      <c r="R203" s="168"/>
      <c r="S203" s="168"/>
      <c r="T203" s="168"/>
      <c r="U203" s="46"/>
      <c r="V203" s="46"/>
    </row>
    <row r="204" spans="1:24" x14ac:dyDescent="0.35">
      <c r="A204" s="173" t="s">
        <v>254</v>
      </c>
      <c r="B204" s="173"/>
      <c r="C204" s="173"/>
      <c r="D204" s="173"/>
      <c r="E204" s="173"/>
      <c r="F204" s="174"/>
      <c r="G204" s="175"/>
      <c r="H204" s="175"/>
      <c r="I204" s="175"/>
      <c r="J204" s="175"/>
      <c r="K204" s="175"/>
      <c r="L204" s="175"/>
      <c r="M204" s="175"/>
      <c r="N204" s="175"/>
      <c r="O204" s="175"/>
      <c r="P204" s="175"/>
      <c r="Q204" s="175"/>
      <c r="R204" s="175"/>
      <c r="S204" s="175"/>
      <c r="T204" s="176"/>
      <c r="U204" s="46"/>
      <c r="V204" s="46"/>
    </row>
    <row r="205" spans="1:24" x14ac:dyDescent="0.35">
      <c r="A205" s="68">
        <f>A200+1</f>
        <v>119</v>
      </c>
      <c r="B205" s="66" t="s">
        <v>255</v>
      </c>
      <c r="C205" s="112">
        <v>1976</v>
      </c>
      <c r="D205" s="67"/>
      <c r="E205" s="63" t="s">
        <v>40</v>
      </c>
      <c r="F205" s="112">
        <v>9</v>
      </c>
      <c r="G205" s="112">
        <v>1</v>
      </c>
      <c r="H205" s="113">
        <v>1977.07</v>
      </c>
      <c r="I205" s="113">
        <v>1977.07</v>
      </c>
      <c r="J205" s="113">
        <v>1691.44</v>
      </c>
      <c r="K205" s="113">
        <v>78</v>
      </c>
      <c r="L205" s="64">
        <f>'вмды работ'!C207</f>
        <v>2578856</v>
      </c>
      <c r="M205" s="64">
        <v>0</v>
      </c>
      <c r="N205" s="64">
        <v>657608</v>
      </c>
      <c r="O205" s="64">
        <v>51577</v>
      </c>
      <c r="P205" s="64">
        <v>1869671</v>
      </c>
      <c r="Q205" s="67">
        <f>L205/H205</f>
        <v>1304.3827482082072</v>
      </c>
      <c r="R205" s="64">
        <v>13912</v>
      </c>
      <c r="S205" s="65" t="s">
        <v>215</v>
      </c>
      <c r="T205" s="63" t="s">
        <v>87</v>
      </c>
      <c r="U205" s="46"/>
      <c r="V205" s="46"/>
    </row>
    <row r="206" spans="1:24" s="1" customFormat="1" x14ac:dyDescent="0.35">
      <c r="A206" s="172" t="s">
        <v>43</v>
      </c>
      <c r="B206" s="172"/>
      <c r="C206" s="67" t="s">
        <v>41</v>
      </c>
      <c r="D206" s="67" t="s">
        <v>41</v>
      </c>
      <c r="E206" s="67" t="s">
        <v>41</v>
      </c>
      <c r="F206" s="67" t="s">
        <v>41</v>
      </c>
      <c r="G206" s="67" t="s">
        <v>41</v>
      </c>
      <c r="H206" s="64">
        <f>SUM(H205)</f>
        <v>1977.07</v>
      </c>
      <c r="I206" s="64">
        <f>SUM(I205)</f>
        <v>1977.07</v>
      </c>
      <c r="J206" s="64">
        <f>SUM(J205)</f>
        <v>1691.44</v>
      </c>
      <c r="K206" s="68">
        <f>SUM(K205)</f>
        <v>78</v>
      </c>
      <c r="L206" s="64">
        <f>SUM(L205)</f>
        <v>2578856</v>
      </c>
      <c r="M206" s="64">
        <v>0</v>
      </c>
      <c r="N206" s="64">
        <f>SUM(N205)</f>
        <v>657608</v>
      </c>
      <c r="O206" s="64">
        <f>SUM(O205)</f>
        <v>51577</v>
      </c>
      <c r="P206" s="64">
        <f>SUM(P205)</f>
        <v>1869671</v>
      </c>
      <c r="Q206" s="67">
        <f>L206/H206</f>
        <v>1304.3827482082072</v>
      </c>
      <c r="R206" s="69" t="s">
        <v>41</v>
      </c>
      <c r="S206" s="65" t="s">
        <v>41</v>
      </c>
      <c r="T206" s="63" t="s">
        <v>41</v>
      </c>
      <c r="U206" s="46"/>
      <c r="V206" s="46"/>
    </row>
    <row r="207" spans="1:24" s="7" customFormat="1" ht="17.25" customHeight="1" x14ac:dyDescent="0.35">
      <c r="A207" s="169" t="s">
        <v>256</v>
      </c>
      <c r="B207" s="169"/>
      <c r="C207" s="79" t="s">
        <v>41</v>
      </c>
      <c r="D207" s="79" t="s">
        <v>41</v>
      </c>
      <c r="E207" s="79" t="s">
        <v>41</v>
      </c>
      <c r="F207" s="79" t="s">
        <v>41</v>
      </c>
      <c r="G207" s="79" t="s">
        <v>41</v>
      </c>
      <c r="H207" s="80">
        <f>H206</f>
        <v>1977.07</v>
      </c>
      <c r="I207" s="80">
        <f t="shared" ref="I207:P207" si="58">I206</f>
        <v>1977.07</v>
      </c>
      <c r="J207" s="80">
        <f t="shared" si="58"/>
        <v>1691.44</v>
      </c>
      <c r="K207" s="81">
        <f t="shared" si="58"/>
        <v>78</v>
      </c>
      <c r="L207" s="80">
        <f t="shared" si="58"/>
        <v>2578856</v>
      </c>
      <c r="M207" s="80">
        <v>0</v>
      </c>
      <c r="N207" s="80">
        <f t="shared" si="58"/>
        <v>657608</v>
      </c>
      <c r="O207" s="80">
        <f t="shared" si="58"/>
        <v>51577</v>
      </c>
      <c r="P207" s="80">
        <f t="shared" si="58"/>
        <v>1869671</v>
      </c>
      <c r="Q207" s="67">
        <f>L207/H207</f>
        <v>1304.3827482082072</v>
      </c>
      <c r="R207" s="82" t="s">
        <v>41</v>
      </c>
      <c r="S207" s="83" t="s">
        <v>41</v>
      </c>
      <c r="T207" s="92" t="s">
        <v>41</v>
      </c>
      <c r="U207" s="46"/>
      <c r="V207" s="46"/>
    </row>
    <row r="208" spans="1:24" s="1" customFormat="1" ht="15" customHeight="1" x14ac:dyDescent="0.35">
      <c r="A208" s="171" t="s">
        <v>71</v>
      </c>
      <c r="B208" s="171"/>
      <c r="C208" s="171"/>
      <c r="D208" s="171"/>
      <c r="E208" s="171"/>
      <c r="F208" s="171"/>
      <c r="G208" s="171"/>
      <c r="H208" s="171"/>
      <c r="I208" s="171"/>
      <c r="J208" s="171"/>
      <c r="K208" s="171"/>
      <c r="L208" s="171"/>
      <c r="M208" s="171"/>
      <c r="N208" s="171"/>
      <c r="O208" s="171"/>
      <c r="P208" s="171"/>
      <c r="Q208" s="171"/>
      <c r="R208" s="171"/>
      <c r="S208" s="171"/>
      <c r="T208" s="171"/>
      <c r="U208" s="22"/>
      <c r="X208" s="43"/>
    </row>
    <row r="209" spans="1:24" s="1" customFormat="1" ht="15.75" customHeight="1" x14ac:dyDescent="0.35">
      <c r="A209" s="185" t="s">
        <v>72</v>
      </c>
      <c r="B209" s="186"/>
      <c r="C209" s="186"/>
      <c r="D209" s="186"/>
      <c r="E209" s="187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70"/>
      <c r="U209" s="22"/>
      <c r="X209" s="43"/>
    </row>
    <row r="210" spans="1:24" s="1" customFormat="1" x14ac:dyDescent="0.35">
      <c r="A210" s="68">
        <f>A205+1</f>
        <v>120</v>
      </c>
      <c r="B210" s="78" t="s">
        <v>162</v>
      </c>
      <c r="C210" s="125">
        <v>1972</v>
      </c>
      <c r="D210" s="126"/>
      <c r="E210" s="63" t="s">
        <v>40</v>
      </c>
      <c r="F210" s="126">
        <v>5</v>
      </c>
      <c r="G210" s="126">
        <v>5</v>
      </c>
      <c r="H210" s="122">
        <v>4484.17</v>
      </c>
      <c r="I210" s="67">
        <v>3332.3</v>
      </c>
      <c r="J210" s="122">
        <v>1151.3</v>
      </c>
      <c r="K210" s="126">
        <v>132</v>
      </c>
      <c r="L210" s="67">
        <f>'вмды работ'!C212</f>
        <v>6377527</v>
      </c>
      <c r="M210" s="67">
        <v>0</v>
      </c>
      <c r="N210" s="67">
        <v>4113505</v>
      </c>
      <c r="O210" s="67">
        <v>1275505</v>
      </c>
      <c r="P210" s="64">
        <f>L210-M210-N210-O210</f>
        <v>988517</v>
      </c>
      <c r="Q210" s="67">
        <f>L210/H210</f>
        <v>1422.2313159402966</v>
      </c>
      <c r="R210" s="64">
        <v>13912</v>
      </c>
      <c r="S210" s="65" t="s">
        <v>215</v>
      </c>
      <c r="T210" s="63" t="s">
        <v>87</v>
      </c>
      <c r="U210" s="22"/>
      <c r="X210" s="43"/>
    </row>
    <row r="211" spans="1:24" x14ac:dyDescent="0.35">
      <c r="A211" s="68">
        <f>A210+1</f>
        <v>121</v>
      </c>
      <c r="B211" s="66" t="s">
        <v>257</v>
      </c>
      <c r="C211" s="62">
        <v>1988</v>
      </c>
      <c r="D211" s="62"/>
      <c r="E211" s="63" t="s">
        <v>40</v>
      </c>
      <c r="F211" s="62" t="s">
        <v>258</v>
      </c>
      <c r="G211" s="62">
        <v>1</v>
      </c>
      <c r="H211" s="100">
        <v>8356</v>
      </c>
      <c r="I211" s="100">
        <v>6219.6</v>
      </c>
      <c r="J211" s="100">
        <v>3606.8</v>
      </c>
      <c r="K211" s="62">
        <v>57</v>
      </c>
      <c r="L211" s="64">
        <f>'вмды работ'!C213</f>
        <v>2404806</v>
      </c>
      <c r="M211" s="64">
        <v>0</v>
      </c>
      <c r="N211" s="64">
        <v>613226</v>
      </c>
      <c r="O211" s="64">
        <v>48096</v>
      </c>
      <c r="P211" s="64">
        <v>1743484</v>
      </c>
      <c r="Q211" s="67">
        <f>L211/H211</f>
        <v>287.79392053614168</v>
      </c>
      <c r="R211" s="64">
        <v>13912</v>
      </c>
      <c r="S211" s="65" t="s">
        <v>215</v>
      </c>
      <c r="T211" s="63" t="s">
        <v>87</v>
      </c>
      <c r="U211" s="46"/>
      <c r="V211" s="46"/>
    </row>
    <row r="212" spans="1:24" s="1" customFormat="1" ht="15" customHeight="1" x14ac:dyDescent="0.35">
      <c r="A212" s="191" t="s">
        <v>43</v>
      </c>
      <c r="B212" s="192"/>
      <c r="C212" s="114" t="s">
        <v>41</v>
      </c>
      <c r="D212" s="114" t="s">
        <v>41</v>
      </c>
      <c r="E212" s="114" t="s">
        <v>41</v>
      </c>
      <c r="F212" s="114" t="s">
        <v>41</v>
      </c>
      <c r="G212" s="114" t="s">
        <v>41</v>
      </c>
      <c r="H212" s="114">
        <f>SUM(H210:H211)</f>
        <v>12840.17</v>
      </c>
      <c r="I212" s="114">
        <f t="shared" ref="I212:P212" si="59">SUM(I210:I211)</f>
        <v>9551.9000000000015</v>
      </c>
      <c r="J212" s="114">
        <f t="shared" si="59"/>
        <v>4758.1000000000004</v>
      </c>
      <c r="K212" s="159">
        <f t="shared" si="59"/>
        <v>189</v>
      </c>
      <c r="L212" s="114">
        <f>SUM(L210:L211)</f>
        <v>8782333</v>
      </c>
      <c r="M212" s="114">
        <f t="shared" si="59"/>
        <v>0</v>
      </c>
      <c r="N212" s="114">
        <f t="shared" si="59"/>
        <v>4726731</v>
      </c>
      <c r="O212" s="114">
        <f t="shared" si="59"/>
        <v>1323601</v>
      </c>
      <c r="P212" s="114">
        <f t="shared" si="59"/>
        <v>2732001</v>
      </c>
      <c r="Q212" s="67">
        <f>L212/H212</f>
        <v>683.97326515147381</v>
      </c>
      <c r="R212" s="69" t="s">
        <v>41</v>
      </c>
      <c r="S212" s="69" t="s">
        <v>41</v>
      </c>
      <c r="T212" s="69" t="s">
        <v>41</v>
      </c>
      <c r="U212" s="22"/>
      <c r="X212" s="43"/>
    </row>
    <row r="213" spans="1:24" s="7" customFormat="1" x14ac:dyDescent="0.35">
      <c r="A213" s="185" t="s">
        <v>78</v>
      </c>
      <c r="B213" s="186"/>
      <c r="C213" s="187"/>
      <c r="D213" s="79" t="s">
        <v>41</v>
      </c>
      <c r="E213" s="79" t="s">
        <v>41</v>
      </c>
      <c r="F213" s="79" t="s">
        <v>41</v>
      </c>
      <c r="G213" s="79" t="s">
        <v>41</v>
      </c>
      <c r="H213" s="80">
        <f>H212</f>
        <v>12840.17</v>
      </c>
      <c r="I213" s="80">
        <f t="shared" ref="I213:P213" si="60">I212</f>
        <v>9551.9000000000015</v>
      </c>
      <c r="J213" s="80">
        <f t="shared" si="60"/>
        <v>4758.1000000000004</v>
      </c>
      <c r="K213" s="81">
        <f t="shared" si="60"/>
        <v>189</v>
      </c>
      <c r="L213" s="80">
        <f t="shared" si="60"/>
        <v>8782333</v>
      </c>
      <c r="M213" s="80">
        <f t="shared" si="60"/>
        <v>0</v>
      </c>
      <c r="N213" s="80">
        <f t="shared" si="60"/>
        <v>4726731</v>
      </c>
      <c r="O213" s="80">
        <f t="shared" si="60"/>
        <v>1323601</v>
      </c>
      <c r="P213" s="80">
        <f t="shared" si="60"/>
        <v>2732001</v>
      </c>
      <c r="Q213" s="79">
        <f>L213/H213</f>
        <v>683.97326515147381</v>
      </c>
      <c r="R213" s="82" t="s">
        <v>41</v>
      </c>
      <c r="S213" s="82" t="s">
        <v>41</v>
      </c>
      <c r="T213" s="82" t="s">
        <v>41</v>
      </c>
      <c r="U213" s="22"/>
      <c r="X213" s="43"/>
    </row>
    <row r="214" spans="1:24" x14ac:dyDescent="0.35">
      <c r="A214" s="168" t="s">
        <v>266</v>
      </c>
      <c r="B214" s="168"/>
      <c r="C214" s="168"/>
      <c r="D214" s="168"/>
      <c r="E214" s="168"/>
      <c r="F214" s="168"/>
      <c r="G214" s="168"/>
      <c r="H214" s="168"/>
      <c r="I214" s="168"/>
      <c r="J214" s="168"/>
      <c r="K214" s="168"/>
      <c r="L214" s="168"/>
      <c r="M214" s="168"/>
      <c r="N214" s="168"/>
      <c r="O214" s="168"/>
      <c r="P214" s="168"/>
      <c r="Q214" s="168"/>
      <c r="R214" s="168"/>
      <c r="S214" s="168"/>
      <c r="T214" s="168"/>
      <c r="U214" s="46"/>
      <c r="V214" s="46"/>
    </row>
    <row r="215" spans="1:24" x14ac:dyDescent="0.35">
      <c r="A215" s="68">
        <f>A211+1</f>
        <v>122</v>
      </c>
      <c r="B215" s="66" t="s">
        <v>260</v>
      </c>
      <c r="C215" s="62">
        <v>1980</v>
      </c>
      <c r="D215" s="62"/>
      <c r="E215" s="63" t="s">
        <v>42</v>
      </c>
      <c r="F215" s="62">
        <v>9</v>
      </c>
      <c r="G215" s="62">
        <v>6</v>
      </c>
      <c r="H215" s="100">
        <v>11357.9</v>
      </c>
      <c r="I215" s="100">
        <v>11357.7</v>
      </c>
      <c r="J215" s="100">
        <v>7683.5</v>
      </c>
      <c r="K215" s="62">
        <v>573</v>
      </c>
      <c r="L215" s="64">
        <f>'вмды работ'!C217</f>
        <v>14819910</v>
      </c>
      <c r="M215" s="64">
        <v>0</v>
      </c>
      <c r="N215" s="64">
        <v>3779077</v>
      </c>
      <c r="O215" s="64">
        <v>296398</v>
      </c>
      <c r="P215" s="64">
        <v>10744435</v>
      </c>
      <c r="Q215" s="67">
        <f>L215/H215</f>
        <v>1304.8107484658256</v>
      </c>
      <c r="R215" s="64">
        <v>13912</v>
      </c>
      <c r="S215" s="65" t="s">
        <v>215</v>
      </c>
      <c r="T215" s="63" t="s">
        <v>87</v>
      </c>
      <c r="U215" s="46"/>
      <c r="V215" s="46"/>
    </row>
    <row r="216" spans="1:24" x14ac:dyDescent="0.35">
      <c r="A216" s="68">
        <f>A215+1</f>
        <v>123</v>
      </c>
      <c r="B216" s="66" t="s">
        <v>261</v>
      </c>
      <c r="C216" s="62">
        <v>1980</v>
      </c>
      <c r="D216" s="62"/>
      <c r="E216" s="63" t="s">
        <v>40</v>
      </c>
      <c r="F216" s="62">
        <v>9</v>
      </c>
      <c r="G216" s="62">
        <v>1</v>
      </c>
      <c r="H216" s="115">
        <v>6661.8</v>
      </c>
      <c r="I216" s="100">
        <v>4731.8999999999996</v>
      </c>
      <c r="J216" s="100">
        <v>3208.1</v>
      </c>
      <c r="K216" s="62">
        <v>381</v>
      </c>
      <c r="L216" s="64">
        <f>'вмды работ'!C218</f>
        <v>2366731</v>
      </c>
      <c r="M216" s="64">
        <v>0</v>
      </c>
      <c r="N216" s="64">
        <v>603517</v>
      </c>
      <c r="O216" s="64">
        <v>47335</v>
      </c>
      <c r="P216" s="64">
        <v>1715879</v>
      </c>
      <c r="Q216" s="67">
        <f t="shared" ref="Q216:Q221" si="61">L216/H216</f>
        <v>355.26899636734817</v>
      </c>
      <c r="R216" s="64">
        <v>13912</v>
      </c>
      <c r="S216" s="65" t="s">
        <v>215</v>
      </c>
      <c r="T216" s="63" t="s">
        <v>87</v>
      </c>
      <c r="U216" s="46"/>
      <c r="V216" s="46"/>
    </row>
    <row r="217" spans="1:24" x14ac:dyDescent="0.35">
      <c r="A217" s="68">
        <f>A216+1</f>
        <v>124</v>
      </c>
      <c r="B217" s="61" t="s">
        <v>262</v>
      </c>
      <c r="C217" s="62">
        <v>1984</v>
      </c>
      <c r="D217" s="62"/>
      <c r="E217" s="63" t="s">
        <v>42</v>
      </c>
      <c r="F217" s="62">
        <v>9</v>
      </c>
      <c r="G217" s="62">
        <v>2</v>
      </c>
      <c r="H217" s="100">
        <v>3588.3</v>
      </c>
      <c r="I217" s="100">
        <v>3588.3</v>
      </c>
      <c r="J217" s="100">
        <v>2241.9</v>
      </c>
      <c r="K217" s="62">
        <v>186</v>
      </c>
      <c r="L217" s="64">
        <f>'вмды работ'!C219</f>
        <v>4962052</v>
      </c>
      <c r="M217" s="64">
        <v>0</v>
      </c>
      <c r="N217" s="64">
        <v>1265323</v>
      </c>
      <c r="O217" s="64">
        <v>99241</v>
      </c>
      <c r="P217" s="64">
        <v>3597488</v>
      </c>
      <c r="Q217" s="67">
        <f>L217/H217</f>
        <v>1382.8420143243318</v>
      </c>
      <c r="R217" s="64">
        <v>13912</v>
      </c>
      <c r="S217" s="65" t="s">
        <v>215</v>
      </c>
      <c r="T217" s="63" t="s">
        <v>87</v>
      </c>
      <c r="U217" s="46"/>
      <c r="V217" s="46"/>
    </row>
    <row r="218" spans="1:24" x14ac:dyDescent="0.35">
      <c r="A218" s="68">
        <f>A217+1</f>
        <v>125</v>
      </c>
      <c r="B218" s="61" t="s">
        <v>263</v>
      </c>
      <c r="C218" s="62">
        <v>1987</v>
      </c>
      <c r="D218" s="62"/>
      <c r="E218" s="63" t="s">
        <v>42</v>
      </c>
      <c r="F218" s="62">
        <v>9</v>
      </c>
      <c r="G218" s="62">
        <v>3</v>
      </c>
      <c r="H218" s="100">
        <v>5407.6</v>
      </c>
      <c r="I218" s="100">
        <v>5407.6</v>
      </c>
      <c r="J218" s="100">
        <v>3369.1</v>
      </c>
      <c r="K218" s="62">
        <v>268</v>
      </c>
      <c r="L218" s="64">
        <f>'вмды работ'!C220</f>
        <v>7443078</v>
      </c>
      <c r="M218" s="64">
        <v>0</v>
      </c>
      <c r="N218" s="64">
        <v>1897985</v>
      </c>
      <c r="O218" s="64">
        <v>148862</v>
      </c>
      <c r="P218" s="64">
        <v>5396231</v>
      </c>
      <c r="Q218" s="67">
        <f t="shared" si="61"/>
        <v>1376.4106072934387</v>
      </c>
      <c r="R218" s="64">
        <v>13912</v>
      </c>
      <c r="S218" s="65" t="s">
        <v>215</v>
      </c>
      <c r="T218" s="63" t="s">
        <v>87</v>
      </c>
      <c r="U218" s="46"/>
      <c r="V218" s="46"/>
    </row>
    <row r="219" spans="1:24" x14ac:dyDescent="0.35">
      <c r="A219" s="68">
        <f>A218+1</f>
        <v>126</v>
      </c>
      <c r="B219" s="66" t="s">
        <v>264</v>
      </c>
      <c r="C219" s="62">
        <v>1982</v>
      </c>
      <c r="D219" s="62"/>
      <c r="E219" s="63" t="s">
        <v>42</v>
      </c>
      <c r="F219" s="62">
        <v>9</v>
      </c>
      <c r="G219" s="62">
        <v>7</v>
      </c>
      <c r="H219" s="100">
        <v>12362.8</v>
      </c>
      <c r="I219" s="100">
        <v>12362.8</v>
      </c>
      <c r="J219" s="100">
        <v>8298.2000000000007</v>
      </c>
      <c r="K219" s="62">
        <v>663</v>
      </c>
      <c r="L219" s="64">
        <f>'вмды работ'!C221</f>
        <v>17342647</v>
      </c>
      <c r="M219" s="64">
        <v>0</v>
      </c>
      <c r="N219" s="64">
        <v>4422375</v>
      </c>
      <c r="O219" s="64">
        <v>346853</v>
      </c>
      <c r="P219" s="64">
        <v>12573419</v>
      </c>
      <c r="Q219" s="67">
        <f t="shared" si="61"/>
        <v>1402.8089914906009</v>
      </c>
      <c r="R219" s="64">
        <v>13912</v>
      </c>
      <c r="S219" s="65" t="s">
        <v>215</v>
      </c>
      <c r="T219" s="63" t="s">
        <v>87</v>
      </c>
      <c r="U219" s="46"/>
      <c r="V219" s="46"/>
    </row>
    <row r="220" spans="1:24" x14ac:dyDescent="0.35">
      <c r="A220" s="68">
        <f>A219+1</f>
        <v>127</v>
      </c>
      <c r="B220" s="61" t="s">
        <v>265</v>
      </c>
      <c r="C220" s="62">
        <v>1991</v>
      </c>
      <c r="D220" s="62"/>
      <c r="E220" s="63" t="s">
        <v>42</v>
      </c>
      <c r="F220" s="62">
        <v>9</v>
      </c>
      <c r="G220" s="62">
        <v>4</v>
      </c>
      <c r="H220" s="100">
        <v>8453.7999999999993</v>
      </c>
      <c r="I220" s="100">
        <v>8453.7999999999993</v>
      </c>
      <c r="J220" s="100">
        <v>5027.3</v>
      </c>
      <c r="K220" s="62">
        <v>441</v>
      </c>
      <c r="L220" s="64">
        <f>'вмды работ'!C222</f>
        <v>9916132</v>
      </c>
      <c r="M220" s="64">
        <v>0</v>
      </c>
      <c r="N220" s="64">
        <v>2528614</v>
      </c>
      <c r="O220" s="64">
        <v>198323</v>
      </c>
      <c r="P220" s="64">
        <v>7189195</v>
      </c>
      <c r="Q220" s="67">
        <f t="shared" si="61"/>
        <v>1172.9792519340415</v>
      </c>
      <c r="R220" s="64">
        <v>13912</v>
      </c>
      <c r="S220" s="65" t="s">
        <v>215</v>
      </c>
      <c r="T220" s="63" t="s">
        <v>87</v>
      </c>
      <c r="U220" s="46"/>
      <c r="V220" s="46"/>
    </row>
    <row r="221" spans="1:24" s="7" customFormat="1" x14ac:dyDescent="0.35">
      <c r="A221" s="169" t="s">
        <v>43</v>
      </c>
      <c r="B221" s="169"/>
      <c r="C221" s="79" t="s">
        <v>41</v>
      </c>
      <c r="D221" s="79" t="s">
        <v>41</v>
      </c>
      <c r="E221" s="79" t="s">
        <v>41</v>
      </c>
      <c r="F221" s="79" t="s">
        <v>41</v>
      </c>
      <c r="G221" s="79" t="s">
        <v>41</v>
      </c>
      <c r="H221" s="116">
        <f>SUM(H215:H220)</f>
        <v>47832.2</v>
      </c>
      <c r="I221" s="116">
        <f t="shared" ref="I221:P221" si="62">SUM(I215:I220)</f>
        <v>45902.100000000006</v>
      </c>
      <c r="J221" s="116">
        <f t="shared" si="62"/>
        <v>29828.1</v>
      </c>
      <c r="K221" s="81">
        <f t="shared" si="62"/>
        <v>2512</v>
      </c>
      <c r="L221" s="80">
        <f>SUM(L215:L220)</f>
        <v>56850550</v>
      </c>
      <c r="M221" s="80">
        <f t="shared" si="62"/>
        <v>0</v>
      </c>
      <c r="N221" s="80">
        <f t="shared" si="62"/>
        <v>14496891</v>
      </c>
      <c r="O221" s="80">
        <f t="shared" si="62"/>
        <v>1137012</v>
      </c>
      <c r="P221" s="80">
        <f t="shared" si="62"/>
        <v>41216647</v>
      </c>
      <c r="Q221" s="79">
        <f t="shared" si="61"/>
        <v>1188.5414009809292</v>
      </c>
      <c r="R221" s="82" t="s">
        <v>41</v>
      </c>
      <c r="S221" s="83" t="s">
        <v>41</v>
      </c>
      <c r="T221" s="92" t="s">
        <v>41</v>
      </c>
      <c r="U221" s="46"/>
      <c r="V221" s="46"/>
    </row>
    <row r="222" spans="1:24" s="42" customFormat="1" x14ac:dyDescent="0.35">
      <c r="A222" s="171" t="s">
        <v>270</v>
      </c>
      <c r="B222" s="171"/>
      <c r="C222" s="171"/>
      <c r="D222" s="171"/>
      <c r="E222" s="171"/>
      <c r="F222" s="171"/>
      <c r="G222" s="171"/>
      <c r="H222" s="171"/>
      <c r="I222" s="171"/>
      <c r="J222" s="171"/>
      <c r="K222" s="171"/>
      <c r="L222" s="171"/>
      <c r="M222" s="171"/>
      <c r="N222" s="171"/>
      <c r="O222" s="171"/>
      <c r="P222" s="171"/>
      <c r="Q222" s="171"/>
      <c r="R222" s="171"/>
      <c r="S222" s="171"/>
      <c r="T222" s="171"/>
      <c r="U222" s="22"/>
      <c r="X222" s="43"/>
    </row>
    <row r="223" spans="1:24" s="7" customFormat="1" x14ac:dyDescent="0.35">
      <c r="A223" s="70">
        <f>A220+1</f>
        <v>128</v>
      </c>
      <c r="B223" s="78" t="s">
        <v>180</v>
      </c>
      <c r="C223" s="62">
        <v>1953</v>
      </c>
      <c r="D223" s="62"/>
      <c r="E223" s="63" t="s">
        <v>216</v>
      </c>
      <c r="F223" s="62">
        <v>2</v>
      </c>
      <c r="G223" s="62">
        <v>1</v>
      </c>
      <c r="H223" s="67">
        <v>377.33</v>
      </c>
      <c r="I223" s="67">
        <v>232.6</v>
      </c>
      <c r="J223" s="67">
        <v>232.6</v>
      </c>
      <c r="K223" s="62">
        <v>13</v>
      </c>
      <c r="L223" s="64">
        <f>'вмды работ'!C226</f>
        <v>1737073</v>
      </c>
      <c r="M223" s="67">
        <v>0</v>
      </c>
      <c r="N223" s="67">
        <v>1120412</v>
      </c>
      <c r="O223" s="67">
        <v>347415</v>
      </c>
      <c r="P223" s="64">
        <f>L223-M223-N223-O223</f>
        <v>269246</v>
      </c>
      <c r="Q223" s="67">
        <f t="shared" ref="Q223:Q229" si="63">L223/H223</f>
        <v>4603.5910211220953</v>
      </c>
      <c r="R223" s="64">
        <v>13912</v>
      </c>
      <c r="S223" s="65" t="s">
        <v>215</v>
      </c>
      <c r="T223" s="63" t="s">
        <v>87</v>
      </c>
      <c r="U223" s="22"/>
      <c r="X223" s="43"/>
    </row>
    <row r="224" spans="1:24" s="7" customFormat="1" x14ac:dyDescent="0.35">
      <c r="A224" s="70">
        <f>A223+1</f>
        <v>129</v>
      </c>
      <c r="B224" s="78" t="s">
        <v>181</v>
      </c>
      <c r="C224" s="62">
        <v>1916</v>
      </c>
      <c r="D224" s="62"/>
      <c r="E224" s="63" t="s">
        <v>216</v>
      </c>
      <c r="F224" s="62">
        <v>2</v>
      </c>
      <c r="G224" s="62">
        <v>1</v>
      </c>
      <c r="H224" s="67">
        <v>241.7</v>
      </c>
      <c r="I224" s="67">
        <v>211.7</v>
      </c>
      <c r="J224" s="64">
        <v>129.80000000000001</v>
      </c>
      <c r="K224" s="62">
        <v>12</v>
      </c>
      <c r="L224" s="64">
        <f>'вмды работ'!C227</f>
        <v>1757246</v>
      </c>
      <c r="M224" s="67">
        <v>0</v>
      </c>
      <c r="N224" s="67">
        <v>1133424</v>
      </c>
      <c r="O224" s="67">
        <v>351449</v>
      </c>
      <c r="P224" s="64">
        <f>L224-M224-N224-O224</f>
        <v>272373</v>
      </c>
      <c r="Q224" s="67">
        <f t="shared" si="63"/>
        <v>7270.3599503516762</v>
      </c>
      <c r="R224" s="64">
        <v>13912</v>
      </c>
      <c r="S224" s="65" t="s">
        <v>215</v>
      </c>
      <c r="T224" s="63" t="s">
        <v>87</v>
      </c>
      <c r="U224" s="22"/>
      <c r="X224" s="43"/>
    </row>
    <row r="225" spans="1:24" s="7" customFormat="1" x14ac:dyDescent="0.35">
      <c r="A225" s="70">
        <f>A224+1</f>
        <v>130</v>
      </c>
      <c r="B225" s="78" t="s">
        <v>182</v>
      </c>
      <c r="C225" s="62">
        <v>1917</v>
      </c>
      <c r="D225" s="62"/>
      <c r="E225" s="63" t="s">
        <v>216</v>
      </c>
      <c r="F225" s="62">
        <v>2</v>
      </c>
      <c r="G225" s="62">
        <v>2</v>
      </c>
      <c r="H225" s="67">
        <v>337.6</v>
      </c>
      <c r="I225" s="64">
        <v>277.7</v>
      </c>
      <c r="J225" s="64">
        <v>216.7</v>
      </c>
      <c r="K225" s="62">
        <v>22</v>
      </c>
      <c r="L225" s="64">
        <f>'вмды работ'!C228</f>
        <v>2422477</v>
      </c>
      <c r="M225" s="67">
        <v>0</v>
      </c>
      <c r="N225" s="67">
        <v>1562498</v>
      </c>
      <c r="O225" s="67">
        <v>484495</v>
      </c>
      <c r="P225" s="64">
        <f>L225-M225-N225-O225</f>
        <v>375484</v>
      </c>
      <c r="Q225" s="67">
        <f t="shared" si="63"/>
        <v>7175.5835308056867</v>
      </c>
      <c r="R225" s="64">
        <v>13912</v>
      </c>
      <c r="S225" s="65" t="s">
        <v>215</v>
      </c>
      <c r="T225" s="63" t="s">
        <v>87</v>
      </c>
      <c r="U225" s="22"/>
      <c r="X225" s="43"/>
    </row>
    <row r="226" spans="1:24" s="7" customFormat="1" x14ac:dyDescent="0.35">
      <c r="A226" s="70">
        <f>A225+1</f>
        <v>131</v>
      </c>
      <c r="B226" s="66" t="s">
        <v>183</v>
      </c>
      <c r="C226" s="62">
        <v>1960</v>
      </c>
      <c r="D226" s="62"/>
      <c r="E226" s="63" t="s">
        <v>216</v>
      </c>
      <c r="F226" s="62">
        <v>2</v>
      </c>
      <c r="G226" s="62">
        <v>1</v>
      </c>
      <c r="H226" s="64">
        <v>628.75</v>
      </c>
      <c r="I226" s="64">
        <v>379.1</v>
      </c>
      <c r="J226" s="64">
        <v>169.6</v>
      </c>
      <c r="K226" s="62">
        <v>29</v>
      </c>
      <c r="L226" s="64">
        <f>'вмды работ'!C229</f>
        <v>1760960</v>
      </c>
      <c r="M226" s="67">
        <v>0</v>
      </c>
      <c r="N226" s="67">
        <v>1135819</v>
      </c>
      <c r="O226" s="67">
        <v>352192</v>
      </c>
      <c r="P226" s="64">
        <f>L226-M226-N226-O226</f>
        <v>272949</v>
      </c>
      <c r="Q226" s="67">
        <f t="shared" si="63"/>
        <v>2800.7316103379721</v>
      </c>
      <c r="R226" s="64">
        <v>13912</v>
      </c>
      <c r="S226" s="65" t="s">
        <v>215</v>
      </c>
      <c r="T226" s="63" t="s">
        <v>87</v>
      </c>
      <c r="U226" s="22"/>
      <c r="X226" s="43"/>
    </row>
    <row r="227" spans="1:24" x14ac:dyDescent="0.35">
      <c r="A227" s="70">
        <f>A226+1</f>
        <v>132</v>
      </c>
      <c r="B227" s="61" t="s">
        <v>267</v>
      </c>
      <c r="C227" s="117">
        <v>1986</v>
      </c>
      <c r="D227" s="62"/>
      <c r="E227" s="63" t="s">
        <v>42</v>
      </c>
      <c r="F227" s="62">
        <v>9</v>
      </c>
      <c r="G227" s="62">
        <v>6</v>
      </c>
      <c r="H227" s="100">
        <v>16272.7</v>
      </c>
      <c r="I227" s="100">
        <v>11610.5</v>
      </c>
      <c r="J227" s="100">
        <v>10118.299999999999</v>
      </c>
      <c r="K227" s="62">
        <v>575</v>
      </c>
      <c r="L227" s="64">
        <f>'вмды работ'!C230</f>
        <v>15752844</v>
      </c>
      <c r="M227" s="64">
        <v>0</v>
      </c>
      <c r="N227" s="64">
        <v>4016975</v>
      </c>
      <c r="O227" s="64">
        <v>315057</v>
      </c>
      <c r="P227" s="64">
        <v>11420812</v>
      </c>
      <c r="Q227" s="67">
        <f>L227/H227</f>
        <v>968.05348835780171</v>
      </c>
      <c r="R227" s="64">
        <v>13912</v>
      </c>
      <c r="S227" s="65" t="s">
        <v>215</v>
      </c>
      <c r="T227" s="63" t="s">
        <v>87</v>
      </c>
      <c r="U227" s="46"/>
      <c r="V227" s="46"/>
    </row>
    <row r="228" spans="1:24" s="7" customFormat="1" x14ac:dyDescent="0.35">
      <c r="A228" s="191" t="s">
        <v>43</v>
      </c>
      <c r="B228" s="192"/>
      <c r="C228" s="114" t="s">
        <v>41</v>
      </c>
      <c r="D228" s="114" t="s">
        <v>41</v>
      </c>
      <c r="E228" s="114" t="s">
        <v>41</v>
      </c>
      <c r="F228" s="114" t="s">
        <v>41</v>
      </c>
      <c r="G228" s="114" t="s">
        <v>41</v>
      </c>
      <c r="H228" s="64">
        <f>SUM(H223:H227)</f>
        <v>17858.080000000002</v>
      </c>
      <c r="I228" s="64">
        <f t="shared" ref="I228:P228" si="64">SUM(I223:I227)</f>
        <v>12711.6</v>
      </c>
      <c r="J228" s="64">
        <f t="shared" si="64"/>
        <v>10867</v>
      </c>
      <c r="K228" s="68">
        <f t="shared" si="64"/>
        <v>651</v>
      </c>
      <c r="L228" s="64">
        <f>SUM(L223:L227)</f>
        <v>23430600</v>
      </c>
      <c r="M228" s="64">
        <f t="shared" si="64"/>
        <v>0</v>
      </c>
      <c r="N228" s="64">
        <f t="shared" si="64"/>
        <v>8969128</v>
      </c>
      <c r="O228" s="64">
        <f t="shared" si="64"/>
        <v>1850608</v>
      </c>
      <c r="P228" s="64">
        <f t="shared" si="64"/>
        <v>12610864</v>
      </c>
      <c r="Q228" s="67">
        <f t="shared" si="63"/>
        <v>1312.0447438918404</v>
      </c>
      <c r="R228" s="69" t="s">
        <v>41</v>
      </c>
      <c r="S228" s="69" t="s">
        <v>41</v>
      </c>
      <c r="T228" s="69" t="s">
        <v>41</v>
      </c>
      <c r="U228" s="22"/>
      <c r="X228" s="43"/>
    </row>
    <row r="229" spans="1:24" s="7" customFormat="1" x14ac:dyDescent="0.35">
      <c r="A229" s="185" t="s">
        <v>184</v>
      </c>
      <c r="B229" s="186"/>
      <c r="C229" s="187"/>
      <c r="D229" s="79" t="s">
        <v>41</v>
      </c>
      <c r="E229" s="79" t="s">
        <v>41</v>
      </c>
      <c r="F229" s="79" t="s">
        <v>41</v>
      </c>
      <c r="G229" s="79" t="s">
        <v>41</v>
      </c>
      <c r="H229" s="80">
        <f>H228</f>
        <v>17858.080000000002</v>
      </c>
      <c r="I229" s="80">
        <f t="shared" ref="I229:P229" si="65">I228</f>
        <v>12711.6</v>
      </c>
      <c r="J229" s="80">
        <f t="shared" si="65"/>
        <v>10867</v>
      </c>
      <c r="K229" s="81">
        <f t="shared" si="65"/>
        <v>651</v>
      </c>
      <c r="L229" s="80">
        <f t="shared" si="65"/>
        <v>23430600</v>
      </c>
      <c r="M229" s="80">
        <f t="shared" si="65"/>
        <v>0</v>
      </c>
      <c r="N229" s="80">
        <f t="shared" si="65"/>
        <v>8969128</v>
      </c>
      <c r="O229" s="80">
        <f t="shared" si="65"/>
        <v>1850608</v>
      </c>
      <c r="P229" s="80">
        <f t="shared" si="65"/>
        <v>12610864</v>
      </c>
      <c r="Q229" s="79">
        <f t="shared" si="63"/>
        <v>1312.0447438918404</v>
      </c>
      <c r="R229" s="82" t="s">
        <v>41</v>
      </c>
      <c r="S229" s="82" t="s">
        <v>41</v>
      </c>
      <c r="T229" s="82" t="s">
        <v>41</v>
      </c>
      <c r="U229" s="22"/>
      <c r="X229" s="43"/>
    </row>
    <row r="230" spans="1:24" s="42" customFormat="1" x14ac:dyDescent="0.35">
      <c r="A230" s="171" t="s">
        <v>110</v>
      </c>
      <c r="B230" s="171"/>
      <c r="C230" s="171"/>
      <c r="D230" s="171"/>
      <c r="E230" s="171"/>
      <c r="F230" s="171"/>
      <c r="G230" s="171"/>
      <c r="H230" s="171"/>
      <c r="I230" s="171"/>
      <c r="J230" s="171"/>
      <c r="K230" s="171"/>
      <c r="L230" s="171"/>
      <c r="M230" s="171"/>
      <c r="N230" s="171"/>
      <c r="O230" s="171"/>
      <c r="P230" s="171"/>
      <c r="Q230" s="171"/>
      <c r="R230" s="171"/>
      <c r="S230" s="171"/>
      <c r="T230" s="171"/>
      <c r="U230" s="41"/>
      <c r="X230" s="43"/>
    </row>
    <row r="231" spans="1:24" s="42" customFormat="1" x14ac:dyDescent="0.35">
      <c r="A231" s="185" t="s">
        <v>112</v>
      </c>
      <c r="B231" s="186"/>
      <c r="C231" s="186"/>
      <c r="D231" s="186"/>
      <c r="E231" s="187"/>
      <c r="F231" s="199"/>
      <c r="G231" s="200"/>
      <c r="H231" s="200"/>
      <c r="I231" s="200"/>
      <c r="J231" s="200"/>
      <c r="K231" s="200"/>
      <c r="L231" s="200"/>
      <c r="M231" s="200"/>
      <c r="N231" s="200"/>
      <c r="O231" s="200"/>
      <c r="P231" s="200"/>
      <c r="Q231" s="200"/>
      <c r="R231" s="200"/>
      <c r="S231" s="200"/>
      <c r="T231" s="201"/>
      <c r="U231" s="41"/>
      <c r="X231" s="43"/>
    </row>
    <row r="232" spans="1:24" s="42" customFormat="1" x14ac:dyDescent="0.35">
      <c r="A232" s="70">
        <f>A227+1</f>
        <v>133</v>
      </c>
      <c r="B232" s="118" t="s">
        <v>191</v>
      </c>
      <c r="C232" s="62">
        <v>1975</v>
      </c>
      <c r="D232" s="117"/>
      <c r="E232" s="63" t="s">
        <v>40</v>
      </c>
      <c r="F232" s="62">
        <v>2</v>
      </c>
      <c r="G232" s="119">
        <v>3</v>
      </c>
      <c r="H232" s="64">
        <v>791.16</v>
      </c>
      <c r="I232" s="64">
        <v>81.93</v>
      </c>
      <c r="J232" s="64">
        <v>539.20000000000005</v>
      </c>
      <c r="K232" s="62">
        <v>44</v>
      </c>
      <c r="L232" s="67">
        <f>'вмды работ'!C235</f>
        <v>1655105</v>
      </c>
      <c r="M232" s="67">
        <v>0</v>
      </c>
      <c r="N232" s="67">
        <v>1067543</v>
      </c>
      <c r="O232" s="67">
        <v>331021</v>
      </c>
      <c r="P232" s="64">
        <f t="shared" ref="P232:P238" si="66">L232-M232-N232-O232</f>
        <v>256541</v>
      </c>
      <c r="Q232" s="67">
        <f t="shared" ref="Q232:Q241" si="67">L232/H232</f>
        <v>2091.9978259770464</v>
      </c>
      <c r="R232" s="64">
        <v>13912</v>
      </c>
      <c r="S232" s="65" t="s">
        <v>215</v>
      </c>
      <c r="T232" s="63" t="s">
        <v>87</v>
      </c>
      <c r="U232" s="41"/>
      <c r="X232" s="43"/>
    </row>
    <row r="233" spans="1:24" s="42" customFormat="1" x14ac:dyDescent="0.35">
      <c r="A233" s="70">
        <f t="shared" ref="A233:A238" si="68">A232+1</f>
        <v>134</v>
      </c>
      <c r="B233" s="118" t="s">
        <v>186</v>
      </c>
      <c r="C233" s="62">
        <v>1977</v>
      </c>
      <c r="D233" s="117"/>
      <c r="E233" s="63" t="s">
        <v>40</v>
      </c>
      <c r="F233" s="62">
        <v>5</v>
      </c>
      <c r="G233" s="119">
        <v>4</v>
      </c>
      <c r="H233" s="64">
        <v>3265.4</v>
      </c>
      <c r="I233" s="64">
        <v>125.57</v>
      </c>
      <c r="J233" s="64">
        <v>1662.1</v>
      </c>
      <c r="K233" s="62">
        <v>96</v>
      </c>
      <c r="L233" s="67">
        <f>'вмды работ'!C236</f>
        <v>5653873</v>
      </c>
      <c r="M233" s="67">
        <v>0</v>
      </c>
      <c r="N233" s="67">
        <v>3646748</v>
      </c>
      <c r="O233" s="67">
        <v>1130775</v>
      </c>
      <c r="P233" s="64">
        <f t="shared" si="66"/>
        <v>876350</v>
      </c>
      <c r="Q233" s="67">
        <f t="shared" si="67"/>
        <v>1731.4488270962208</v>
      </c>
      <c r="R233" s="64">
        <v>13912</v>
      </c>
      <c r="S233" s="65" t="s">
        <v>215</v>
      </c>
      <c r="T233" s="63" t="s">
        <v>87</v>
      </c>
      <c r="U233" s="41"/>
      <c r="X233" s="43"/>
    </row>
    <row r="234" spans="1:24" s="42" customFormat="1" x14ac:dyDescent="0.35">
      <c r="A234" s="70">
        <f t="shared" si="68"/>
        <v>135</v>
      </c>
      <c r="B234" s="118" t="s">
        <v>190</v>
      </c>
      <c r="C234" s="62">
        <v>1984</v>
      </c>
      <c r="D234" s="117"/>
      <c r="E234" s="63" t="s">
        <v>40</v>
      </c>
      <c r="F234" s="62">
        <v>5</v>
      </c>
      <c r="G234" s="119">
        <v>3</v>
      </c>
      <c r="H234" s="64">
        <v>3503.4</v>
      </c>
      <c r="I234" s="64">
        <v>339.3</v>
      </c>
      <c r="J234" s="64">
        <v>1974.2</v>
      </c>
      <c r="K234" s="62">
        <v>84</v>
      </c>
      <c r="L234" s="67">
        <f>'вмды работ'!C237</f>
        <v>3402411</v>
      </c>
      <c r="M234" s="67">
        <v>0</v>
      </c>
      <c r="N234" s="67">
        <v>2194555</v>
      </c>
      <c r="O234" s="67">
        <v>680482</v>
      </c>
      <c r="P234" s="64">
        <f t="shared" si="66"/>
        <v>527374</v>
      </c>
      <c r="Q234" s="67">
        <f t="shared" si="67"/>
        <v>971.17400239767085</v>
      </c>
      <c r="R234" s="64">
        <v>13912</v>
      </c>
      <c r="S234" s="65" t="s">
        <v>215</v>
      </c>
      <c r="T234" s="63" t="s">
        <v>87</v>
      </c>
      <c r="U234" s="41"/>
      <c r="X234" s="43"/>
    </row>
    <row r="235" spans="1:24" s="42" customFormat="1" x14ac:dyDescent="0.35">
      <c r="A235" s="70">
        <f t="shared" si="68"/>
        <v>136</v>
      </c>
      <c r="B235" s="118" t="s">
        <v>185</v>
      </c>
      <c r="C235" s="62">
        <v>1945</v>
      </c>
      <c r="D235" s="117"/>
      <c r="E235" s="63" t="s">
        <v>40</v>
      </c>
      <c r="F235" s="62">
        <v>2</v>
      </c>
      <c r="G235" s="119">
        <v>1</v>
      </c>
      <c r="H235" s="64">
        <v>902.2</v>
      </c>
      <c r="I235" s="64">
        <v>174.8</v>
      </c>
      <c r="J235" s="64">
        <v>902.2</v>
      </c>
      <c r="K235" s="62">
        <v>35</v>
      </c>
      <c r="L235" s="67">
        <f>'вмды работ'!C238</f>
        <v>2871668</v>
      </c>
      <c r="M235" s="67">
        <v>0</v>
      </c>
      <c r="N235" s="67">
        <v>1852226</v>
      </c>
      <c r="O235" s="67">
        <v>574334</v>
      </c>
      <c r="P235" s="64">
        <f t="shared" si="66"/>
        <v>445108</v>
      </c>
      <c r="Q235" s="67">
        <f t="shared" si="67"/>
        <v>3182.961649301707</v>
      </c>
      <c r="R235" s="64">
        <v>13912</v>
      </c>
      <c r="S235" s="65" t="s">
        <v>215</v>
      </c>
      <c r="T235" s="63" t="s">
        <v>87</v>
      </c>
      <c r="U235" s="41"/>
      <c r="X235" s="43"/>
    </row>
    <row r="236" spans="1:24" s="42" customFormat="1" x14ac:dyDescent="0.35">
      <c r="A236" s="70">
        <f t="shared" si="68"/>
        <v>137</v>
      </c>
      <c r="B236" s="118" t="s">
        <v>187</v>
      </c>
      <c r="C236" s="62">
        <v>1969</v>
      </c>
      <c r="D236" s="117"/>
      <c r="E236" s="63" t="s">
        <v>40</v>
      </c>
      <c r="F236" s="62">
        <v>5</v>
      </c>
      <c r="G236" s="119">
        <v>2</v>
      </c>
      <c r="H236" s="64">
        <v>1383</v>
      </c>
      <c r="I236" s="64">
        <v>97.2</v>
      </c>
      <c r="J236" s="64">
        <v>848</v>
      </c>
      <c r="K236" s="62">
        <v>112</v>
      </c>
      <c r="L236" s="67">
        <f>'вмды работ'!C239</f>
        <v>876523</v>
      </c>
      <c r="M236" s="67">
        <v>0</v>
      </c>
      <c r="N236" s="67">
        <v>565357</v>
      </c>
      <c r="O236" s="67">
        <v>175305</v>
      </c>
      <c r="P236" s="64">
        <f t="shared" si="66"/>
        <v>135861</v>
      </c>
      <c r="Q236" s="67">
        <f t="shared" si="67"/>
        <v>633.78380332610266</v>
      </c>
      <c r="R236" s="64">
        <v>13912</v>
      </c>
      <c r="S236" s="65" t="s">
        <v>215</v>
      </c>
      <c r="T236" s="63" t="s">
        <v>87</v>
      </c>
      <c r="U236" s="41"/>
      <c r="X236" s="43"/>
    </row>
    <row r="237" spans="1:24" s="42" customFormat="1" x14ac:dyDescent="0.35">
      <c r="A237" s="70">
        <f t="shared" si="68"/>
        <v>138</v>
      </c>
      <c r="B237" s="118" t="s">
        <v>188</v>
      </c>
      <c r="C237" s="62">
        <v>1968</v>
      </c>
      <c r="D237" s="117"/>
      <c r="E237" s="63" t="s">
        <v>40</v>
      </c>
      <c r="F237" s="62">
        <v>5</v>
      </c>
      <c r="G237" s="119">
        <v>7</v>
      </c>
      <c r="H237" s="64">
        <v>3563</v>
      </c>
      <c r="I237" s="64">
        <v>374.64</v>
      </c>
      <c r="J237" s="64">
        <v>2352</v>
      </c>
      <c r="K237" s="62">
        <v>223</v>
      </c>
      <c r="L237" s="67">
        <f>'вмды работ'!C240</f>
        <v>4340197</v>
      </c>
      <c r="M237" s="67">
        <v>0</v>
      </c>
      <c r="N237" s="67">
        <v>2799427</v>
      </c>
      <c r="O237" s="67">
        <v>868039</v>
      </c>
      <c r="P237" s="64">
        <f t="shared" si="66"/>
        <v>672731</v>
      </c>
      <c r="Q237" s="67">
        <f t="shared" si="67"/>
        <v>1218.1299466741509</v>
      </c>
      <c r="R237" s="64">
        <v>13912</v>
      </c>
      <c r="S237" s="65" t="s">
        <v>215</v>
      </c>
      <c r="T237" s="63" t="s">
        <v>87</v>
      </c>
      <c r="U237" s="41"/>
      <c r="X237" s="43"/>
    </row>
    <row r="238" spans="1:24" s="42" customFormat="1" x14ac:dyDescent="0.35">
      <c r="A238" s="70">
        <f t="shared" si="68"/>
        <v>139</v>
      </c>
      <c r="B238" s="118" t="s">
        <v>189</v>
      </c>
      <c r="C238" s="62">
        <v>1976</v>
      </c>
      <c r="D238" s="117"/>
      <c r="E238" s="63" t="s">
        <v>40</v>
      </c>
      <c r="F238" s="62">
        <v>5</v>
      </c>
      <c r="G238" s="119">
        <v>2</v>
      </c>
      <c r="H238" s="64">
        <v>4044</v>
      </c>
      <c r="I238" s="64">
        <v>190.1</v>
      </c>
      <c r="J238" s="64">
        <v>2030.6</v>
      </c>
      <c r="K238" s="62">
        <v>84</v>
      </c>
      <c r="L238" s="67">
        <f>'вмды работ'!C241</f>
        <v>4914581</v>
      </c>
      <c r="M238" s="67">
        <v>0</v>
      </c>
      <c r="N238" s="67">
        <v>3169905</v>
      </c>
      <c r="O238" s="67">
        <v>982916</v>
      </c>
      <c r="P238" s="64">
        <f t="shared" si="66"/>
        <v>761760</v>
      </c>
      <c r="Q238" s="67">
        <f t="shared" si="67"/>
        <v>1215.2772007912959</v>
      </c>
      <c r="R238" s="64">
        <v>13912</v>
      </c>
      <c r="S238" s="65" t="s">
        <v>215</v>
      </c>
      <c r="T238" s="63" t="s">
        <v>87</v>
      </c>
      <c r="U238" s="41"/>
      <c r="X238" s="43"/>
    </row>
    <row r="239" spans="1:24" s="42" customFormat="1" ht="18" customHeight="1" x14ac:dyDescent="0.35">
      <c r="A239" s="196" t="s">
        <v>43</v>
      </c>
      <c r="B239" s="197"/>
      <c r="C239" s="67" t="s">
        <v>41</v>
      </c>
      <c r="D239" s="67" t="s">
        <v>41</v>
      </c>
      <c r="E239" s="67" t="s">
        <v>41</v>
      </c>
      <c r="F239" s="67" t="s">
        <v>41</v>
      </c>
      <c r="G239" s="67" t="s">
        <v>41</v>
      </c>
      <c r="H239" s="64">
        <f>SUM(H232:H238)</f>
        <v>17452.16</v>
      </c>
      <c r="I239" s="64">
        <f t="shared" ref="I239:O239" si="69">SUM(I232:I238)</f>
        <v>1383.54</v>
      </c>
      <c r="J239" s="64">
        <f t="shared" si="69"/>
        <v>10308.300000000001</v>
      </c>
      <c r="K239" s="68">
        <f t="shared" si="69"/>
        <v>678</v>
      </c>
      <c r="L239" s="64">
        <f>SUM(L232:L238)</f>
        <v>23714358</v>
      </c>
      <c r="M239" s="64">
        <f t="shared" si="69"/>
        <v>0</v>
      </c>
      <c r="N239" s="64">
        <f t="shared" si="69"/>
        <v>15295761</v>
      </c>
      <c r="O239" s="64">
        <f t="shared" si="69"/>
        <v>4742872</v>
      </c>
      <c r="P239" s="64">
        <f>SUM(P232:P238)</f>
        <v>3675725</v>
      </c>
      <c r="Q239" s="67">
        <f t="shared" si="67"/>
        <v>1358.8207992592322</v>
      </c>
      <c r="R239" s="69" t="s">
        <v>41</v>
      </c>
      <c r="S239" s="69" t="s">
        <v>41</v>
      </c>
      <c r="T239" s="69" t="s">
        <v>41</v>
      </c>
      <c r="U239" s="41"/>
      <c r="X239" s="43"/>
    </row>
    <row r="240" spans="1:24" s="42" customFormat="1" x14ac:dyDescent="0.35">
      <c r="A240" s="185" t="s">
        <v>111</v>
      </c>
      <c r="B240" s="186"/>
      <c r="C240" s="187"/>
      <c r="D240" s="79" t="s">
        <v>41</v>
      </c>
      <c r="E240" s="79" t="s">
        <v>41</v>
      </c>
      <c r="F240" s="79" t="s">
        <v>41</v>
      </c>
      <c r="G240" s="79" t="s">
        <v>41</v>
      </c>
      <c r="H240" s="80">
        <f>H239</f>
        <v>17452.16</v>
      </c>
      <c r="I240" s="80">
        <f t="shared" ref="I240:P240" si="70">I239</f>
        <v>1383.54</v>
      </c>
      <c r="J240" s="80">
        <f t="shared" si="70"/>
        <v>10308.300000000001</v>
      </c>
      <c r="K240" s="81">
        <f t="shared" si="70"/>
        <v>678</v>
      </c>
      <c r="L240" s="80">
        <f t="shared" si="70"/>
        <v>23714358</v>
      </c>
      <c r="M240" s="80">
        <f t="shared" si="70"/>
        <v>0</v>
      </c>
      <c r="N240" s="80">
        <f t="shared" si="70"/>
        <v>15295761</v>
      </c>
      <c r="O240" s="80">
        <f t="shared" si="70"/>
        <v>4742872</v>
      </c>
      <c r="P240" s="80">
        <f t="shared" si="70"/>
        <v>3675725</v>
      </c>
      <c r="Q240" s="67">
        <f t="shared" si="67"/>
        <v>1358.8207992592322</v>
      </c>
      <c r="R240" s="82" t="s">
        <v>41</v>
      </c>
      <c r="S240" s="82" t="s">
        <v>41</v>
      </c>
      <c r="T240" s="82" t="s">
        <v>41</v>
      </c>
      <c r="U240" s="41"/>
      <c r="X240" s="43"/>
    </row>
    <row r="241" spans="1:24" s="43" customFormat="1" ht="18" customHeight="1" x14ac:dyDescent="0.35">
      <c r="A241" s="198" t="s">
        <v>88</v>
      </c>
      <c r="B241" s="198"/>
      <c r="C241" s="198"/>
      <c r="D241" s="79" t="s">
        <v>41</v>
      </c>
      <c r="E241" s="79" t="s">
        <v>41</v>
      </c>
      <c r="F241" s="79" t="s">
        <v>41</v>
      </c>
      <c r="G241" s="79" t="s">
        <v>41</v>
      </c>
      <c r="H241" s="80">
        <f t="shared" ref="H241:P241" si="71">H28+H43+H72+H90+H124+H139+H163+H179+H193+H202+H213+H240+H229+H221+H207+H129</f>
        <v>542138.24999999988</v>
      </c>
      <c r="I241" s="80">
        <f t="shared" si="71"/>
        <v>439267.45000000007</v>
      </c>
      <c r="J241" s="80">
        <f t="shared" si="71"/>
        <v>357410.16</v>
      </c>
      <c r="K241" s="81">
        <f t="shared" si="71"/>
        <v>22719</v>
      </c>
      <c r="L241" s="80">
        <f t="shared" si="71"/>
        <v>487658219</v>
      </c>
      <c r="M241" s="80">
        <f t="shared" si="71"/>
        <v>0</v>
      </c>
      <c r="N241" s="80">
        <f t="shared" si="71"/>
        <v>219645807</v>
      </c>
      <c r="O241" s="80">
        <f t="shared" si="71"/>
        <v>58100522</v>
      </c>
      <c r="P241" s="80">
        <f t="shared" si="71"/>
        <v>209911890</v>
      </c>
      <c r="Q241" s="67">
        <f t="shared" si="67"/>
        <v>899.50897026727057</v>
      </c>
      <c r="R241" s="82" t="s">
        <v>41</v>
      </c>
      <c r="S241" s="82" t="s">
        <v>41</v>
      </c>
      <c r="T241" s="82" t="s">
        <v>41</v>
      </c>
    </row>
    <row r="242" spans="1:24" s="21" customFormat="1" ht="30.75" customHeight="1" x14ac:dyDescent="0.35">
      <c r="A242" s="169" t="s">
        <v>89</v>
      </c>
      <c r="B242" s="169"/>
      <c r="C242" s="169"/>
      <c r="D242" s="79" t="s">
        <v>41</v>
      </c>
      <c r="E242" s="79" t="s">
        <v>41</v>
      </c>
      <c r="F242" s="79" t="s">
        <v>41</v>
      </c>
      <c r="G242" s="79" t="s">
        <v>41</v>
      </c>
      <c r="H242" s="79" t="s">
        <v>41</v>
      </c>
      <c r="I242" s="79" t="s">
        <v>41</v>
      </c>
      <c r="J242" s="79" t="s">
        <v>41</v>
      </c>
      <c r="K242" s="79" t="s">
        <v>41</v>
      </c>
      <c r="L242" s="80">
        <f>'вмды работ'!C246</f>
        <v>498094105</v>
      </c>
      <c r="M242" s="80">
        <f>M29+M44+M73+M91+M125+M140+M164+M180+M194+M203+M214+M241+M230+M222+M208+M130</f>
        <v>0</v>
      </c>
      <c r="N242" s="80">
        <f>N29+N44+N73+N91+N125+N140+N164+N180+N194+N203+N214+N241+N230+N222+N208+N130</f>
        <v>219645807</v>
      </c>
      <c r="O242" s="80">
        <f>O29+O44+O73+O91+O125+O140+O164+O180+O194+O203+O214+O241+O230+O222+O208+O130</f>
        <v>58100522</v>
      </c>
      <c r="P242" s="80">
        <f>P241+'вмды работ'!C245</f>
        <v>220347776</v>
      </c>
      <c r="Q242" s="82" t="s">
        <v>41</v>
      </c>
      <c r="R242" s="82" t="s">
        <v>41</v>
      </c>
      <c r="S242" s="82" t="s">
        <v>41</v>
      </c>
      <c r="T242" s="82" t="s">
        <v>41</v>
      </c>
      <c r="X242" s="45"/>
    </row>
  </sheetData>
  <mergeCells count="150">
    <mergeCell ref="A183:B183"/>
    <mergeCell ref="A178:B178"/>
    <mergeCell ref="A44:T44"/>
    <mergeCell ref="A140:T140"/>
    <mergeCell ref="A118:C118"/>
    <mergeCell ref="A119:E119"/>
    <mergeCell ref="F119:T119"/>
    <mergeCell ref="A123:B123"/>
    <mergeCell ref="A139:C139"/>
    <mergeCell ref="F165:T165"/>
    <mergeCell ref="F181:T181"/>
    <mergeCell ref="A181:E181"/>
    <mergeCell ref="A180:T180"/>
    <mergeCell ref="A90:C90"/>
    <mergeCell ref="F160:T160"/>
    <mergeCell ref="A162:B162"/>
    <mergeCell ref="A159:B159"/>
    <mergeCell ref="A160:E160"/>
    <mergeCell ref="A156:B156"/>
    <mergeCell ref="A163:C163"/>
    <mergeCell ref="A179:C179"/>
    <mergeCell ref="A124:C124"/>
    <mergeCell ref="A157:E157"/>
    <mergeCell ref="A154:E154"/>
    <mergeCell ref="A1:S1"/>
    <mergeCell ref="D2:Q2"/>
    <mergeCell ref="A20:B20"/>
    <mergeCell ref="Q4:Q6"/>
    <mergeCell ref="R4:R6"/>
    <mergeCell ref="I4:J4"/>
    <mergeCell ref="C4:D4"/>
    <mergeCell ref="J5:J6"/>
    <mergeCell ref="G4:G7"/>
    <mergeCell ref="F18:T18"/>
    <mergeCell ref="K4:K6"/>
    <mergeCell ref="F4:F7"/>
    <mergeCell ref="L5:L6"/>
    <mergeCell ref="F14:T14"/>
    <mergeCell ref="A18:E18"/>
    <mergeCell ref="S4:S7"/>
    <mergeCell ref="A9:T9"/>
    <mergeCell ref="C5:C7"/>
    <mergeCell ref="H4:H6"/>
    <mergeCell ref="A10:E10"/>
    <mergeCell ref="I5:I6"/>
    <mergeCell ref="A4:A7"/>
    <mergeCell ref="T4:T7"/>
    <mergeCell ref="F10:T10"/>
    <mergeCell ref="L4:P4"/>
    <mergeCell ref="A56:B56"/>
    <mergeCell ref="A125:T125"/>
    <mergeCell ref="A126:E126"/>
    <mergeCell ref="F126:T126"/>
    <mergeCell ref="F21:T21"/>
    <mergeCell ref="A43:C43"/>
    <mergeCell ref="A27:B27"/>
    <mergeCell ref="A36:B36"/>
    <mergeCell ref="A30:E30"/>
    <mergeCell ref="A92:E92"/>
    <mergeCell ref="A21:E21"/>
    <mergeCell ref="A13:B13"/>
    <mergeCell ref="B4:B7"/>
    <mergeCell ref="E4:E7"/>
    <mergeCell ref="A87:E87"/>
    <mergeCell ref="F74:T74"/>
    <mergeCell ref="A86:B86"/>
    <mergeCell ref="A89:C89"/>
    <mergeCell ref="F57:T57"/>
    <mergeCell ref="A37:E37"/>
    <mergeCell ref="A66:B66"/>
    <mergeCell ref="A40:E40"/>
    <mergeCell ref="A45:E45"/>
    <mergeCell ref="A187:E187"/>
    <mergeCell ref="A164:T164"/>
    <mergeCell ref="A184:E184"/>
    <mergeCell ref="G184:T184"/>
    <mergeCell ref="A153:B153"/>
    <mergeCell ref="A141:E141"/>
    <mergeCell ref="D5:D7"/>
    <mergeCell ref="A14:E14"/>
    <mergeCell ref="A17:B17"/>
    <mergeCell ref="F154:T154"/>
    <mergeCell ref="F157:T157"/>
    <mergeCell ref="A165:E165"/>
    <mergeCell ref="A128:B128"/>
    <mergeCell ref="A131:E131"/>
    <mergeCell ref="F141:T141"/>
    <mergeCell ref="A130:T130"/>
    <mergeCell ref="F92:T92"/>
    <mergeCell ref="A72:C72"/>
    <mergeCell ref="A42:B42"/>
    <mergeCell ref="F25:T25"/>
    <mergeCell ref="A71:C71"/>
    <mergeCell ref="A57:E57"/>
    <mergeCell ref="A39:B39"/>
    <mergeCell ref="A138:B138"/>
    <mergeCell ref="A24:B24"/>
    <mergeCell ref="A25:E25"/>
    <mergeCell ref="F30:T30"/>
    <mergeCell ref="F131:T131"/>
    <mergeCell ref="F87:T87"/>
    <mergeCell ref="A91:T91"/>
    <mergeCell ref="F40:T40"/>
    <mergeCell ref="F37:T37"/>
    <mergeCell ref="F67:T67"/>
    <mergeCell ref="A67:E67"/>
    <mergeCell ref="A73:T73"/>
    <mergeCell ref="A28:C28"/>
    <mergeCell ref="A29:T29"/>
    <mergeCell ref="F45:T45"/>
    <mergeCell ref="A74:E74"/>
    <mergeCell ref="A129:B129"/>
    <mergeCell ref="A193:C193"/>
    <mergeCell ref="A206:B206"/>
    <mergeCell ref="A207:B207"/>
    <mergeCell ref="A202:C202"/>
    <mergeCell ref="A242:C242"/>
    <mergeCell ref="A230:T230"/>
    <mergeCell ref="A231:E231"/>
    <mergeCell ref="A239:B239"/>
    <mergeCell ref="A241:C241"/>
    <mergeCell ref="F231:T231"/>
    <mergeCell ref="A240:C240"/>
    <mergeCell ref="A222:T222"/>
    <mergeCell ref="A228:B228"/>
    <mergeCell ref="A229:C229"/>
    <mergeCell ref="M5:M6"/>
    <mergeCell ref="N5:N6"/>
    <mergeCell ref="O5:O6"/>
    <mergeCell ref="P5:P6"/>
    <mergeCell ref="A214:T214"/>
    <mergeCell ref="A221:B221"/>
    <mergeCell ref="F209:T209"/>
    <mergeCell ref="A194:T194"/>
    <mergeCell ref="A186:B186"/>
    <mergeCell ref="A203:T203"/>
    <mergeCell ref="A204:E204"/>
    <mergeCell ref="F204:T204"/>
    <mergeCell ref="A197:B197"/>
    <mergeCell ref="A195:E195"/>
    <mergeCell ref="F187:T187"/>
    <mergeCell ref="F195:T195"/>
    <mergeCell ref="F198:T198"/>
    <mergeCell ref="A192:B192"/>
    <mergeCell ref="A209:E209"/>
    <mergeCell ref="A213:C213"/>
    <mergeCell ref="A198:E198"/>
    <mergeCell ref="A212:B212"/>
    <mergeCell ref="A201:B201"/>
    <mergeCell ref="A208:T208"/>
  </mergeCells>
  <phoneticPr fontId="0" type="noConversion"/>
  <pageMargins left="0.23622047244094491" right="0.15748031496062992" top="0.43307086614173229" bottom="0.23622047244094491" header="0.31496062992125984" footer="0.15748031496062992"/>
  <pageSetup paperSize="9" scale="56" fitToHeight="0" orientation="landscape" r:id="rId1"/>
  <colBreaks count="1" manualBreakCount="1">
    <brk id="2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49"/>
  <sheetViews>
    <sheetView tabSelected="1" view="pageBreakPreview" topLeftCell="A197" zoomScaleNormal="100" zoomScaleSheetLayoutView="100" workbookViewId="0">
      <selection activeCell="A233" sqref="A233:W233"/>
    </sheetView>
  </sheetViews>
  <sheetFormatPr defaultRowHeight="14.5" x14ac:dyDescent="0.35"/>
  <cols>
    <col min="1" max="1" width="5.1796875" style="153" customWidth="1"/>
    <col min="2" max="2" width="49.453125" style="154" customWidth="1"/>
    <col min="3" max="3" width="19" style="155" customWidth="1"/>
    <col min="4" max="4" width="16.7265625" style="155" customWidth="1"/>
    <col min="5" max="5" width="15" style="155" customWidth="1"/>
    <col min="6" max="6" width="16.453125" style="155" customWidth="1"/>
    <col min="7" max="7" width="14.26953125" style="155" customWidth="1"/>
    <col min="8" max="8" width="14.54296875" style="155" customWidth="1"/>
    <col min="9" max="9" width="15" style="155" customWidth="1"/>
    <col min="10" max="10" width="11.81640625" style="155" customWidth="1"/>
    <col min="11" max="11" width="16.7265625" style="155" customWidth="1"/>
    <col min="12" max="12" width="13" style="155" customWidth="1"/>
    <col min="13" max="13" width="18" style="155" customWidth="1"/>
    <col min="14" max="14" width="11.1796875" style="155" customWidth="1"/>
    <col min="15" max="15" width="14" style="155" customWidth="1"/>
    <col min="16" max="16" width="14.453125" style="155" customWidth="1"/>
    <col min="17" max="17" width="18.81640625" style="155" customWidth="1"/>
    <col min="18" max="18" width="9.453125" style="155" bestFit="1" customWidth="1"/>
    <col min="19" max="19" width="11.453125" style="155" bestFit="1" customWidth="1"/>
    <col min="20" max="20" width="11" style="155" customWidth="1"/>
    <col min="21" max="21" width="14.7265625" style="155" customWidth="1"/>
    <col min="22" max="22" width="15" style="155" customWidth="1"/>
    <col min="23" max="23" width="16.453125" style="155" customWidth="1"/>
    <col min="24" max="24" width="12.453125" style="3" bestFit="1" customWidth="1"/>
    <col min="25" max="28" width="9.1796875" style="3"/>
  </cols>
  <sheetData>
    <row r="1" spans="1:28" s="1" customFormat="1" hidden="1" x14ac:dyDescent="0.35">
      <c r="A1" s="129"/>
      <c r="B1" s="130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2"/>
      <c r="Y1" s="2"/>
      <c r="Z1" s="2"/>
      <c r="AA1" s="2"/>
      <c r="AB1" s="2"/>
    </row>
    <row r="2" spans="1:28" s="1" customFormat="1" ht="19.5" customHeight="1" x14ac:dyDescent="0.35">
      <c r="A2" s="129"/>
      <c r="B2" s="130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2"/>
      <c r="Y2" s="2"/>
      <c r="Z2" s="2"/>
      <c r="AA2" s="2"/>
      <c r="AB2" s="2"/>
    </row>
    <row r="3" spans="1:28" s="1" customFormat="1" ht="19.5" customHeight="1" x14ac:dyDescent="0.35">
      <c r="A3" s="129"/>
      <c r="B3" s="130"/>
      <c r="C3" s="131"/>
      <c r="D3" s="131"/>
      <c r="E3" s="132" t="s">
        <v>268</v>
      </c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2"/>
      <c r="Y3" s="2"/>
      <c r="Z3" s="2"/>
      <c r="AA3" s="2"/>
      <c r="AB3" s="2"/>
    </row>
    <row r="4" spans="1:28" s="1" customFormat="1" ht="18" customHeight="1" x14ac:dyDescent="0.35">
      <c r="A4" s="129"/>
      <c r="B4" s="130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2"/>
      <c r="Y4" s="2"/>
      <c r="Z4" s="2"/>
      <c r="AA4" s="2"/>
      <c r="AB4" s="2"/>
    </row>
    <row r="5" spans="1:28" s="1" customFormat="1" ht="15" customHeight="1" x14ac:dyDescent="0.35">
      <c r="A5" s="267" t="s">
        <v>0</v>
      </c>
      <c r="B5" s="263" t="s">
        <v>1</v>
      </c>
      <c r="C5" s="248" t="s">
        <v>2</v>
      </c>
      <c r="D5" s="253" t="s">
        <v>3</v>
      </c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4"/>
      <c r="Q5" s="254"/>
      <c r="R5" s="254"/>
      <c r="S5" s="254"/>
      <c r="T5" s="254"/>
      <c r="U5" s="254"/>
      <c r="V5" s="254"/>
      <c r="W5" s="255"/>
      <c r="X5" s="2"/>
      <c r="Y5" s="2"/>
      <c r="Z5" s="2"/>
      <c r="AA5" s="2"/>
      <c r="AB5" s="2"/>
    </row>
    <row r="6" spans="1:28" s="1" customFormat="1" ht="18" customHeight="1" x14ac:dyDescent="0.35">
      <c r="A6" s="267"/>
      <c r="B6" s="264"/>
      <c r="C6" s="248"/>
      <c r="D6" s="248" t="s">
        <v>4</v>
      </c>
      <c r="E6" s="248"/>
      <c r="F6" s="248"/>
      <c r="G6" s="248"/>
      <c r="H6" s="248"/>
      <c r="I6" s="248"/>
      <c r="J6" s="248" t="s">
        <v>5</v>
      </c>
      <c r="K6" s="248"/>
      <c r="L6" s="248" t="s">
        <v>6</v>
      </c>
      <c r="M6" s="248"/>
      <c r="N6" s="248" t="s">
        <v>7</v>
      </c>
      <c r="O6" s="248"/>
      <c r="P6" s="248" t="s">
        <v>8</v>
      </c>
      <c r="Q6" s="248"/>
      <c r="R6" s="248" t="s">
        <v>9</v>
      </c>
      <c r="S6" s="248"/>
      <c r="T6" s="248" t="s">
        <v>10</v>
      </c>
      <c r="U6" s="248"/>
      <c r="V6" s="248" t="s">
        <v>11</v>
      </c>
      <c r="W6" s="263" t="s">
        <v>52</v>
      </c>
      <c r="X6" s="2"/>
      <c r="Y6" s="2"/>
      <c r="Z6" s="2"/>
      <c r="AA6" s="2"/>
      <c r="AB6" s="2"/>
    </row>
    <row r="7" spans="1:28" s="1" customFormat="1" ht="21" customHeight="1" x14ac:dyDescent="0.35">
      <c r="A7" s="267"/>
      <c r="B7" s="264"/>
      <c r="C7" s="248"/>
      <c r="D7" s="252" t="s">
        <v>12</v>
      </c>
      <c r="E7" s="248" t="s">
        <v>13</v>
      </c>
      <c r="F7" s="248"/>
      <c r="G7" s="248"/>
      <c r="H7" s="248"/>
      <c r="I7" s="248"/>
      <c r="J7" s="248"/>
      <c r="K7" s="248"/>
      <c r="L7" s="248"/>
      <c r="M7" s="248"/>
      <c r="N7" s="248"/>
      <c r="O7" s="248"/>
      <c r="P7" s="248"/>
      <c r="Q7" s="248"/>
      <c r="R7" s="248"/>
      <c r="S7" s="248"/>
      <c r="T7" s="248"/>
      <c r="U7" s="248"/>
      <c r="V7" s="248"/>
      <c r="W7" s="264"/>
      <c r="X7" s="2"/>
      <c r="Y7" s="2"/>
      <c r="Z7" s="2"/>
      <c r="AA7" s="2"/>
      <c r="AB7" s="2"/>
    </row>
    <row r="8" spans="1:28" s="1" customFormat="1" ht="105" customHeight="1" x14ac:dyDescent="0.35">
      <c r="A8" s="267"/>
      <c r="B8" s="264"/>
      <c r="C8" s="248"/>
      <c r="D8" s="252"/>
      <c r="E8" s="133" t="s">
        <v>14</v>
      </c>
      <c r="F8" s="133" t="s">
        <v>15</v>
      </c>
      <c r="G8" s="133" t="s">
        <v>16</v>
      </c>
      <c r="H8" s="133" t="s">
        <v>17</v>
      </c>
      <c r="I8" s="133" t="s">
        <v>18</v>
      </c>
      <c r="J8" s="248"/>
      <c r="K8" s="248"/>
      <c r="L8" s="248"/>
      <c r="M8" s="248"/>
      <c r="N8" s="248"/>
      <c r="O8" s="248"/>
      <c r="P8" s="248"/>
      <c r="Q8" s="248"/>
      <c r="R8" s="248"/>
      <c r="S8" s="248"/>
      <c r="T8" s="248"/>
      <c r="U8" s="248"/>
      <c r="V8" s="248"/>
      <c r="W8" s="265"/>
      <c r="X8" s="2"/>
      <c r="Y8" s="2"/>
      <c r="Z8" s="2"/>
      <c r="AA8" s="2"/>
      <c r="AB8" s="2"/>
    </row>
    <row r="9" spans="1:28" s="1" customFormat="1" x14ac:dyDescent="0.35">
      <c r="A9" s="267"/>
      <c r="B9" s="265"/>
      <c r="C9" s="134" t="s">
        <v>19</v>
      </c>
      <c r="D9" s="134" t="s">
        <v>19</v>
      </c>
      <c r="E9" s="134" t="s">
        <v>19</v>
      </c>
      <c r="F9" s="134" t="s">
        <v>19</v>
      </c>
      <c r="G9" s="134" t="s">
        <v>19</v>
      </c>
      <c r="H9" s="134" t="s">
        <v>19</v>
      </c>
      <c r="I9" s="134" t="s">
        <v>19</v>
      </c>
      <c r="J9" s="134" t="s">
        <v>20</v>
      </c>
      <c r="K9" s="134" t="s">
        <v>19</v>
      </c>
      <c r="L9" s="134" t="s">
        <v>21</v>
      </c>
      <c r="M9" s="134" t="s">
        <v>19</v>
      </c>
      <c r="N9" s="134" t="s">
        <v>21</v>
      </c>
      <c r="O9" s="134" t="s">
        <v>19</v>
      </c>
      <c r="P9" s="134" t="s">
        <v>21</v>
      </c>
      <c r="Q9" s="134" t="s">
        <v>19</v>
      </c>
      <c r="R9" s="134" t="s">
        <v>22</v>
      </c>
      <c r="S9" s="134" t="s">
        <v>19</v>
      </c>
      <c r="T9" s="134" t="s">
        <v>21</v>
      </c>
      <c r="U9" s="134" t="s">
        <v>19</v>
      </c>
      <c r="V9" s="134" t="s">
        <v>19</v>
      </c>
      <c r="W9" s="134" t="s">
        <v>19</v>
      </c>
      <c r="X9" s="2"/>
      <c r="Y9" s="2"/>
      <c r="Z9" s="2"/>
      <c r="AA9" s="2"/>
      <c r="AB9" s="2"/>
    </row>
    <row r="10" spans="1:28" s="1" customFormat="1" x14ac:dyDescent="0.35">
      <c r="A10" s="135">
        <v>1</v>
      </c>
      <c r="B10" s="135">
        <v>2</v>
      </c>
      <c r="C10" s="135">
        <v>3</v>
      </c>
      <c r="D10" s="135">
        <v>4</v>
      </c>
      <c r="E10" s="135">
        <v>5</v>
      </c>
      <c r="F10" s="135">
        <v>6</v>
      </c>
      <c r="G10" s="135">
        <v>7</v>
      </c>
      <c r="H10" s="135">
        <v>8</v>
      </c>
      <c r="I10" s="135">
        <v>9</v>
      </c>
      <c r="J10" s="135">
        <v>10</v>
      </c>
      <c r="K10" s="135">
        <v>11</v>
      </c>
      <c r="L10" s="135">
        <v>12</v>
      </c>
      <c r="M10" s="135">
        <v>13</v>
      </c>
      <c r="N10" s="135">
        <v>14</v>
      </c>
      <c r="O10" s="135">
        <v>15</v>
      </c>
      <c r="P10" s="135">
        <v>16</v>
      </c>
      <c r="Q10" s="135">
        <v>17</v>
      </c>
      <c r="R10" s="135">
        <v>18</v>
      </c>
      <c r="S10" s="135">
        <v>19</v>
      </c>
      <c r="T10" s="135">
        <v>20</v>
      </c>
      <c r="U10" s="135">
        <v>21</v>
      </c>
      <c r="V10" s="135">
        <v>22</v>
      </c>
      <c r="W10" s="136">
        <v>23</v>
      </c>
      <c r="X10" s="2"/>
      <c r="Y10" s="2"/>
      <c r="Z10" s="2"/>
      <c r="AA10" s="2"/>
      <c r="AB10" s="2"/>
    </row>
    <row r="11" spans="1:28" s="15" customFormat="1" ht="15" customHeight="1" x14ac:dyDescent="0.35">
      <c r="A11" s="199" t="s">
        <v>51</v>
      </c>
      <c r="B11" s="200"/>
      <c r="C11" s="200"/>
      <c r="D11" s="200"/>
      <c r="E11" s="200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  <c r="R11" s="200"/>
      <c r="S11" s="200"/>
      <c r="T11" s="200"/>
      <c r="U11" s="200"/>
      <c r="V11" s="200"/>
      <c r="W11" s="201"/>
      <c r="X11" s="16"/>
      <c r="Y11" s="16"/>
      <c r="Z11" s="16"/>
      <c r="AA11" s="16"/>
      <c r="AB11" s="16"/>
    </row>
    <row r="12" spans="1:28" s="15" customFormat="1" x14ac:dyDescent="0.35">
      <c r="A12" s="232" t="s">
        <v>82</v>
      </c>
      <c r="B12" s="249"/>
      <c r="C12" s="249"/>
      <c r="D12" s="249"/>
      <c r="E12" s="233"/>
      <c r="F12" s="228"/>
      <c r="G12" s="229"/>
      <c r="H12" s="229"/>
      <c r="I12" s="229"/>
      <c r="J12" s="229"/>
      <c r="K12" s="229"/>
      <c r="L12" s="229"/>
      <c r="M12" s="229"/>
      <c r="N12" s="229"/>
      <c r="O12" s="229"/>
      <c r="P12" s="229"/>
      <c r="Q12" s="229"/>
      <c r="R12" s="229"/>
      <c r="S12" s="229"/>
      <c r="T12" s="229"/>
      <c r="U12" s="229"/>
      <c r="V12" s="229"/>
      <c r="W12" s="230"/>
      <c r="X12" s="16"/>
      <c r="Y12" s="16"/>
      <c r="Z12" s="16"/>
      <c r="AA12" s="16"/>
      <c r="AB12" s="16"/>
    </row>
    <row r="13" spans="1:28" s="15" customFormat="1" x14ac:dyDescent="0.35">
      <c r="A13" s="68">
        <v>1</v>
      </c>
      <c r="B13" s="61" t="s">
        <v>115</v>
      </c>
      <c r="C13" s="64">
        <f>D13+K13+M13+O13+Q13+S13+U13+V13+W13</f>
        <v>2419449</v>
      </c>
      <c r="D13" s="64">
        <f>E13+F13+G13+H13+I13</f>
        <v>742482</v>
      </c>
      <c r="E13" s="64"/>
      <c r="F13" s="64">
        <v>742482</v>
      </c>
      <c r="G13" s="64"/>
      <c r="H13" s="64"/>
      <c r="I13" s="64"/>
      <c r="J13" s="64"/>
      <c r="K13" s="64"/>
      <c r="L13" s="64">
        <v>765.2</v>
      </c>
      <c r="M13" s="64">
        <v>974084</v>
      </c>
      <c r="N13" s="64"/>
      <c r="O13" s="64"/>
      <c r="P13" s="64">
        <v>736.91</v>
      </c>
      <c r="Q13" s="64">
        <v>702883</v>
      </c>
      <c r="R13" s="64"/>
      <c r="S13" s="64"/>
      <c r="T13" s="64"/>
      <c r="U13" s="64"/>
      <c r="V13" s="64"/>
      <c r="W13" s="67"/>
      <c r="X13" s="23" t="s">
        <v>81</v>
      </c>
      <c r="Y13" s="16"/>
      <c r="Z13" s="16"/>
      <c r="AA13" s="16"/>
      <c r="AB13" s="16"/>
    </row>
    <row r="14" spans="1:28" s="15" customFormat="1" x14ac:dyDescent="0.35">
      <c r="A14" s="68">
        <f>A13+1</f>
        <v>2</v>
      </c>
      <c r="B14" s="66" t="s">
        <v>116</v>
      </c>
      <c r="C14" s="64">
        <f>D14+K14+M14+O14+Q14+S14+U14+V14+W14</f>
        <v>2873013</v>
      </c>
      <c r="D14" s="64">
        <f>E14+F14+G14+H14+I14</f>
        <v>1074582</v>
      </c>
      <c r="E14" s="64"/>
      <c r="F14" s="64"/>
      <c r="G14" s="64">
        <v>535151</v>
      </c>
      <c r="H14" s="64">
        <v>539431</v>
      </c>
      <c r="I14" s="64"/>
      <c r="J14" s="64"/>
      <c r="K14" s="64"/>
      <c r="L14" s="64">
        <v>750.5</v>
      </c>
      <c r="M14" s="64">
        <v>1035013</v>
      </c>
      <c r="N14" s="64"/>
      <c r="O14" s="64"/>
      <c r="P14" s="64">
        <v>1102.5</v>
      </c>
      <c r="Q14" s="64">
        <v>763418</v>
      </c>
      <c r="R14" s="64"/>
      <c r="S14" s="64"/>
      <c r="T14" s="64"/>
      <c r="U14" s="64"/>
      <c r="V14" s="64"/>
      <c r="W14" s="67"/>
      <c r="X14" s="16"/>
      <c r="Y14" s="16"/>
      <c r="Z14" s="16"/>
      <c r="AA14" s="16"/>
      <c r="AB14" s="16"/>
    </row>
    <row r="15" spans="1:28" s="15" customFormat="1" x14ac:dyDescent="0.35">
      <c r="A15" s="196" t="s">
        <v>43</v>
      </c>
      <c r="B15" s="197"/>
      <c r="C15" s="64">
        <f>SUM(C13:C14)</f>
        <v>5292462</v>
      </c>
      <c r="D15" s="64">
        <f>SUM(D13:D14)</f>
        <v>1817064</v>
      </c>
      <c r="E15" s="64"/>
      <c r="F15" s="64">
        <f>SUM(F13:F14)</f>
        <v>742482</v>
      </c>
      <c r="G15" s="64">
        <f>SUM(G13:G14)</f>
        <v>535151</v>
      </c>
      <c r="H15" s="64">
        <f>SUM(H13:H14)</f>
        <v>539431</v>
      </c>
      <c r="I15" s="64"/>
      <c r="J15" s="64"/>
      <c r="K15" s="64"/>
      <c r="L15" s="64">
        <f>SUM(L13:L14)</f>
        <v>1515.7</v>
      </c>
      <c r="M15" s="64">
        <f>SUM(M13:M14)</f>
        <v>2009097</v>
      </c>
      <c r="N15" s="64"/>
      <c r="O15" s="64"/>
      <c r="P15" s="64">
        <f>SUM(P13:P14)</f>
        <v>1839.4099999999999</v>
      </c>
      <c r="Q15" s="64">
        <f>SUM(Q13:Q14)</f>
        <v>1466301</v>
      </c>
      <c r="R15" s="64"/>
      <c r="S15" s="64"/>
      <c r="T15" s="64"/>
      <c r="U15" s="64"/>
      <c r="V15" s="64"/>
      <c r="W15" s="64"/>
      <c r="X15" s="16"/>
      <c r="Y15" s="16"/>
      <c r="Z15" s="16"/>
      <c r="AA15" s="16"/>
      <c r="AB15" s="16"/>
    </row>
    <row r="16" spans="1:28" s="15" customFormat="1" x14ac:dyDescent="0.35">
      <c r="A16" s="169" t="s">
        <v>91</v>
      </c>
      <c r="B16" s="169"/>
      <c r="C16" s="169"/>
      <c r="D16" s="169"/>
      <c r="E16" s="137"/>
      <c r="F16" s="228"/>
      <c r="G16" s="229"/>
      <c r="H16" s="229"/>
      <c r="I16" s="229"/>
      <c r="J16" s="229"/>
      <c r="K16" s="229"/>
      <c r="L16" s="229"/>
      <c r="M16" s="229"/>
      <c r="N16" s="229"/>
      <c r="O16" s="229"/>
      <c r="P16" s="229"/>
      <c r="Q16" s="229"/>
      <c r="R16" s="229"/>
      <c r="S16" s="229"/>
      <c r="T16" s="229"/>
      <c r="U16" s="229"/>
      <c r="V16" s="229"/>
      <c r="W16" s="230"/>
      <c r="X16" s="16"/>
      <c r="Y16" s="16"/>
      <c r="Z16" s="16"/>
      <c r="AA16" s="16"/>
      <c r="AB16" s="16"/>
    </row>
    <row r="17" spans="1:28" s="15" customFormat="1" x14ac:dyDescent="0.35">
      <c r="A17" s="73">
        <f>A14+1</f>
        <v>3</v>
      </c>
      <c r="B17" s="71" t="s">
        <v>207</v>
      </c>
      <c r="C17" s="64">
        <f>D17+K17+M17+O17+Q17+S17+U17+V17+W17</f>
        <v>1259221</v>
      </c>
      <c r="D17" s="64"/>
      <c r="E17" s="64"/>
      <c r="F17" s="64"/>
      <c r="G17" s="64"/>
      <c r="H17" s="64"/>
      <c r="I17" s="64"/>
      <c r="J17" s="64"/>
      <c r="K17" s="64"/>
      <c r="L17" s="64">
        <v>811.4</v>
      </c>
      <c r="M17" s="64">
        <v>1259221</v>
      </c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16"/>
      <c r="Y17" s="16"/>
      <c r="Z17" s="16"/>
      <c r="AA17" s="16"/>
      <c r="AB17" s="16"/>
    </row>
    <row r="18" spans="1:28" s="15" customFormat="1" x14ac:dyDescent="0.35">
      <c r="A18" s="73">
        <f>A17+1</f>
        <v>4</v>
      </c>
      <c r="B18" s="74" t="s">
        <v>117</v>
      </c>
      <c r="C18" s="64">
        <f>D18+K18+M18+O18+Q18+S18+U18+V18+W18</f>
        <v>1142614</v>
      </c>
      <c r="D18" s="64"/>
      <c r="E18" s="64"/>
      <c r="F18" s="64"/>
      <c r="G18" s="64"/>
      <c r="H18" s="64"/>
      <c r="I18" s="64"/>
      <c r="J18" s="64"/>
      <c r="K18" s="64"/>
      <c r="L18" s="64">
        <v>706</v>
      </c>
      <c r="M18" s="64">
        <v>1142614</v>
      </c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16"/>
      <c r="Y18" s="16"/>
      <c r="Z18" s="16"/>
      <c r="AA18" s="16"/>
      <c r="AB18" s="16"/>
    </row>
    <row r="19" spans="1:28" s="15" customFormat="1" x14ac:dyDescent="0.35">
      <c r="A19" s="172" t="s">
        <v>43</v>
      </c>
      <c r="B19" s="172"/>
      <c r="C19" s="64">
        <f>SUM(C17:C18)</f>
        <v>2401835</v>
      </c>
      <c r="D19" s="64"/>
      <c r="E19" s="64"/>
      <c r="F19" s="64"/>
      <c r="G19" s="64"/>
      <c r="H19" s="64"/>
      <c r="I19" s="64"/>
      <c r="J19" s="64"/>
      <c r="K19" s="64"/>
      <c r="L19" s="64">
        <f>SUM(L17:L18)</f>
        <v>1517.4</v>
      </c>
      <c r="M19" s="64">
        <f>SUM(M17:M18)</f>
        <v>2401835</v>
      </c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16"/>
      <c r="Y19" s="16"/>
      <c r="Z19" s="16"/>
      <c r="AA19" s="16"/>
      <c r="AB19" s="16"/>
    </row>
    <row r="20" spans="1:28" s="15" customFormat="1" x14ac:dyDescent="0.35">
      <c r="A20" s="232" t="s">
        <v>83</v>
      </c>
      <c r="B20" s="249"/>
      <c r="C20" s="249"/>
      <c r="D20" s="249"/>
      <c r="E20" s="233"/>
      <c r="F20" s="228"/>
      <c r="G20" s="229"/>
      <c r="H20" s="229"/>
      <c r="I20" s="229"/>
      <c r="J20" s="229"/>
      <c r="K20" s="229"/>
      <c r="L20" s="229"/>
      <c r="M20" s="229"/>
      <c r="N20" s="229"/>
      <c r="O20" s="229"/>
      <c r="P20" s="229"/>
      <c r="Q20" s="229"/>
      <c r="R20" s="229"/>
      <c r="S20" s="229"/>
      <c r="T20" s="229"/>
      <c r="U20" s="229"/>
      <c r="V20" s="229"/>
      <c r="W20" s="230"/>
      <c r="X20" s="16"/>
      <c r="Y20" s="16"/>
      <c r="Z20" s="16"/>
      <c r="AA20" s="16"/>
      <c r="AB20" s="16"/>
    </row>
    <row r="21" spans="1:28" s="15" customFormat="1" x14ac:dyDescent="0.35">
      <c r="A21" s="73">
        <f>A18+1</f>
        <v>5</v>
      </c>
      <c r="B21" s="61" t="s">
        <v>92</v>
      </c>
      <c r="C21" s="64">
        <f>D21+K21+M21+O21+Q21+S21+U21+V21+W21</f>
        <v>624418</v>
      </c>
      <c r="D21" s="64">
        <f>E21+F21+G21+H21+I21</f>
        <v>149726</v>
      </c>
      <c r="E21" s="67"/>
      <c r="F21" s="67">
        <v>149726</v>
      </c>
      <c r="G21" s="64"/>
      <c r="H21" s="64"/>
      <c r="I21" s="64"/>
      <c r="J21" s="67"/>
      <c r="K21" s="67"/>
      <c r="L21" s="67">
        <v>460</v>
      </c>
      <c r="M21" s="67">
        <v>474692</v>
      </c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266"/>
      <c r="Y21" s="266"/>
      <c r="Z21" s="266"/>
      <c r="AA21" s="266"/>
      <c r="AB21" s="266"/>
    </row>
    <row r="22" spans="1:28" s="15" customFormat="1" x14ac:dyDescent="0.35">
      <c r="A22" s="196" t="s">
        <v>43</v>
      </c>
      <c r="B22" s="197"/>
      <c r="C22" s="67">
        <f>SUM(C21)</f>
        <v>624418</v>
      </c>
      <c r="D22" s="67">
        <f>SUM(D21)</f>
        <v>149726</v>
      </c>
      <c r="E22" s="67"/>
      <c r="F22" s="67">
        <f>SUM(F21)</f>
        <v>149726</v>
      </c>
      <c r="G22" s="67"/>
      <c r="H22" s="67"/>
      <c r="I22" s="67"/>
      <c r="J22" s="67"/>
      <c r="K22" s="67"/>
      <c r="L22" s="67">
        <f>SUM(L21)</f>
        <v>460</v>
      </c>
      <c r="M22" s="67">
        <f>SUM(M21)</f>
        <v>474692</v>
      </c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16"/>
      <c r="Y22" s="16"/>
      <c r="Z22" s="16"/>
      <c r="AA22" s="16"/>
      <c r="AB22" s="16"/>
    </row>
    <row r="23" spans="1:28" s="15" customFormat="1" x14ac:dyDescent="0.35">
      <c r="A23" s="217" t="s">
        <v>94</v>
      </c>
      <c r="B23" s="218"/>
      <c r="C23" s="218"/>
      <c r="D23" s="218"/>
      <c r="E23" s="219"/>
      <c r="F23" s="228"/>
      <c r="G23" s="229"/>
      <c r="H23" s="229"/>
      <c r="I23" s="229"/>
      <c r="J23" s="229"/>
      <c r="K23" s="229"/>
      <c r="L23" s="229"/>
      <c r="M23" s="229"/>
      <c r="N23" s="229"/>
      <c r="O23" s="229"/>
      <c r="P23" s="229"/>
      <c r="Q23" s="229"/>
      <c r="R23" s="229"/>
      <c r="S23" s="229"/>
      <c r="T23" s="229"/>
      <c r="U23" s="229"/>
      <c r="V23" s="229"/>
      <c r="W23" s="230"/>
      <c r="X23" s="16"/>
      <c r="Y23" s="16"/>
      <c r="Z23" s="16"/>
      <c r="AA23" s="16"/>
      <c r="AB23" s="16"/>
    </row>
    <row r="24" spans="1:28" s="15" customFormat="1" x14ac:dyDescent="0.35">
      <c r="A24" s="70">
        <f>A21+1</f>
        <v>6</v>
      </c>
      <c r="B24" s="76" t="s">
        <v>95</v>
      </c>
      <c r="C24" s="64">
        <f>D24+K24+M24+O24+Q24+S24+U24+V24+W24</f>
        <v>996083</v>
      </c>
      <c r="D24" s="64">
        <f>E24+F24+G24+H24+I24</f>
        <v>996083</v>
      </c>
      <c r="E24" s="67"/>
      <c r="F24" s="67"/>
      <c r="G24" s="67">
        <v>996083</v>
      </c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16"/>
      <c r="Y24" s="16"/>
      <c r="Z24" s="16"/>
      <c r="AA24" s="16"/>
      <c r="AB24" s="16"/>
    </row>
    <row r="25" spans="1:28" s="15" customFormat="1" x14ac:dyDescent="0.35">
      <c r="A25" s="70">
        <f>A24+1</f>
        <v>7</v>
      </c>
      <c r="B25" s="76" t="s">
        <v>118</v>
      </c>
      <c r="C25" s="64">
        <f>D25+K25+M25+O25+Q25+S25+U25+V25+W25</f>
        <v>996083</v>
      </c>
      <c r="D25" s="64">
        <f>E25+F25+G25+H25+I25</f>
        <v>996083</v>
      </c>
      <c r="E25" s="67"/>
      <c r="F25" s="67"/>
      <c r="G25" s="67">
        <v>996083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16"/>
      <c r="Y25" s="16"/>
      <c r="Z25" s="16"/>
      <c r="AA25" s="16"/>
      <c r="AB25" s="16"/>
    </row>
    <row r="26" spans="1:28" s="15" customFormat="1" x14ac:dyDescent="0.35">
      <c r="A26" s="196" t="s">
        <v>43</v>
      </c>
      <c r="B26" s="197"/>
      <c r="C26" s="67">
        <f>SUM(C24:C25)</f>
        <v>1992166</v>
      </c>
      <c r="D26" s="67">
        <f>SUM(D24:D25)</f>
        <v>1992166</v>
      </c>
      <c r="E26" s="67"/>
      <c r="F26" s="67"/>
      <c r="G26" s="67">
        <f>SUM(G24:G25)</f>
        <v>1992166</v>
      </c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16"/>
      <c r="Y26" s="16"/>
      <c r="Z26" s="16"/>
      <c r="AA26" s="16"/>
      <c r="AB26" s="16"/>
    </row>
    <row r="27" spans="1:28" s="15" customFormat="1" x14ac:dyDescent="0.35">
      <c r="A27" s="198" t="s">
        <v>93</v>
      </c>
      <c r="B27" s="198"/>
      <c r="C27" s="198"/>
      <c r="D27" s="198"/>
      <c r="E27" s="198"/>
      <c r="F27" s="228"/>
      <c r="G27" s="229"/>
      <c r="H27" s="229"/>
      <c r="I27" s="229"/>
      <c r="J27" s="229"/>
      <c r="K27" s="229"/>
      <c r="L27" s="229"/>
      <c r="M27" s="229"/>
      <c r="N27" s="229"/>
      <c r="O27" s="229"/>
      <c r="P27" s="229"/>
      <c r="Q27" s="229"/>
      <c r="R27" s="229"/>
      <c r="S27" s="229"/>
      <c r="T27" s="229"/>
      <c r="U27" s="229"/>
      <c r="V27" s="229"/>
      <c r="W27" s="230"/>
      <c r="X27" s="16"/>
      <c r="Y27" s="16"/>
      <c r="Z27" s="16"/>
      <c r="AA27" s="16"/>
      <c r="AB27" s="16"/>
    </row>
    <row r="28" spans="1:28" s="15" customFormat="1" x14ac:dyDescent="0.35">
      <c r="A28" s="70">
        <f>A25+1</f>
        <v>8</v>
      </c>
      <c r="B28" s="78" t="s">
        <v>119</v>
      </c>
      <c r="C28" s="64">
        <f>D28+K28+M28+O28+Q28+S28+U28+V28+W28</f>
        <v>814491</v>
      </c>
      <c r="D28" s="67"/>
      <c r="E28" s="67"/>
      <c r="F28" s="67"/>
      <c r="G28" s="67"/>
      <c r="H28" s="67"/>
      <c r="I28" s="67"/>
      <c r="J28" s="67"/>
      <c r="K28" s="67"/>
      <c r="L28" s="67">
        <v>588.1</v>
      </c>
      <c r="M28" s="67">
        <v>814491</v>
      </c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16"/>
      <c r="Y28" s="16"/>
      <c r="Z28" s="16"/>
      <c r="AA28" s="16"/>
      <c r="AB28" s="16"/>
    </row>
    <row r="29" spans="1:28" s="15" customFormat="1" x14ac:dyDescent="0.35">
      <c r="A29" s="196" t="s">
        <v>43</v>
      </c>
      <c r="B29" s="197"/>
      <c r="C29" s="67">
        <f>SUM(C28)</f>
        <v>814491</v>
      </c>
      <c r="D29" s="67"/>
      <c r="E29" s="67"/>
      <c r="F29" s="67"/>
      <c r="G29" s="67"/>
      <c r="H29" s="67"/>
      <c r="I29" s="67"/>
      <c r="J29" s="67"/>
      <c r="K29" s="67"/>
      <c r="L29" s="67">
        <f>SUM(L28)</f>
        <v>588.1</v>
      </c>
      <c r="M29" s="67">
        <f>SUM(M28)</f>
        <v>814491</v>
      </c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16"/>
      <c r="Y29" s="16"/>
      <c r="Z29" s="16"/>
      <c r="AA29" s="16"/>
      <c r="AB29" s="16"/>
    </row>
    <row r="30" spans="1:28" s="15" customFormat="1" x14ac:dyDescent="0.35">
      <c r="A30" s="185" t="s">
        <v>50</v>
      </c>
      <c r="B30" s="187"/>
      <c r="C30" s="80">
        <f>C15+C19+C22+C26+C29</f>
        <v>11125372</v>
      </c>
      <c r="D30" s="80">
        <f t="shared" ref="D30:Q30" si="0">D15+D19+D22+D26+D29</f>
        <v>3958956</v>
      </c>
      <c r="E30" s="80"/>
      <c r="F30" s="80">
        <f t="shared" si="0"/>
        <v>892208</v>
      </c>
      <c r="G30" s="80">
        <f t="shared" si="0"/>
        <v>2527317</v>
      </c>
      <c r="H30" s="80">
        <f t="shared" si="0"/>
        <v>539431</v>
      </c>
      <c r="I30" s="80"/>
      <c r="J30" s="80"/>
      <c r="K30" s="80"/>
      <c r="L30" s="80">
        <f t="shared" si="0"/>
        <v>4081.2000000000003</v>
      </c>
      <c r="M30" s="80">
        <f t="shared" si="0"/>
        <v>5700115</v>
      </c>
      <c r="N30" s="80"/>
      <c r="O30" s="80"/>
      <c r="P30" s="80">
        <f t="shared" si="0"/>
        <v>1839.4099999999999</v>
      </c>
      <c r="Q30" s="80">
        <f t="shared" si="0"/>
        <v>1466301</v>
      </c>
      <c r="R30" s="80"/>
      <c r="S30" s="80"/>
      <c r="T30" s="80"/>
      <c r="U30" s="80"/>
      <c r="V30" s="80"/>
      <c r="W30" s="80"/>
      <c r="X30" s="16"/>
      <c r="Y30" s="16"/>
      <c r="Z30" s="16"/>
      <c r="AA30" s="16"/>
      <c r="AB30" s="16"/>
    </row>
    <row r="31" spans="1:28" s="5" customFormat="1" ht="15" customHeight="1" x14ac:dyDescent="0.35">
      <c r="A31" s="199" t="s">
        <v>47</v>
      </c>
      <c r="B31" s="200"/>
      <c r="C31" s="200"/>
      <c r="D31" s="200"/>
      <c r="E31" s="200"/>
      <c r="F31" s="200"/>
      <c r="G31" s="200"/>
      <c r="H31" s="200"/>
      <c r="I31" s="200"/>
      <c r="J31" s="200"/>
      <c r="K31" s="200"/>
      <c r="L31" s="200"/>
      <c r="M31" s="200"/>
      <c r="N31" s="200"/>
      <c r="O31" s="200"/>
      <c r="P31" s="200"/>
      <c r="Q31" s="200"/>
      <c r="R31" s="200"/>
      <c r="S31" s="200"/>
      <c r="T31" s="200"/>
      <c r="U31" s="200"/>
      <c r="V31" s="200"/>
      <c r="W31" s="201"/>
      <c r="X31" s="4"/>
      <c r="Y31" s="4"/>
      <c r="Z31" s="4"/>
      <c r="AA31" s="4"/>
      <c r="AB31" s="4"/>
    </row>
    <row r="32" spans="1:28" s="15" customFormat="1" ht="15" customHeight="1" x14ac:dyDescent="0.35">
      <c r="A32" s="214" t="s">
        <v>96</v>
      </c>
      <c r="B32" s="214"/>
      <c r="C32" s="214"/>
      <c r="D32" s="214"/>
      <c r="E32" s="214"/>
      <c r="F32" s="228"/>
      <c r="G32" s="229"/>
      <c r="H32" s="229"/>
      <c r="I32" s="229"/>
      <c r="J32" s="229"/>
      <c r="K32" s="229"/>
      <c r="L32" s="229"/>
      <c r="M32" s="229"/>
      <c r="N32" s="229"/>
      <c r="O32" s="229"/>
      <c r="P32" s="229"/>
      <c r="Q32" s="229"/>
      <c r="R32" s="229"/>
      <c r="S32" s="229"/>
      <c r="T32" s="229"/>
      <c r="U32" s="229"/>
      <c r="V32" s="229"/>
      <c r="W32" s="230"/>
      <c r="X32" s="16"/>
      <c r="Y32" s="16"/>
      <c r="Z32" s="16"/>
      <c r="AA32" s="16"/>
      <c r="AB32" s="16"/>
    </row>
    <row r="33" spans="1:28" s="15" customFormat="1" ht="15" customHeight="1" x14ac:dyDescent="0.35">
      <c r="A33" s="73">
        <f>A28+1</f>
        <v>9</v>
      </c>
      <c r="B33" s="66" t="s">
        <v>172</v>
      </c>
      <c r="C33" s="64">
        <f>D33+K33+M33+O33+Q33+S33+U33+V33+W33</f>
        <v>2282647</v>
      </c>
      <c r="D33" s="64">
        <f>E33+F33+G33+H33+I33</f>
        <v>1624562</v>
      </c>
      <c r="E33" s="64">
        <v>216745</v>
      </c>
      <c r="F33" s="64">
        <v>725758</v>
      </c>
      <c r="G33" s="64">
        <v>290195</v>
      </c>
      <c r="H33" s="64">
        <v>220370</v>
      </c>
      <c r="I33" s="64">
        <v>171494</v>
      </c>
      <c r="J33" s="79"/>
      <c r="K33" s="79"/>
      <c r="L33" s="64"/>
      <c r="M33" s="64"/>
      <c r="N33" s="64"/>
      <c r="O33" s="64"/>
      <c r="P33" s="64">
        <v>191.2</v>
      </c>
      <c r="Q33" s="64">
        <v>658085</v>
      </c>
      <c r="R33" s="79"/>
      <c r="S33" s="79"/>
      <c r="T33" s="79"/>
      <c r="U33" s="79"/>
      <c r="V33" s="64"/>
      <c r="W33" s="79"/>
      <c r="X33" s="16"/>
      <c r="Y33" s="16"/>
      <c r="Z33" s="16"/>
      <c r="AA33" s="16"/>
      <c r="AB33" s="16"/>
    </row>
    <row r="34" spans="1:28" s="15" customFormat="1" ht="15" customHeight="1" x14ac:dyDescent="0.35">
      <c r="A34" s="73">
        <f>A33+1</f>
        <v>10</v>
      </c>
      <c r="B34" s="66" t="s">
        <v>173</v>
      </c>
      <c r="C34" s="64">
        <f>D34+K34+M34+O34+Q34+S34+U34+V34+W34</f>
        <v>2296661</v>
      </c>
      <c r="D34" s="64">
        <f>E34+F34+G34+H34+I34</f>
        <v>1631706</v>
      </c>
      <c r="E34" s="64">
        <v>216745</v>
      </c>
      <c r="F34" s="64">
        <v>728537</v>
      </c>
      <c r="G34" s="64">
        <v>290195</v>
      </c>
      <c r="H34" s="64">
        <v>229651</v>
      </c>
      <c r="I34" s="64">
        <v>166578</v>
      </c>
      <c r="J34" s="79"/>
      <c r="K34" s="79"/>
      <c r="L34" s="64"/>
      <c r="M34" s="64"/>
      <c r="N34" s="64"/>
      <c r="O34" s="64"/>
      <c r="P34" s="64">
        <v>191.2</v>
      </c>
      <c r="Q34" s="64">
        <v>664955</v>
      </c>
      <c r="R34" s="79"/>
      <c r="S34" s="79"/>
      <c r="T34" s="79"/>
      <c r="U34" s="79"/>
      <c r="V34" s="64"/>
      <c r="W34" s="79"/>
      <c r="X34" s="16"/>
      <c r="Y34" s="16"/>
      <c r="Z34" s="16"/>
      <c r="AA34" s="16"/>
      <c r="AB34" s="16"/>
    </row>
    <row r="35" spans="1:28" s="15" customFormat="1" ht="15" customHeight="1" x14ac:dyDescent="0.35">
      <c r="A35" s="73">
        <f>A34+1</f>
        <v>11</v>
      </c>
      <c r="B35" s="66" t="s">
        <v>174</v>
      </c>
      <c r="C35" s="64">
        <f>D35+K35+M35+O35+Q35+S35+U35+V35+W35</f>
        <v>2583731</v>
      </c>
      <c r="D35" s="64">
        <f>E35+F35+G35+H35+I35</f>
        <v>1600994</v>
      </c>
      <c r="E35" s="64">
        <v>216745</v>
      </c>
      <c r="F35" s="64">
        <v>754689</v>
      </c>
      <c r="G35" s="64">
        <v>291073</v>
      </c>
      <c r="H35" s="64">
        <v>225743</v>
      </c>
      <c r="I35" s="64">
        <v>112744</v>
      </c>
      <c r="J35" s="79"/>
      <c r="K35" s="79"/>
      <c r="L35" s="64">
        <v>450</v>
      </c>
      <c r="M35" s="64">
        <v>418069</v>
      </c>
      <c r="N35" s="64"/>
      <c r="O35" s="64"/>
      <c r="P35" s="64">
        <v>170.4</v>
      </c>
      <c r="Q35" s="64">
        <v>564668</v>
      </c>
      <c r="R35" s="79"/>
      <c r="S35" s="79"/>
      <c r="T35" s="79"/>
      <c r="U35" s="79"/>
      <c r="V35" s="64"/>
      <c r="W35" s="79"/>
      <c r="X35" s="16"/>
      <c r="Y35" s="16"/>
      <c r="Z35" s="16"/>
      <c r="AA35" s="16"/>
      <c r="AB35" s="16"/>
    </row>
    <row r="36" spans="1:28" s="15" customFormat="1" ht="15" customHeight="1" x14ac:dyDescent="0.35">
      <c r="A36" s="73">
        <f>A35+1</f>
        <v>12</v>
      </c>
      <c r="B36" s="66" t="s">
        <v>175</v>
      </c>
      <c r="C36" s="64">
        <f>D36+K36+M36+O36+Q36+S36+U36+V36+W36</f>
        <v>2618970</v>
      </c>
      <c r="D36" s="64">
        <f>E36+F36+G36+H36+I36</f>
        <v>1599592</v>
      </c>
      <c r="E36" s="64">
        <v>216745</v>
      </c>
      <c r="F36" s="64">
        <v>754689</v>
      </c>
      <c r="G36" s="64">
        <v>291073</v>
      </c>
      <c r="H36" s="64">
        <v>225743</v>
      </c>
      <c r="I36" s="64">
        <v>111342</v>
      </c>
      <c r="J36" s="79"/>
      <c r="K36" s="79"/>
      <c r="L36" s="64">
        <v>450</v>
      </c>
      <c r="M36" s="64">
        <v>418069</v>
      </c>
      <c r="N36" s="64"/>
      <c r="O36" s="64"/>
      <c r="P36" s="64">
        <v>172.4</v>
      </c>
      <c r="Q36" s="64">
        <v>601309</v>
      </c>
      <c r="R36" s="79"/>
      <c r="S36" s="79"/>
      <c r="T36" s="79"/>
      <c r="U36" s="79"/>
      <c r="V36" s="64"/>
      <c r="W36" s="79"/>
      <c r="X36" s="16"/>
      <c r="Y36" s="16"/>
      <c r="Z36" s="16"/>
      <c r="AA36" s="16"/>
      <c r="AB36" s="16"/>
    </row>
    <row r="37" spans="1:28" s="15" customFormat="1" ht="15" customHeight="1" x14ac:dyDescent="0.35">
      <c r="A37" s="73">
        <f>A36+1</f>
        <v>13</v>
      </c>
      <c r="B37" s="66" t="s">
        <v>176</v>
      </c>
      <c r="C37" s="64">
        <f>D37+K37+M37+O37+Q37+S37+U37+V37+W37</f>
        <v>1542290</v>
      </c>
      <c r="D37" s="64">
        <f>E37+F37+G37+H37+I37</f>
        <v>1050493</v>
      </c>
      <c r="E37" s="64">
        <v>206690</v>
      </c>
      <c r="F37" s="64">
        <v>439298</v>
      </c>
      <c r="G37" s="64">
        <v>152673</v>
      </c>
      <c r="H37" s="64">
        <v>169730</v>
      </c>
      <c r="I37" s="64">
        <v>82102</v>
      </c>
      <c r="J37" s="79"/>
      <c r="K37" s="79"/>
      <c r="L37" s="64"/>
      <c r="M37" s="64"/>
      <c r="N37" s="64"/>
      <c r="O37" s="64"/>
      <c r="P37" s="64">
        <v>149.6</v>
      </c>
      <c r="Q37" s="64">
        <v>491797</v>
      </c>
      <c r="R37" s="79"/>
      <c r="S37" s="79"/>
      <c r="T37" s="79"/>
      <c r="U37" s="79"/>
      <c r="V37" s="64"/>
      <c r="W37" s="79"/>
      <c r="X37" s="16"/>
      <c r="Y37" s="16"/>
      <c r="Z37" s="16"/>
      <c r="AA37" s="16"/>
      <c r="AB37" s="16"/>
    </row>
    <row r="38" spans="1:28" s="15" customFormat="1" ht="15" customHeight="1" x14ac:dyDescent="0.35">
      <c r="A38" s="196" t="s">
        <v>43</v>
      </c>
      <c r="B38" s="197"/>
      <c r="C38" s="67">
        <f>SUM(C33:C37)</f>
        <v>11324299</v>
      </c>
      <c r="D38" s="67">
        <f t="shared" ref="D38:Q38" si="1">SUM(D33:D37)</f>
        <v>7507347</v>
      </c>
      <c r="E38" s="67">
        <f t="shared" si="1"/>
        <v>1073670</v>
      </c>
      <c r="F38" s="67">
        <f t="shared" si="1"/>
        <v>3402971</v>
      </c>
      <c r="G38" s="67">
        <f t="shared" si="1"/>
        <v>1315209</v>
      </c>
      <c r="H38" s="67">
        <f t="shared" si="1"/>
        <v>1071237</v>
      </c>
      <c r="I38" s="67">
        <f t="shared" si="1"/>
        <v>644260</v>
      </c>
      <c r="J38" s="67"/>
      <c r="K38" s="67"/>
      <c r="L38" s="67">
        <f t="shared" si="1"/>
        <v>900</v>
      </c>
      <c r="M38" s="67">
        <f t="shared" si="1"/>
        <v>836138</v>
      </c>
      <c r="N38" s="67"/>
      <c r="O38" s="67"/>
      <c r="P38" s="67">
        <f t="shared" si="1"/>
        <v>874.8</v>
      </c>
      <c r="Q38" s="67">
        <f t="shared" si="1"/>
        <v>2980814</v>
      </c>
      <c r="R38" s="67"/>
      <c r="S38" s="67"/>
      <c r="T38" s="67"/>
      <c r="U38" s="67"/>
      <c r="V38" s="67"/>
      <c r="W38" s="67"/>
      <c r="X38" s="16"/>
      <c r="Y38" s="16"/>
      <c r="Z38" s="16"/>
      <c r="AA38" s="16"/>
      <c r="AB38" s="16"/>
    </row>
    <row r="39" spans="1:28" s="15" customFormat="1" x14ac:dyDescent="0.35">
      <c r="A39" s="232" t="s">
        <v>44</v>
      </c>
      <c r="B39" s="249"/>
      <c r="C39" s="249"/>
      <c r="D39" s="249"/>
      <c r="E39" s="249"/>
      <c r="F39" s="228"/>
      <c r="G39" s="229"/>
      <c r="H39" s="229"/>
      <c r="I39" s="229"/>
      <c r="J39" s="229"/>
      <c r="K39" s="229"/>
      <c r="L39" s="229"/>
      <c r="M39" s="229"/>
      <c r="N39" s="229"/>
      <c r="O39" s="229"/>
      <c r="P39" s="229"/>
      <c r="Q39" s="229"/>
      <c r="R39" s="229"/>
      <c r="S39" s="229"/>
      <c r="T39" s="229"/>
      <c r="U39" s="229"/>
      <c r="V39" s="229"/>
      <c r="W39" s="230"/>
      <c r="X39" s="16"/>
      <c r="Y39" s="16"/>
      <c r="Z39" s="16"/>
      <c r="AA39" s="16"/>
      <c r="AB39" s="16"/>
    </row>
    <row r="40" spans="1:28" s="15" customFormat="1" x14ac:dyDescent="0.35">
      <c r="A40" s="68">
        <f>A37+1</f>
        <v>14</v>
      </c>
      <c r="B40" s="66" t="s">
        <v>171</v>
      </c>
      <c r="C40" s="64">
        <f>D40+K40+M40+O40+Q40+S40+U40+V40+W40</f>
        <v>1584835</v>
      </c>
      <c r="D40" s="64">
        <f>E40+F40+G40+H40+I40</f>
        <v>1324818</v>
      </c>
      <c r="E40" s="64"/>
      <c r="F40" s="64">
        <v>866653</v>
      </c>
      <c r="G40" s="64">
        <v>131428</v>
      </c>
      <c r="H40" s="64">
        <v>326737</v>
      </c>
      <c r="I40" s="64"/>
      <c r="J40" s="64"/>
      <c r="K40" s="64"/>
      <c r="L40" s="64"/>
      <c r="M40" s="64"/>
      <c r="N40" s="64"/>
      <c r="O40" s="64"/>
      <c r="P40" s="64">
        <v>122.5</v>
      </c>
      <c r="Q40" s="64">
        <v>260017</v>
      </c>
      <c r="R40" s="64"/>
      <c r="S40" s="64"/>
      <c r="T40" s="64"/>
      <c r="U40" s="64"/>
      <c r="V40" s="64"/>
      <c r="W40" s="64"/>
      <c r="X40" s="16"/>
      <c r="Y40" s="16"/>
      <c r="Z40" s="16"/>
      <c r="AA40" s="16"/>
      <c r="AB40" s="16"/>
    </row>
    <row r="41" spans="1:28" s="15" customFormat="1" x14ac:dyDescent="0.35">
      <c r="A41" s="250" t="s">
        <v>43</v>
      </c>
      <c r="B41" s="251"/>
      <c r="C41" s="64">
        <f>SUM(C40)</f>
        <v>1584835</v>
      </c>
      <c r="D41" s="64">
        <f>SUM(D40)</f>
        <v>1324818</v>
      </c>
      <c r="E41" s="64"/>
      <c r="F41" s="64">
        <f>SUM(F40)</f>
        <v>866653</v>
      </c>
      <c r="G41" s="64">
        <f>SUM(G40)</f>
        <v>131428</v>
      </c>
      <c r="H41" s="64">
        <f>SUM(H40)</f>
        <v>326737</v>
      </c>
      <c r="I41" s="64"/>
      <c r="J41" s="64"/>
      <c r="K41" s="64"/>
      <c r="L41" s="64"/>
      <c r="M41" s="64"/>
      <c r="N41" s="64"/>
      <c r="O41" s="64"/>
      <c r="P41" s="64">
        <f>SUM(P40)</f>
        <v>122.5</v>
      </c>
      <c r="Q41" s="64">
        <f>SUM(Q40)</f>
        <v>260017</v>
      </c>
      <c r="R41" s="64"/>
      <c r="S41" s="64"/>
      <c r="T41" s="64"/>
      <c r="U41" s="64"/>
      <c r="V41" s="64"/>
      <c r="W41" s="64"/>
      <c r="X41" s="16"/>
      <c r="Y41" s="16"/>
      <c r="Z41" s="16"/>
      <c r="AA41" s="16"/>
      <c r="AB41" s="16"/>
    </row>
    <row r="42" spans="1:28" s="5" customFormat="1" x14ac:dyDescent="0.35">
      <c r="A42" s="232" t="s">
        <v>45</v>
      </c>
      <c r="B42" s="249"/>
      <c r="C42" s="249"/>
      <c r="D42" s="249"/>
      <c r="E42" s="249"/>
      <c r="F42" s="228"/>
      <c r="G42" s="229"/>
      <c r="H42" s="229"/>
      <c r="I42" s="229"/>
      <c r="J42" s="229"/>
      <c r="K42" s="229"/>
      <c r="L42" s="229"/>
      <c r="M42" s="229"/>
      <c r="N42" s="229"/>
      <c r="O42" s="229"/>
      <c r="P42" s="229"/>
      <c r="Q42" s="229"/>
      <c r="R42" s="229"/>
      <c r="S42" s="229"/>
      <c r="T42" s="229"/>
      <c r="U42" s="229"/>
      <c r="V42" s="229"/>
      <c r="W42" s="230"/>
      <c r="X42" s="4"/>
      <c r="Y42" s="4"/>
      <c r="Z42" s="4"/>
      <c r="AA42" s="4"/>
      <c r="AB42" s="4"/>
    </row>
    <row r="43" spans="1:28" s="5" customFormat="1" x14ac:dyDescent="0.35">
      <c r="A43" s="68">
        <f>A40+1</f>
        <v>15</v>
      </c>
      <c r="B43" s="84" t="s">
        <v>97</v>
      </c>
      <c r="C43" s="64">
        <f>D43+K43+M43+O43+Q43+S43+U43+V43+W43</f>
        <v>1469177</v>
      </c>
      <c r="D43" s="64">
        <f>E43+F43+G43+H43+I43</f>
        <v>1469177</v>
      </c>
      <c r="E43" s="64"/>
      <c r="F43" s="64">
        <v>1050422</v>
      </c>
      <c r="G43" s="64"/>
      <c r="H43" s="64">
        <v>418755</v>
      </c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4"/>
      <c r="Y43" s="4"/>
      <c r="Z43" s="4"/>
      <c r="AA43" s="4"/>
      <c r="AB43" s="4"/>
    </row>
    <row r="44" spans="1:28" s="5" customFormat="1" x14ac:dyDescent="0.35">
      <c r="A44" s="250" t="s">
        <v>43</v>
      </c>
      <c r="B44" s="251"/>
      <c r="C44" s="64">
        <f>C43</f>
        <v>1469177</v>
      </c>
      <c r="D44" s="64">
        <f>D43</f>
        <v>1469177</v>
      </c>
      <c r="E44" s="64"/>
      <c r="F44" s="64">
        <f>F43</f>
        <v>1050422</v>
      </c>
      <c r="G44" s="64"/>
      <c r="H44" s="64">
        <f>H43</f>
        <v>418755</v>
      </c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4"/>
      <c r="Y44" s="4"/>
      <c r="Z44" s="4"/>
      <c r="AA44" s="4"/>
      <c r="AB44" s="4"/>
    </row>
    <row r="45" spans="1:28" s="5" customFormat="1" x14ac:dyDescent="0.35">
      <c r="A45" s="232" t="s">
        <v>46</v>
      </c>
      <c r="B45" s="233"/>
      <c r="C45" s="80">
        <f>C38+C41+C44</f>
        <v>14378311</v>
      </c>
      <c r="D45" s="80">
        <f t="shared" ref="D45:Q45" si="2">D38+D41+D44</f>
        <v>10301342</v>
      </c>
      <c r="E45" s="80">
        <f t="shared" si="2"/>
        <v>1073670</v>
      </c>
      <c r="F45" s="80">
        <f t="shared" si="2"/>
        <v>5320046</v>
      </c>
      <c r="G45" s="80">
        <f t="shared" si="2"/>
        <v>1446637</v>
      </c>
      <c r="H45" s="80">
        <f t="shared" si="2"/>
        <v>1816729</v>
      </c>
      <c r="I45" s="80">
        <f t="shared" si="2"/>
        <v>644260</v>
      </c>
      <c r="J45" s="80"/>
      <c r="K45" s="80"/>
      <c r="L45" s="80">
        <f t="shared" si="2"/>
        <v>900</v>
      </c>
      <c r="M45" s="80">
        <f t="shared" si="2"/>
        <v>836138</v>
      </c>
      <c r="N45" s="80"/>
      <c r="O45" s="80"/>
      <c r="P45" s="80">
        <f t="shared" si="2"/>
        <v>997.3</v>
      </c>
      <c r="Q45" s="80">
        <f t="shared" si="2"/>
        <v>3240831</v>
      </c>
      <c r="R45" s="80"/>
      <c r="S45" s="80"/>
      <c r="T45" s="80"/>
      <c r="U45" s="80"/>
      <c r="V45" s="80"/>
      <c r="W45" s="80"/>
      <c r="X45" s="4"/>
      <c r="Y45" s="4"/>
      <c r="Z45" s="4"/>
      <c r="AA45" s="4"/>
      <c r="AB45" s="4"/>
    </row>
    <row r="46" spans="1:28" s="5" customFormat="1" ht="15" customHeight="1" x14ac:dyDescent="0.35">
      <c r="A46" s="199" t="s">
        <v>49</v>
      </c>
      <c r="B46" s="200"/>
      <c r="C46" s="200"/>
      <c r="D46" s="200"/>
      <c r="E46" s="200"/>
      <c r="F46" s="200"/>
      <c r="G46" s="200"/>
      <c r="H46" s="200"/>
      <c r="I46" s="200"/>
      <c r="J46" s="200"/>
      <c r="K46" s="200"/>
      <c r="L46" s="200"/>
      <c r="M46" s="200"/>
      <c r="N46" s="200"/>
      <c r="O46" s="200"/>
      <c r="P46" s="200"/>
      <c r="Q46" s="200"/>
      <c r="R46" s="200"/>
      <c r="S46" s="200"/>
      <c r="T46" s="200"/>
      <c r="U46" s="200"/>
      <c r="V46" s="200"/>
      <c r="W46" s="201"/>
      <c r="X46" s="14"/>
      <c r="Y46" s="4"/>
      <c r="Z46" s="4"/>
      <c r="AA46" s="4"/>
      <c r="AB46" s="4"/>
    </row>
    <row r="47" spans="1:28" s="15" customFormat="1" ht="15" customHeight="1" x14ac:dyDescent="0.35">
      <c r="A47" s="221" t="s">
        <v>98</v>
      </c>
      <c r="B47" s="221"/>
      <c r="C47" s="221"/>
      <c r="D47" s="221"/>
      <c r="E47" s="221"/>
      <c r="F47" s="228"/>
      <c r="G47" s="229"/>
      <c r="H47" s="229"/>
      <c r="I47" s="229"/>
      <c r="J47" s="229"/>
      <c r="K47" s="229"/>
      <c r="L47" s="229"/>
      <c r="M47" s="229"/>
      <c r="N47" s="229"/>
      <c r="O47" s="229"/>
      <c r="P47" s="229"/>
      <c r="Q47" s="229"/>
      <c r="R47" s="229"/>
      <c r="S47" s="229"/>
      <c r="T47" s="229"/>
      <c r="U47" s="229"/>
      <c r="V47" s="229"/>
      <c r="W47" s="230"/>
      <c r="X47" s="24"/>
      <c r="Y47" s="16"/>
      <c r="Z47" s="16"/>
      <c r="AA47" s="16"/>
      <c r="AB47" s="16"/>
    </row>
    <row r="48" spans="1:28" s="15" customFormat="1" x14ac:dyDescent="0.35">
      <c r="A48" s="73">
        <f>A43+1</f>
        <v>16</v>
      </c>
      <c r="B48" s="61" t="s">
        <v>122</v>
      </c>
      <c r="C48" s="64">
        <f>D48+K48+M48+O48+Q48+S48+U48+V48+W48</f>
        <v>1937383</v>
      </c>
      <c r="D48" s="64">
        <f>E48+F48+G48+H48+I48</f>
        <v>908004</v>
      </c>
      <c r="E48" s="87"/>
      <c r="F48" s="87">
        <v>908004</v>
      </c>
      <c r="G48" s="87"/>
      <c r="H48" s="87"/>
      <c r="I48" s="87"/>
      <c r="J48" s="87"/>
      <c r="K48" s="87"/>
      <c r="L48" s="87">
        <v>546.6</v>
      </c>
      <c r="M48" s="87">
        <v>1029379</v>
      </c>
      <c r="N48" s="87"/>
      <c r="O48" s="87"/>
      <c r="P48" s="87"/>
      <c r="Q48" s="87"/>
      <c r="R48" s="87"/>
      <c r="S48" s="87"/>
      <c r="T48" s="87"/>
      <c r="U48" s="87"/>
      <c r="V48" s="87"/>
      <c r="W48" s="64"/>
      <c r="X48" s="24"/>
      <c r="Y48" s="16"/>
      <c r="Z48" s="16"/>
      <c r="AA48" s="16"/>
      <c r="AB48" s="16"/>
    </row>
    <row r="49" spans="1:29" s="15" customFormat="1" x14ac:dyDescent="0.35">
      <c r="A49" s="73">
        <f>A48+1</f>
        <v>17</v>
      </c>
      <c r="B49" s="66" t="s">
        <v>123</v>
      </c>
      <c r="C49" s="64">
        <f t="shared" ref="C49:C57" si="3">D49+K49+M49+O49+Q49+S49+U49+V49+W49</f>
        <v>4371955</v>
      </c>
      <c r="D49" s="64"/>
      <c r="E49" s="87"/>
      <c r="F49" s="87"/>
      <c r="G49" s="87"/>
      <c r="H49" s="87"/>
      <c r="I49" s="87"/>
      <c r="J49" s="87"/>
      <c r="K49" s="87"/>
      <c r="L49" s="87">
        <v>1046.2</v>
      </c>
      <c r="M49" s="87">
        <v>2098319</v>
      </c>
      <c r="N49" s="87"/>
      <c r="O49" s="87"/>
      <c r="P49" s="87">
        <v>2400</v>
      </c>
      <c r="Q49" s="87">
        <v>2273636</v>
      </c>
      <c r="R49" s="87"/>
      <c r="S49" s="87"/>
      <c r="T49" s="87"/>
      <c r="U49" s="87"/>
      <c r="V49" s="87"/>
      <c r="W49" s="64"/>
      <c r="X49" s="24"/>
      <c r="Y49" s="16"/>
      <c r="Z49" s="16"/>
      <c r="AA49" s="16"/>
      <c r="AB49" s="16"/>
    </row>
    <row r="50" spans="1:29" s="161" customFormat="1" x14ac:dyDescent="0.35">
      <c r="A50" s="73">
        <f t="shared" ref="A50:A57" si="4">A49+1</f>
        <v>18</v>
      </c>
      <c r="B50" s="61" t="s">
        <v>120</v>
      </c>
      <c r="C50" s="157">
        <f t="shared" si="3"/>
        <v>2065123</v>
      </c>
      <c r="D50" s="157"/>
      <c r="E50" s="87"/>
      <c r="F50" s="87"/>
      <c r="G50" s="87"/>
      <c r="H50" s="87"/>
      <c r="I50" s="87"/>
      <c r="J50" s="87"/>
      <c r="K50" s="87"/>
      <c r="L50" s="87">
        <v>1473</v>
      </c>
      <c r="M50" s="87">
        <v>2065123</v>
      </c>
      <c r="N50" s="87"/>
      <c r="O50" s="87"/>
      <c r="P50" s="87"/>
      <c r="Q50" s="87"/>
      <c r="R50" s="87"/>
      <c r="S50" s="87"/>
      <c r="T50" s="87"/>
      <c r="U50" s="87"/>
      <c r="V50" s="87"/>
      <c r="W50" s="157"/>
      <c r="X50" s="148"/>
      <c r="Y50" s="160"/>
      <c r="Z50" s="160"/>
      <c r="AA50" s="160"/>
      <c r="AB50" s="160"/>
    </row>
    <row r="51" spans="1:29" s="15" customFormat="1" x14ac:dyDescent="0.35">
      <c r="A51" s="73">
        <f t="shared" si="4"/>
        <v>19</v>
      </c>
      <c r="B51" s="66" t="s">
        <v>208</v>
      </c>
      <c r="C51" s="64">
        <f t="shared" si="3"/>
        <v>5492738</v>
      </c>
      <c r="D51" s="64"/>
      <c r="E51" s="87"/>
      <c r="F51" s="87"/>
      <c r="G51" s="87"/>
      <c r="H51" s="87"/>
      <c r="I51" s="87"/>
      <c r="J51" s="87"/>
      <c r="K51" s="87"/>
      <c r="L51" s="87">
        <v>1532.7</v>
      </c>
      <c r="M51" s="87">
        <v>2178282</v>
      </c>
      <c r="N51" s="87"/>
      <c r="O51" s="87"/>
      <c r="P51" s="87">
        <v>2600</v>
      </c>
      <c r="Q51" s="87">
        <v>3314456</v>
      </c>
      <c r="R51" s="87"/>
      <c r="S51" s="87"/>
      <c r="T51" s="87"/>
      <c r="U51" s="87"/>
      <c r="V51" s="87"/>
      <c r="W51" s="64"/>
      <c r="X51" s="24"/>
      <c r="Y51" s="16"/>
      <c r="Z51" s="16"/>
      <c r="AA51" s="16"/>
      <c r="AB51" s="16"/>
    </row>
    <row r="52" spans="1:29" s="15" customFormat="1" x14ac:dyDescent="0.35">
      <c r="A52" s="73">
        <f t="shared" si="4"/>
        <v>20</v>
      </c>
      <c r="B52" s="66" t="s">
        <v>124</v>
      </c>
      <c r="C52" s="64">
        <f>D52+K52+M52+O52+Q52+S52+U52+V52+W52</f>
        <v>2290484</v>
      </c>
      <c r="D52" s="64">
        <f>E52+F52+G52+H52+I52</f>
        <v>865545</v>
      </c>
      <c r="E52" s="87"/>
      <c r="F52" s="87">
        <v>865545</v>
      </c>
      <c r="G52" s="87"/>
      <c r="H52" s="87"/>
      <c r="I52" s="87"/>
      <c r="J52" s="87"/>
      <c r="K52" s="87"/>
      <c r="L52" s="87"/>
      <c r="M52" s="87"/>
      <c r="N52" s="87"/>
      <c r="O52" s="87"/>
      <c r="P52" s="87">
        <v>1830</v>
      </c>
      <c r="Q52" s="87">
        <v>1424939</v>
      </c>
      <c r="R52" s="87"/>
      <c r="S52" s="87"/>
      <c r="T52" s="87"/>
      <c r="U52" s="87"/>
      <c r="V52" s="87"/>
      <c r="W52" s="64"/>
      <c r="X52" s="24"/>
      <c r="Y52" s="16"/>
      <c r="Z52" s="16"/>
      <c r="AA52" s="16"/>
      <c r="AB52" s="16"/>
    </row>
    <row r="53" spans="1:29" s="15" customFormat="1" x14ac:dyDescent="0.35">
      <c r="A53" s="73">
        <f t="shared" si="4"/>
        <v>21</v>
      </c>
      <c r="B53" s="61" t="s">
        <v>121</v>
      </c>
      <c r="C53" s="64">
        <f>D53+K53+M53+O53+Q53+S53+U53+V53+W53</f>
        <v>6618884</v>
      </c>
      <c r="D53" s="64"/>
      <c r="E53" s="87"/>
      <c r="F53" s="87"/>
      <c r="G53" s="87"/>
      <c r="H53" s="87"/>
      <c r="I53" s="87"/>
      <c r="J53" s="87"/>
      <c r="K53" s="87"/>
      <c r="L53" s="87">
        <v>1473</v>
      </c>
      <c r="M53" s="87">
        <v>2198060</v>
      </c>
      <c r="N53" s="87"/>
      <c r="O53" s="87"/>
      <c r="P53" s="87">
        <v>3100</v>
      </c>
      <c r="Q53" s="87">
        <v>4420824</v>
      </c>
      <c r="R53" s="87"/>
      <c r="S53" s="87"/>
      <c r="T53" s="87"/>
      <c r="U53" s="87"/>
      <c r="V53" s="87"/>
      <c r="W53" s="64"/>
      <c r="X53" s="24"/>
      <c r="Y53" s="16"/>
      <c r="Z53" s="16"/>
      <c r="AA53" s="16"/>
      <c r="AB53" s="16"/>
    </row>
    <row r="54" spans="1:29" s="15" customFormat="1" x14ac:dyDescent="0.35">
      <c r="A54" s="73">
        <f t="shared" si="4"/>
        <v>22</v>
      </c>
      <c r="B54" s="66" t="s">
        <v>125</v>
      </c>
      <c r="C54" s="64">
        <f t="shared" si="3"/>
        <v>9291985</v>
      </c>
      <c r="D54" s="64"/>
      <c r="E54" s="87"/>
      <c r="F54" s="87"/>
      <c r="G54" s="87"/>
      <c r="H54" s="87"/>
      <c r="I54" s="87"/>
      <c r="J54" s="87"/>
      <c r="K54" s="87"/>
      <c r="L54" s="87">
        <v>2092</v>
      </c>
      <c r="M54" s="87">
        <v>3890478</v>
      </c>
      <c r="N54" s="87"/>
      <c r="O54" s="87"/>
      <c r="P54" s="87">
        <v>3150</v>
      </c>
      <c r="Q54" s="87">
        <v>5401507</v>
      </c>
      <c r="R54" s="87"/>
      <c r="S54" s="87"/>
      <c r="T54" s="87"/>
      <c r="U54" s="87"/>
      <c r="V54" s="87"/>
      <c r="W54" s="64"/>
      <c r="X54" s="24"/>
      <c r="Y54" s="16"/>
      <c r="Z54" s="16"/>
      <c r="AA54" s="16"/>
      <c r="AB54" s="16"/>
    </row>
    <row r="55" spans="1:29" s="15" customFormat="1" x14ac:dyDescent="0.35">
      <c r="A55" s="73">
        <f t="shared" si="4"/>
        <v>23</v>
      </c>
      <c r="B55" s="66" t="s">
        <v>127</v>
      </c>
      <c r="C55" s="64">
        <f>D55+K55+M55+O55+Q55+S55+U55+V55+W55</f>
        <v>1313321</v>
      </c>
      <c r="D55" s="64"/>
      <c r="E55" s="87"/>
      <c r="F55" s="87"/>
      <c r="G55" s="87"/>
      <c r="H55" s="87"/>
      <c r="I55" s="87"/>
      <c r="J55" s="87"/>
      <c r="K55" s="87"/>
      <c r="L55" s="87">
        <v>870</v>
      </c>
      <c r="M55" s="87">
        <v>1313321</v>
      </c>
      <c r="N55" s="87"/>
      <c r="O55" s="87"/>
      <c r="P55" s="87"/>
      <c r="Q55" s="87"/>
      <c r="R55" s="87"/>
      <c r="S55" s="87"/>
      <c r="T55" s="87"/>
      <c r="U55" s="87"/>
      <c r="V55" s="87"/>
      <c r="W55" s="64"/>
      <c r="X55" s="24"/>
      <c r="Y55" s="16"/>
      <c r="Z55" s="16"/>
      <c r="AA55" s="16"/>
      <c r="AB55" s="16"/>
    </row>
    <row r="56" spans="1:29" s="15" customFormat="1" x14ac:dyDescent="0.35">
      <c r="A56" s="73">
        <f t="shared" si="4"/>
        <v>24</v>
      </c>
      <c r="B56" s="66" t="s">
        <v>128</v>
      </c>
      <c r="C56" s="64">
        <f t="shared" si="3"/>
        <v>2637098</v>
      </c>
      <c r="D56" s="64">
        <f>E56+F56+G56+H56+I56</f>
        <v>1465266</v>
      </c>
      <c r="E56" s="87"/>
      <c r="F56" s="87">
        <v>1465266</v>
      </c>
      <c r="G56" s="87"/>
      <c r="H56" s="87"/>
      <c r="I56" s="87"/>
      <c r="J56" s="87"/>
      <c r="K56" s="87"/>
      <c r="L56" s="87">
        <v>810.24</v>
      </c>
      <c r="M56" s="87">
        <v>1171832</v>
      </c>
      <c r="N56" s="87"/>
      <c r="O56" s="87"/>
      <c r="P56" s="87"/>
      <c r="Q56" s="87"/>
      <c r="R56" s="87"/>
      <c r="S56" s="87"/>
      <c r="T56" s="87"/>
      <c r="U56" s="87"/>
      <c r="V56" s="87"/>
      <c r="W56" s="64"/>
      <c r="X56" s="24"/>
      <c r="Y56" s="16"/>
      <c r="Z56" s="16"/>
      <c r="AA56" s="16"/>
      <c r="AB56" s="16"/>
    </row>
    <row r="57" spans="1:29" s="15" customFormat="1" x14ac:dyDescent="0.35">
      <c r="A57" s="73">
        <f t="shared" si="4"/>
        <v>25</v>
      </c>
      <c r="B57" s="61" t="s">
        <v>126</v>
      </c>
      <c r="C57" s="64">
        <f t="shared" si="3"/>
        <v>7760661</v>
      </c>
      <c r="D57" s="64">
        <f>E57+F57+G57+H57+I57</f>
        <v>4869300</v>
      </c>
      <c r="E57" s="87"/>
      <c r="F57" s="87">
        <v>3232136</v>
      </c>
      <c r="G57" s="87">
        <v>373380</v>
      </c>
      <c r="H57" s="87">
        <v>1263784</v>
      </c>
      <c r="I57" s="87"/>
      <c r="J57" s="87"/>
      <c r="K57" s="87"/>
      <c r="L57" s="87">
        <v>1657</v>
      </c>
      <c r="M57" s="87">
        <v>2891361</v>
      </c>
      <c r="N57" s="87"/>
      <c r="O57" s="87"/>
      <c r="P57" s="87"/>
      <c r="Q57" s="87"/>
      <c r="R57" s="87"/>
      <c r="S57" s="87"/>
      <c r="T57" s="87"/>
      <c r="U57" s="87"/>
      <c r="V57" s="87"/>
      <c r="W57" s="64"/>
      <c r="X57" s="24"/>
      <c r="Y57" s="16"/>
      <c r="Z57" s="16"/>
      <c r="AA57" s="16"/>
      <c r="AB57" s="16"/>
    </row>
    <row r="58" spans="1:29" s="15" customFormat="1" x14ac:dyDescent="0.35">
      <c r="A58" s="196" t="s">
        <v>43</v>
      </c>
      <c r="B58" s="197"/>
      <c r="C58" s="67">
        <f>SUM(C48:C57)</f>
        <v>43779632</v>
      </c>
      <c r="D58" s="67">
        <f>SUM(D48:D57)</f>
        <v>8108115</v>
      </c>
      <c r="E58" s="67"/>
      <c r="F58" s="67">
        <f>SUM(F48:F57)</f>
        <v>6470951</v>
      </c>
      <c r="G58" s="67">
        <f>SUM(G48:G57)</f>
        <v>373380</v>
      </c>
      <c r="H58" s="67">
        <f>SUM(H48:H57)</f>
        <v>1263784</v>
      </c>
      <c r="I58" s="67"/>
      <c r="J58" s="67"/>
      <c r="K58" s="67"/>
      <c r="L58" s="67">
        <f>SUM(L48:L57)</f>
        <v>11500.74</v>
      </c>
      <c r="M58" s="67">
        <f>SUM(M48:M57)</f>
        <v>18836155</v>
      </c>
      <c r="N58" s="67"/>
      <c r="O58" s="67"/>
      <c r="P58" s="67">
        <f>SUM(P48:P57)</f>
        <v>13080</v>
      </c>
      <c r="Q58" s="67">
        <f>SUM(Q48:Q57)</f>
        <v>16835362</v>
      </c>
      <c r="R58" s="67"/>
      <c r="S58" s="67"/>
      <c r="T58" s="67"/>
      <c r="U58" s="67"/>
      <c r="V58" s="67"/>
      <c r="W58" s="67"/>
      <c r="X58" s="24"/>
      <c r="Y58" s="16"/>
      <c r="Z58" s="16"/>
      <c r="AA58" s="16"/>
      <c r="AB58" s="16"/>
    </row>
    <row r="59" spans="1:29" s="15" customFormat="1" ht="15" customHeight="1" x14ac:dyDescent="0.35">
      <c r="A59" s="185" t="s">
        <v>109</v>
      </c>
      <c r="B59" s="186"/>
      <c r="C59" s="186"/>
      <c r="D59" s="186"/>
      <c r="E59" s="187"/>
      <c r="F59" s="228"/>
      <c r="G59" s="229"/>
      <c r="H59" s="229"/>
      <c r="I59" s="229"/>
      <c r="J59" s="229"/>
      <c r="K59" s="229"/>
      <c r="L59" s="229"/>
      <c r="M59" s="229"/>
      <c r="N59" s="229"/>
      <c r="O59" s="229"/>
      <c r="P59" s="229"/>
      <c r="Q59" s="229"/>
      <c r="R59" s="229"/>
      <c r="S59" s="229"/>
      <c r="T59" s="229"/>
      <c r="U59" s="229"/>
      <c r="V59" s="229"/>
      <c r="W59" s="230"/>
      <c r="X59" s="24"/>
      <c r="Y59" s="16"/>
      <c r="Z59" s="16"/>
      <c r="AA59" s="16"/>
      <c r="AB59" s="16"/>
    </row>
    <row r="60" spans="1:29" s="15" customFormat="1" ht="15" customHeight="1" x14ac:dyDescent="0.35">
      <c r="A60" s="70">
        <f>A57+1</f>
        <v>26</v>
      </c>
      <c r="B60" s="61" t="s">
        <v>129</v>
      </c>
      <c r="C60" s="64">
        <f t="shared" ref="C60:C67" si="5">D60+K60+M60+O60+Q60+S60+U60+V60+W60</f>
        <v>917751</v>
      </c>
      <c r="D60" s="64"/>
      <c r="E60" s="79"/>
      <c r="F60" s="67"/>
      <c r="G60" s="67"/>
      <c r="H60" s="67"/>
      <c r="I60" s="67"/>
      <c r="J60" s="67"/>
      <c r="K60" s="67"/>
      <c r="L60" s="67">
        <v>607.5</v>
      </c>
      <c r="M60" s="67">
        <v>917751</v>
      </c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24"/>
      <c r="Y60" s="16"/>
      <c r="Z60" s="16"/>
      <c r="AA60" s="16"/>
      <c r="AB60" s="16"/>
    </row>
    <row r="61" spans="1:29" s="15" customFormat="1" x14ac:dyDescent="0.35">
      <c r="A61" s="73">
        <f t="shared" ref="A61:A67" si="6">A60+1</f>
        <v>27</v>
      </c>
      <c r="B61" s="61" t="s">
        <v>130</v>
      </c>
      <c r="C61" s="64">
        <f t="shared" si="5"/>
        <v>917751</v>
      </c>
      <c r="D61" s="64"/>
      <c r="E61" s="67"/>
      <c r="F61" s="67"/>
      <c r="G61" s="67"/>
      <c r="H61" s="67"/>
      <c r="I61" s="67"/>
      <c r="J61" s="67"/>
      <c r="K61" s="67"/>
      <c r="L61" s="67">
        <v>607.5</v>
      </c>
      <c r="M61" s="67">
        <v>917751</v>
      </c>
      <c r="N61" s="67"/>
      <c r="O61" s="67"/>
      <c r="P61" s="67"/>
      <c r="Q61" s="67"/>
      <c r="R61" s="67"/>
      <c r="S61" s="67"/>
      <c r="T61" s="67"/>
      <c r="U61" s="67"/>
      <c r="V61" s="67"/>
      <c r="W61" s="64"/>
      <c r="X61" s="24"/>
      <c r="Y61" s="16"/>
      <c r="Z61" s="16"/>
      <c r="AA61" s="16"/>
      <c r="AB61" s="16"/>
    </row>
    <row r="62" spans="1:29" s="15" customFormat="1" x14ac:dyDescent="0.35">
      <c r="A62" s="73">
        <f t="shared" si="6"/>
        <v>28</v>
      </c>
      <c r="B62" s="61" t="s">
        <v>131</v>
      </c>
      <c r="C62" s="64">
        <f t="shared" si="5"/>
        <v>917751</v>
      </c>
      <c r="D62" s="64"/>
      <c r="E62" s="67"/>
      <c r="F62" s="67"/>
      <c r="G62" s="67"/>
      <c r="H62" s="67"/>
      <c r="I62" s="67"/>
      <c r="J62" s="67"/>
      <c r="K62" s="67"/>
      <c r="L62" s="67">
        <v>607.5</v>
      </c>
      <c r="M62" s="67">
        <v>917751</v>
      </c>
      <c r="N62" s="67"/>
      <c r="O62" s="67"/>
      <c r="P62" s="67"/>
      <c r="Q62" s="67"/>
      <c r="R62" s="67"/>
      <c r="S62" s="67"/>
      <c r="T62" s="67"/>
      <c r="U62" s="67"/>
      <c r="V62" s="67"/>
      <c r="W62" s="64"/>
      <c r="X62" s="258"/>
      <c r="Y62" s="259"/>
      <c r="Z62" s="259"/>
      <c r="AA62" s="259"/>
      <c r="AB62" s="259"/>
      <c r="AC62" s="259"/>
    </row>
    <row r="63" spans="1:29" s="15" customFormat="1" x14ac:dyDescent="0.35">
      <c r="A63" s="73">
        <f t="shared" si="6"/>
        <v>29</v>
      </c>
      <c r="B63" s="61" t="s">
        <v>132</v>
      </c>
      <c r="C63" s="64">
        <f t="shared" si="5"/>
        <v>917751</v>
      </c>
      <c r="D63" s="64"/>
      <c r="E63" s="67"/>
      <c r="F63" s="67"/>
      <c r="G63" s="67"/>
      <c r="H63" s="67"/>
      <c r="I63" s="67"/>
      <c r="J63" s="67"/>
      <c r="K63" s="67"/>
      <c r="L63" s="67">
        <v>607.5</v>
      </c>
      <c r="M63" s="67">
        <v>917751</v>
      </c>
      <c r="N63" s="67"/>
      <c r="O63" s="67"/>
      <c r="P63" s="67"/>
      <c r="Q63" s="67"/>
      <c r="R63" s="67"/>
      <c r="S63" s="67"/>
      <c r="T63" s="67"/>
      <c r="U63" s="67"/>
      <c r="V63" s="67"/>
      <c r="W63" s="64"/>
      <c r="X63" s="24"/>
      <c r="Y63" s="16"/>
      <c r="Z63" s="16"/>
      <c r="AA63" s="16"/>
      <c r="AB63" s="16"/>
    </row>
    <row r="64" spans="1:29" s="15" customFormat="1" ht="21" customHeight="1" x14ac:dyDescent="0.35">
      <c r="A64" s="73">
        <f t="shared" si="6"/>
        <v>30</v>
      </c>
      <c r="B64" s="61" t="s">
        <v>135</v>
      </c>
      <c r="C64" s="64">
        <f t="shared" si="5"/>
        <v>4958112</v>
      </c>
      <c r="D64" s="64"/>
      <c r="E64" s="67"/>
      <c r="F64" s="67"/>
      <c r="G64" s="67"/>
      <c r="H64" s="67"/>
      <c r="I64" s="67"/>
      <c r="J64" s="67"/>
      <c r="K64" s="67"/>
      <c r="L64" s="67">
        <v>1181</v>
      </c>
      <c r="M64" s="67">
        <v>3368626</v>
      </c>
      <c r="N64" s="67"/>
      <c r="O64" s="67"/>
      <c r="P64" s="67"/>
      <c r="Q64" s="67"/>
      <c r="R64" s="67"/>
      <c r="S64" s="67"/>
      <c r="T64" s="67">
        <v>430</v>
      </c>
      <c r="U64" s="67">
        <v>1589486</v>
      </c>
      <c r="V64" s="67"/>
      <c r="W64" s="64"/>
      <c r="X64" s="24"/>
      <c r="Y64" s="16"/>
      <c r="Z64" s="16"/>
      <c r="AA64" s="16"/>
      <c r="AB64" s="16"/>
    </row>
    <row r="65" spans="1:32" s="15" customFormat="1" ht="21" customHeight="1" x14ac:dyDescent="0.35">
      <c r="A65" s="73">
        <f t="shared" si="6"/>
        <v>31</v>
      </c>
      <c r="B65" s="61" t="s">
        <v>136</v>
      </c>
      <c r="C65" s="64">
        <f t="shared" si="5"/>
        <v>4958112</v>
      </c>
      <c r="D65" s="64"/>
      <c r="E65" s="67"/>
      <c r="F65" s="67"/>
      <c r="G65" s="67"/>
      <c r="H65" s="67"/>
      <c r="I65" s="67"/>
      <c r="J65" s="67"/>
      <c r="K65" s="67"/>
      <c r="L65" s="67">
        <v>1181</v>
      </c>
      <c r="M65" s="67">
        <v>3368626</v>
      </c>
      <c r="N65" s="67"/>
      <c r="O65" s="67"/>
      <c r="P65" s="67"/>
      <c r="Q65" s="67"/>
      <c r="R65" s="67"/>
      <c r="S65" s="67"/>
      <c r="T65" s="67">
        <v>430</v>
      </c>
      <c r="U65" s="67">
        <v>1589486</v>
      </c>
      <c r="V65" s="67"/>
      <c r="W65" s="64"/>
      <c r="X65" s="256"/>
      <c r="Y65" s="257"/>
      <c r="Z65" s="257"/>
      <c r="AA65" s="257"/>
      <c r="AB65" s="257"/>
      <c r="AC65" s="257"/>
      <c r="AD65" s="257"/>
    </row>
    <row r="66" spans="1:32" s="15" customFormat="1" x14ac:dyDescent="0.35">
      <c r="A66" s="73">
        <f t="shared" si="6"/>
        <v>32</v>
      </c>
      <c r="B66" s="66" t="s">
        <v>133</v>
      </c>
      <c r="C66" s="64">
        <f>D66+K66+M66+O66+Q66+S66+U66+V66+W66</f>
        <v>2369903</v>
      </c>
      <c r="D66" s="64">
        <f>E66+F66+G66+H66+I66</f>
        <v>403427</v>
      </c>
      <c r="E66" s="67"/>
      <c r="F66" s="67">
        <v>403427</v>
      </c>
      <c r="G66" s="67"/>
      <c r="H66" s="67"/>
      <c r="I66" s="67"/>
      <c r="J66" s="67"/>
      <c r="K66" s="67"/>
      <c r="L66" s="67">
        <v>741</v>
      </c>
      <c r="M66" s="67">
        <v>1966476</v>
      </c>
      <c r="N66" s="67"/>
      <c r="O66" s="67"/>
      <c r="P66" s="67"/>
      <c r="Q66" s="67"/>
      <c r="R66" s="67"/>
      <c r="S66" s="67"/>
      <c r="T66" s="67"/>
      <c r="U66" s="67"/>
      <c r="V66" s="67"/>
      <c r="W66" s="64"/>
      <c r="X66" s="24"/>
      <c r="Y66" s="16"/>
      <c r="Z66" s="16"/>
      <c r="AA66" s="16"/>
      <c r="AB66" s="16"/>
    </row>
    <row r="67" spans="1:32" s="15" customFormat="1" ht="19.5" customHeight="1" x14ac:dyDescent="0.35">
      <c r="A67" s="73">
        <f t="shared" si="6"/>
        <v>33</v>
      </c>
      <c r="B67" s="61" t="s">
        <v>134</v>
      </c>
      <c r="C67" s="64">
        <f t="shared" si="5"/>
        <v>1621136</v>
      </c>
      <c r="D67" s="64">
        <f>E67+F67+G67+H67+I67</f>
        <v>1167848</v>
      </c>
      <c r="E67" s="67"/>
      <c r="F67" s="67"/>
      <c r="G67" s="67">
        <v>562120</v>
      </c>
      <c r="H67" s="67">
        <v>605728</v>
      </c>
      <c r="I67" s="67"/>
      <c r="J67" s="67"/>
      <c r="K67" s="67"/>
      <c r="L67" s="67">
        <v>357</v>
      </c>
      <c r="M67" s="67">
        <v>453288</v>
      </c>
      <c r="N67" s="67"/>
      <c r="O67" s="67"/>
      <c r="P67" s="67"/>
      <c r="Q67" s="67"/>
      <c r="R67" s="67"/>
      <c r="S67" s="67"/>
      <c r="T67" s="67"/>
      <c r="U67" s="67"/>
      <c r="V67" s="67"/>
      <c r="W67" s="64"/>
      <c r="X67" s="256"/>
      <c r="Y67" s="257"/>
      <c r="Z67" s="257"/>
      <c r="AA67" s="257"/>
      <c r="AB67" s="257"/>
      <c r="AC67" s="257"/>
      <c r="AD67" s="257"/>
    </row>
    <row r="68" spans="1:32" s="15" customFormat="1" x14ac:dyDescent="0.35">
      <c r="A68" s="196" t="s">
        <v>43</v>
      </c>
      <c r="B68" s="197"/>
      <c r="C68" s="67">
        <f>SUM(C60:C67)</f>
        <v>17578267</v>
      </c>
      <c r="D68" s="67">
        <f>SUM(D60:D67)</f>
        <v>1571275</v>
      </c>
      <c r="E68" s="67"/>
      <c r="F68" s="67">
        <f>SUM(F60:F67)</f>
        <v>403427</v>
      </c>
      <c r="G68" s="67">
        <f>SUM(G60:G67)</f>
        <v>562120</v>
      </c>
      <c r="H68" s="67">
        <f>SUM(H60:H67)</f>
        <v>605728</v>
      </c>
      <c r="I68" s="67"/>
      <c r="J68" s="67"/>
      <c r="K68" s="67"/>
      <c r="L68" s="67">
        <f>SUM(L60:L67)</f>
        <v>5890</v>
      </c>
      <c r="M68" s="67">
        <f>SUM(M60:M67)</f>
        <v>12828020</v>
      </c>
      <c r="N68" s="67"/>
      <c r="O68" s="67"/>
      <c r="P68" s="67"/>
      <c r="Q68" s="67"/>
      <c r="R68" s="67"/>
      <c r="S68" s="67"/>
      <c r="T68" s="67">
        <f>SUM(T60:T67)</f>
        <v>860</v>
      </c>
      <c r="U68" s="67">
        <f>SUM(U60:U67)</f>
        <v>3178972</v>
      </c>
      <c r="V68" s="67"/>
      <c r="W68" s="67"/>
      <c r="X68" s="24"/>
      <c r="Y68" s="16"/>
      <c r="Z68" s="16"/>
      <c r="AA68" s="16"/>
      <c r="AB68" s="16"/>
    </row>
    <row r="69" spans="1:32" s="15" customFormat="1" ht="15" customHeight="1" x14ac:dyDescent="0.35">
      <c r="A69" s="188" t="s">
        <v>101</v>
      </c>
      <c r="B69" s="189"/>
      <c r="C69" s="189"/>
      <c r="D69" s="189"/>
      <c r="E69" s="190"/>
      <c r="F69" s="228"/>
      <c r="G69" s="229"/>
      <c r="H69" s="229"/>
      <c r="I69" s="229"/>
      <c r="J69" s="229"/>
      <c r="K69" s="229"/>
      <c r="L69" s="229"/>
      <c r="M69" s="229"/>
      <c r="N69" s="229"/>
      <c r="O69" s="229"/>
      <c r="P69" s="229"/>
      <c r="Q69" s="229"/>
      <c r="R69" s="229"/>
      <c r="S69" s="229"/>
      <c r="T69" s="229"/>
      <c r="U69" s="229"/>
      <c r="V69" s="229"/>
      <c r="W69" s="230"/>
      <c r="X69" s="24"/>
      <c r="Y69" s="16"/>
      <c r="Z69" s="16"/>
      <c r="AA69" s="16"/>
      <c r="AB69" s="16"/>
    </row>
    <row r="70" spans="1:32" s="15" customFormat="1" ht="23.25" customHeight="1" x14ac:dyDescent="0.35">
      <c r="A70" s="73">
        <f>A67+1</f>
        <v>34</v>
      </c>
      <c r="B70" s="66" t="s">
        <v>164</v>
      </c>
      <c r="C70" s="64">
        <f>D70+K70+M70+O70+Q70+S70+U70+V70+W70</f>
        <v>2067751</v>
      </c>
      <c r="D70" s="64">
        <f>E70+F70+G70+H70+I70</f>
        <v>943316</v>
      </c>
      <c r="E70" s="67"/>
      <c r="F70" s="67"/>
      <c r="G70" s="67"/>
      <c r="H70" s="122">
        <v>943316</v>
      </c>
      <c r="I70" s="67"/>
      <c r="J70" s="67"/>
      <c r="K70" s="67"/>
      <c r="L70" s="67"/>
      <c r="M70" s="67"/>
      <c r="N70" s="67"/>
      <c r="O70" s="67"/>
      <c r="P70" s="122">
        <v>214</v>
      </c>
      <c r="Q70" s="122">
        <v>1124435</v>
      </c>
      <c r="R70" s="67"/>
      <c r="S70" s="67"/>
      <c r="T70" s="67"/>
      <c r="U70" s="67"/>
      <c r="V70" s="87"/>
      <c r="W70" s="64"/>
      <c r="X70" s="261"/>
      <c r="Y70" s="262"/>
      <c r="Z70" s="34"/>
      <c r="AA70" s="34"/>
      <c r="AB70" s="34"/>
      <c r="AC70" s="34"/>
      <c r="AD70" s="34"/>
      <c r="AE70" s="34"/>
    </row>
    <row r="71" spans="1:32" s="15" customFormat="1" ht="21" customHeight="1" x14ac:dyDescent="0.35">
      <c r="A71" s="73">
        <f>A70+1</f>
        <v>35</v>
      </c>
      <c r="B71" s="66" t="s">
        <v>163</v>
      </c>
      <c r="C71" s="64">
        <f>D71+K71+M71+O71+Q71+S71+U71+V71+W71</f>
        <v>7536681</v>
      </c>
      <c r="D71" s="64">
        <f>E71+F71+G71+H71+I71</f>
        <v>4857517</v>
      </c>
      <c r="E71" s="67">
        <v>1162287</v>
      </c>
      <c r="F71" s="67">
        <v>1063320</v>
      </c>
      <c r="G71" s="67">
        <v>878621</v>
      </c>
      <c r="H71" s="67">
        <v>1303545</v>
      </c>
      <c r="I71" s="67">
        <v>449744</v>
      </c>
      <c r="J71" s="67"/>
      <c r="K71" s="67"/>
      <c r="L71" s="67"/>
      <c r="M71" s="67"/>
      <c r="N71" s="67"/>
      <c r="O71" s="67"/>
      <c r="P71" s="147">
        <v>2850</v>
      </c>
      <c r="Q71" s="147">
        <v>2679164</v>
      </c>
      <c r="R71" s="67"/>
      <c r="S71" s="67"/>
      <c r="T71" s="67"/>
      <c r="U71" s="67"/>
      <c r="V71" s="87"/>
      <c r="W71" s="67"/>
      <c r="X71" s="256"/>
      <c r="Y71" s="257"/>
      <c r="Z71" s="257"/>
      <c r="AA71" s="257"/>
      <c r="AB71" s="257"/>
      <c r="AC71" s="257"/>
      <c r="AD71" s="257"/>
      <c r="AE71" s="257"/>
      <c r="AF71" s="257"/>
    </row>
    <row r="72" spans="1:32" s="15" customFormat="1" ht="23.25" customHeight="1" x14ac:dyDescent="0.35">
      <c r="A72" s="73">
        <f>A71+1</f>
        <v>36</v>
      </c>
      <c r="B72" s="78" t="s">
        <v>195</v>
      </c>
      <c r="C72" s="64">
        <f>D72+K72+M72+O72+Q72+S72+U72+V72+W72</f>
        <v>4116998</v>
      </c>
      <c r="D72" s="64"/>
      <c r="E72" s="67"/>
      <c r="F72" s="67"/>
      <c r="G72" s="67"/>
      <c r="H72" s="148"/>
      <c r="I72" s="67"/>
      <c r="J72" s="67"/>
      <c r="K72" s="67"/>
      <c r="L72" s="123"/>
      <c r="M72" s="122"/>
      <c r="N72" s="67"/>
      <c r="O72" s="67"/>
      <c r="P72" s="64">
        <v>3249</v>
      </c>
      <c r="Q72" s="64">
        <v>4116998</v>
      </c>
      <c r="R72" s="67"/>
      <c r="S72" s="67"/>
      <c r="T72" s="67"/>
      <c r="U72" s="67"/>
      <c r="V72" s="87"/>
      <c r="W72" s="64"/>
      <c r="X72" s="38"/>
      <c r="Y72" s="38"/>
      <c r="Z72" s="34"/>
      <c r="AA72" s="34"/>
      <c r="AB72" s="34"/>
      <c r="AC72" s="34"/>
      <c r="AD72" s="34"/>
      <c r="AE72" s="34"/>
    </row>
    <row r="73" spans="1:32" s="15" customFormat="1" ht="21" customHeight="1" x14ac:dyDescent="0.35">
      <c r="A73" s="196" t="s">
        <v>43</v>
      </c>
      <c r="B73" s="197"/>
      <c r="C73" s="67">
        <f>SUM(C70:C72)</f>
        <v>13721430</v>
      </c>
      <c r="D73" s="67">
        <f t="shared" ref="D73:Q73" si="7">SUM(D70:D72)</f>
        <v>5800833</v>
      </c>
      <c r="E73" s="67">
        <f t="shared" si="7"/>
        <v>1162287</v>
      </c>
      <c r="F73" s="67">
        <f t="shared" si="7"/>
        <v>1063320</v>
      </c>
      <c r="G73" s="67">
        <f t="shared" si="7"/>
        <v>878621</v>
      </c>
      <c r="H73" s="67">
        <f t="shared" si="7"/>
        <v>2246861</v>
      </c>
      <c r="I73" s="67">
        <f t="shared" si="7"/>
        <v>449744</v>
      </c>
      <c r="J73" s="67"/>
      <c r="K73" s="67"/>
      <c r="L73" s="67"/>
      <c r="M73" s="67"/>
      <c r="N73" s="67"/>
      <c r="O73" s="67"/>
      <c r="P73" s="67">
        <f t="shared" si="7"/>
        <v>6313</v>
      </c>
      <c r="Q73" s="67">
        <f t="shared" si="7"/>
        <v>7920597</v>
      </c>
      <c r="R73" s="67"/>
      <c r="S73" s="67"/>
      <c r="T73" s="67"/>
      <c r="U73" s="67"/>
      <c r="V73" s="67"/>
      <c r="W73" s="67"/>
      <c r="X73" s="24"/>
      <c r="Y73" s="16"/>
      <c r="Z73" s="16"/>
      <c r="AA73" s="16"/>
      <c r="AB73" s="16"/>
    </row>
    <row r="74" spans="1:32" s="15" customFormat="1" ht="18.75" customHeight="1" x14ac:dyDescent="0.35">
      <c r="A74" s="185" t="s">
        <v>48</v>
      </c>
      <c r="B74" s="187"/>
      <c r="C74" s="79">
        <f>C58+C68+C73</f>
        <v>75079329</v>
      </c>
      <c r="D74" s="79">
        <f t="shared" ref="D74:U74" si="8">D58+D68+D73</f>
        <v>15480223</v>
      </c>
      <c r="E74" s="79">
        <f t="shared" si="8"/>
        <v>1162287</v>
      </c>
      <c r="F74" s="79">
        <f t="shared" si="8"/>
        <v>7937698</v>
      </c>
      <c r="G74" s="79">
        <f t="shared" si="8"/>
        <v>1814121</v>
      </c>
      <c r="H74" s="79">
        <f t="shared" si="8"/>
        <v>4116373</v>
      </c>
      <c r="I74" s="79">
        <f t="shared" si="8"/>
        <v>449744</v>
      </c>
      <c r="J74" s="79"/>
      <c r="K74" s="79"/>
      <c r="L74" s="79">
        <f t="shared" si="8"/>
        <v>17390.739999999998</v>
      </c>
      <c r="M74" s="79">
        <f t="shared" si="8"/>
        <v>31664175</v>
      </c>
      <c r="N74" s="79"/>
      <c r="O74" s="79"/>
      <c r="P74" s="79">
        <f t="shared" si="8"/>
        <v>19393</v>
      </c>
      <c r="Q74" s="79">
        <f t="shared" si="8"/>
        <v>24755959</v>
      </c>
      <c r="R74" s="79"/>
      <c r="S74" s="79"/>
      <c r="T74" s="79">
        <f t="shared" si="8"/>
        <v>860</v>
      </c>
      <c r="U74" s="79">
        <f t="shared" si="8"/>
        <v>3178972</v>
      </c>
      <c r="V74" s="79"/>
      <c r="W74" s="79"/>
      <c r="X74" s="35"/>
      <c r="Y74" s="16"/>
      <c r="Z74" s="16"/>
      <c r="AA74" s="16"/>
      <c r="AB74" s="16"/>
    </row>
    <row r="75" spans="1:32" s="5" customFormat="1" ht="15" customHeight="1" x14ac:dyDescent="0.35">
      <c r="A75" s="199" t="s">
        <v>53</v>
      </c>
      <c r="B75" s="200"/>
      <c r="C75" s="200"/>
      <c r="D75" s="200"/>
      <c r="E75" s="200"/>
      <c r="F75" s="200"/>
      <c r="G75" s="200"/>
      <c r="H75" s="200"/>
      <c r="I75" s="200"/>
      <c r="J75" s="200"/>
      <c r="K75" s="200"/>
      <c r="L75" s="200"/>
      <c r="M75" s="200"/>
      <c r="N75" s="200"/>
      <c r="O75" s="200"/>
      <c r="P75" s="200"/>
      <c r="Q75" s="200"/>
      <c r="R75" s="200"/>
      <c r="S75" s="200"/>
      <c r="T75" s="200"/>
      <c r="U75" s="200"/>
      <c r="V75" s="200"/>
      <c r="W75" s="201"/>
      <c r="X75" s="4"/>
      <c r="Y75" s="4"/>
      <c r="Z75" s="4"/>
      <c r="AA75" s="4"/>
      <c r="AB75" s="4"/>
    </row>
    <row r="76" spans="1:32" s="5" customFormat="1" x14ac:dyDescent="0.35">
      <c r="A76" s="173" t="s">
        <v>218</v>
      </c>
      <c r="B76" s="173"/>
      <c r="C76" s="173"/>
      <c r="D76" s="173"/>
      <c r="E76" s="173"/>
      <c r="F76" s="234"/>
      <c r="G76" s="235"/>
      <c r="H76" s="235"/>
      <c r="I76" s="235"/>
      <c r="J76" s="235"/>
      <c r="K76" s="235"/>
      <c r="L76" s="235"/>
      <c r="M76" s="235"/>
      <c r="N76" s="235"/>
      <c r="O76" s="235"/>
      <c r="P76" s="235"/>
      <c r="Q76" s="235"/>
      <c r="R76" s="235"/>
      <c r="S76" s="235"/>
      <c r="T76" s="235"/>
      <c r="U76" s="235"/>
      <c r="V76" s="235"/>
      <c r="W76" s="236"/>
      <c r="X76" s="4"/>
      <c r="Y76" s="4"/>
      <c r="Z76" s="4"/>
      <c r="AA76" s="4"/>
      <c r="AB76" s="4"/>
    </row>
    <row r="77" spans="1:32" s="5" customFormat="1" x14ac:dyDescent="0.35">
      <c r="A77" s="68">
        <f>A72+1</f>
        <v>37</v>
      </c>
      <c r="B77" s="78" t="s">
        <v>219</v>
      </c>
      <c r="C77" s="64">
        <f>D77+K77+M77+O77+Q77+S77+U77+V77+W77</f>
        <v>2924786</v>
      </c>
      <c r="D77" s="64"/>
      <c r="E77" s="67"/>
      <c r="F77" s="64"/>
      <c r="G77" s="64"/>
      <c r="H77" s="64"/>
      <c r="I77" s="64"/>
      <c r="J77" s="73">
        <v>1</v>
      </c>
      <c r="K77" s="64">
        <v>2924786</v>
      </c>
      <c r="L77" s="101"/>
      <c r="M77" s="64"/>
      <c r="N77" s="101"/>
      <c r="O77" s="101"/>
      <c r="P77" s="101"/>
      <c r="Q77" s="149"/>
      <c r="R77" s="101"/>
      <c r="S77" s="101"/>
      <c r="T77" s="101"/>
      <c r="U77" s="101"/>
      <c r="V77" s="101"/>
      <c r="W77" s="101"/>
      <c r="X77" s="4"/>
      <c r="Y77" s="4"/>
      <c r="Z77" s="4"/>
      <c r="AA77" s="4"/>
      <c r="AB77" s="4"/>
    </row>
    <row r="78" spans="1:32" s="5" customFormat="1" x14ac:dyDescent="0.35">
      <c r="A78" s="62">
        <f>A77+1</f>
        <v>38</v>
      </c>
      <c r="B78" s="78" t="s">
        <v>221</v>
      </c>
      <c r="C78" s="64">
        <f>D78+K78+M78+O78+Q78+S78+U78+V78+W78</f>
        <v>2398545</v>
      </c>
      <c r="D78" s="64"/>
      <c r="E78" s="67"/>
      <c r="F78" s="64"/>
      <c r="G78" s="64"/>
      <c r="H78" s="64"/>
      <c r="I78" s="64"/>
      <c r="J78" s="73">
        <v>1</v>
      </c>
      <c r="K78" s="64">
        <v>2398545</v>
      </c>
      <c r="L78" s="101"/>
      <c r="M78" s="64"/>
      <c r="N78" s="101"/>
      <c r="O78" s="101"/>
      <c r="P78" s="101"/>
      <c r="Q78" s="149"/>
      <c r="R78" s="101"/>
      <c r="S78" s="101"/>
      <c r="T78" s="101"/>
      <c r="U78" s="101"/>
      <c r="V78" s="101"/>
      <c r="W78" s="101"/>
      <c r="X78" s="4"/>
      <c r="Y78" s="4"/>
      <c r="Z78" s="4"/>
      <c r="AA78" s="4"/>
      <c r="AB78" s="4"/>
    </row>
    <row r="79" spans="1:32" s="5" customFormat="1" x14ac:dyDescent="0.35">
      <c r="A79" s="62">
        <f t="shared" ref="A79:A87" si="9">A78+1</f>
        <v>39</v>
      </c>
      <c r="B79" s="78" t="s">
        <v>222</v>
      </c>
      <c r="C79" s="64">
        <f>D79+K79+M79+O79+Q79+S79+U79+V79+W79</f>
        <v>2929124</v>
      </c>
      <c r="D79" s="64"/>
      <c r="E79" s="67"/>
      <c r="F79" s="64"/>
      <c r="G79" s="64"/>
      <c r="H79" s="64"/>
      <c r="I79" s="64"/>
      <c r="J79" s="73">
        <v>1</v>
      </c>
      <c r="K79" s="64">
        <v>2929124</v>
      </c>
      <c r="L79" s="101"/>
      <c r="M79" s="64"/>
      <c r="N79" s="101"/>
      <c r="O79" s="101"/>
      <c r="P79" s="101"/>
      <c r="Q79" s="149"/>
      <c r="R79" s="101"/>
      <c r="S79" s="101"/>
      <c r="T79" s="101"/>
      <c r="U79" s="101"/>
      <c r="V79" s="101"/>
      <c r="W79" s="101"/>
      <c r="X79" s="4"/>
      <c r="Y79" s="4"/>
      <c r="Z79" s="4"/>
      <c r="AA79" s="4"/>
      <c r="AB79" s="4"/>
    </row>
    <row r="80" spans="1:32" s="5" customFormat="1" x14ac:dyDescent="0.35">
      <c r="A80" s="62">
        <f t="shared" si="9"/>
        <v>40</v>
      </c>
      <c r="B80" s="66" t="s">
        <v>223</v>
      </c>
      <c r="C80" s="64">
        <f>D80+K80+M80+O80+Q80+S80+U80+V80+W80</f>
        <v>2516462</v>
      </c>
      <c r="D80" s="64"/>
      <c r="E80" s="67"/>
      <c r="F80" s="64"/>
      <c r="G80" s="64"/>
      <c r="H80" s="64"/>
      <c r="I80" s="64"/>
      <c r="J80" s="73">
        <v>1</v>
      </c>
      <c r="K80" s="64">
        <v>2516462</v>
      </c>
      <c r="L80" s="64"/>
      <c r="M80" s="64"/>
      <c r="N80" s="64"/>
      <c r="O80" s="64"/>
      <c r="P80" s="64"/>
      <c r="Q80" s="149"/>
      <c r="R80" s="64"/>
      <c r="S80" s="64"/>
      <c r="T80" s="64"/>
      <c r="U80" s="64"/>
      <c r="V80" s="64"/>
      <c r="W80" s="67"/>
      <c r="X80" s="4"/>
      <c r="Y80" s="4"/>
      <c r="Z80" s="4"/>
      <c r="AA80" s="4"/>
      <c r="AB80" s="4"/>
    </row>
    <row r="81" spans="1:28" s="5" customFormat="1" x14ac:dyDescent="0.35">
      <c r="A81" s="62">
        <f t="shared" si="9"/>
        <v>41</v>
      </c>
      <c r="B81" s="78" t="s">
        <v>224</v>
      </c>
      <c r="C81" s="64">
        <f>D81+K81+M81+O81+Q81+S81+U81+V81+W81</f>
        <v>2677864</v>
      </c>
      <c r="D81" s="64"/>
      <c r="E81" s="67"/>
      <c r="F81" s="64"/>
      <c r="G81" s="64"/>
      <c r="H81" s="64"/>
      <c r="I81" s="64"/>
      <c r="J81" s="73">
        <v>1</v>
      </c>
      <c r="K81" s="64">
        <v>2677864</v>
      </c>
      <c r="L81" s="101"/>
      <c r="M81" s="64"/>
      <c r="N81" s="101"/>
      <c r="O81" s="101"/>
      <c r="P81" s="101"/>
      <c r="Q81" s="149"/>
      <c r="R81" s="101"/>
      <c r="S81" s="101"/>
      <c r="T81" s="101"/>
      <c r="U81" s="101"/>
      <c r="V81" s="101"/>
      <c r="W81" s="101"/>
      <c r="X81" s="4"/>
      <c r="Y81" s="4"/>
      <c r="Z81" s="4"/>
      <c r="AA81" s="4"/>
      <c r="AB81" s="4"/>
    </row>
    <row r="82" spans="1:28" s="5" customFormat="1" x14ac:dyDescent="0.35">
      <c r="A82" s="62">
        <f t="shared" si="9"/>
        <v>42</v>
      </c>
      <c r="B82" s="78" t="s">
        <v>232</v>
      </c>
      <c r="C82" s="64">
        <f t="shared" ref="C82:C87" si="10">D82+K82+M82+O82+Q82+S82+U82+V82+W82</f>
        <v>2382816</v>
      </c>
      <c r="D82" s="64"/>
      <c r="E82" s="67"/>
      <c r="F82" s="64"/>
      <c r="G82" s="64"/>
      <c r="H82" s="64"/>
      <c r="I82" s="64"/>
      <c r="J82" s="73">
        <v>1</v>
      </c>
      <c r="K82" s="64">
        <v>2382816</v>
      </c>
      <c r="L82" s="64"/>
      <c r="M82" s="64"/>
      <c r="N82" s="64"/>
      <c r="O82" s="64"/>
      <c r="P82" s="64"/>
      <c r="Q82" s="149"/>
      <c r="R82" s="64"/>
      <c r="S82" s="64"/>
      <c r="T82" s="64"/>
      <c r="U82" s="64"/>
      <c r="V82" s="64"/>
      <c r="W82" s="64"/>
      <c r="X82" s="4"/>
      <c r="Y82" s="4"/>
      <c r="Z82" s="4"/>
      <c r="AA82" s="4"/>
      <c r="AB82" s="4"/>
    </row>
    <row r="83" spans="1:28" s="5" customFormat="1" x14ac:dyDescent="0.35">
      <c r="A83" s="62">
        <f t="shared" si="9"/>
        <v>43</v>
      </c>
      <c r="B83" s="78" t="s">
        <v>227</v>
      </c>
      <c r="C83" s="64">
        <f t="shared" si="10"/>
        <v>2496320</v>
      </c>
      <c r="D83" s="64"/>
      <c r="E83" s="67"/>
      <c r="F83" s="64"/>
      <c r="G83" s="64"/>
      <c r="H83" s="64"/>
      <c r="I83" s="64"/>
      <c r="J83" s="73">
        <v>1</v>
      </c>
      <c r="K83" s="64">
        <v>2496320</v>
      </c>
      <c r="L83" s="101"/>
      <c r="M83" s="64"/>
      <c r="N83" s="101"/>
      <c r="O83" s="101"/>
      <c r="P83" s="101"/>
      <c r="Q83" s="149"/>
      <c r="R83" s="101"/>
      <c r="S83" s="101"/>
      <c r="T83" s="101"/>
      <c r="U83" s="101"/>
      <c r="V83" s="101"/>
      <c r="W83" s="101"/>
      <c r="X83" s="4"/>
      <c r="Y83" s="4"/>
      <c r="Z83" s="4"/>
      <c r="AA83" s="4"/>
      <c r="AB83" s="4"/>
    </row>
    <row r="84" spans="1:28" s="5" customFormat="1" x14ac:dyDescent="0.35">
      <c r="A84" s="62">
        <f t="shared" si="9"/>
        <v>44</v>
      </c>
      <c r="B84" s="78" t="s">
        <v>228</v>
      </c>
      <c r="C84" s="64">
        <f t="shared" si="10"/>
        <v>5862124</v>
      </c>
      <c r="D84" s="64"/>
      <c r="E84" s="67"/>
      <c r="F84" s="64"/>
      <c r="G84" s="64"/>
      <c r="H84" s="64"/>
      <c r="I84" s="64"/>
      <c r="J84" s="73">
        <v>2</v>
      </c>
      <c r="K84" s="64">
        <v>5862124</v>
      </c>
      <c r="L84" s="101"/>
      <c r="M84" s="64"/>
      <c r="N84" s="101"/>
      <c r="O84" s="101"/>
      <c r="P84" s="101"/>
      <c r="Q84" s="149"/>
      <c r="R84" s="101"/>
      <c r="S84" s="101"/>
      <c r="T84" s="101"/>
      <c r="U84" s="101"/>
      <c r="V84" s="101"/>
      <c r="W84" s="101"/>
      <c r="X84" s="4"/>
      <c r="Y84" s="4"/>
      <c r="Z84" s="4"/>
      <c r="AA84" s="4"/>
      <c r="AB84" s="4"/>
    </row>
    <row r="85" spans="1:28" s="5" customFormat="1" x14ac:dyDescent="0.35">
      <c r="A85" s="62">
        <f t="shared" si="9"/>
        <v>45</v>
      </c>
      <c r="B85" s="66" t="s">
        <v>229</v>
      </c>
      <c r="C85" s="64">
        <f>D85+K85+M85+O85+Q85+S85+U85+V85+W85</f>
        <v>2416460</v>
      </c>
      <c r="D85" s="64"/>
      <c r="E85" s="67"/>
      <c r="F85" s="64"/>
      <c r="G85" s="64"/>
      <c r="H85" s="64"/>
      <c r="I85" s="64"/>
      <c r="J85" s="73">
        <v>1</v>
      </c>
      <c r="K85" s="64">
        <v>2416460</v>
      </c>
      <c r="L85" s="101"/>
      <c r="M85" s="64"/>
      <c r="N85" s="101"/>
      <c r="O85" s="101"/>
      <c r="P85" s="101"/>
      <c r="Q85" s="149"/>
      <c r="R85" s="101"/>
      <c r="S85" s="101"/>
      <c r="T85" s="101"/>
      <c r="U85" s="101"/>
      <c r="V85" s="101"/>
      <c r="W85" s="101"/>
      <c r="X85" s="4"/>
      <c r="Y85" s="4"/>
      <c r="Z85" s="4"/>
      <c r="AA85" s="4"/>
      <c r="AB85" s="4"/>
    </row>
    <row r="86" spans="1:28" s="5" customFormat="1" x14ac:dyDescent="0.35">
      <c r="A86" s="62">
        <f t="shared" si="9"/>
        <v>46</v>
      </c>
      <c r="B86" s="66" t="s">
        <v>230</v>
      </c>
      <c r="C86" s="64">
        <f t="shared" si="10"/>
        <v>2551855</v>
      </c>
      <c r="D86" s="64"/>
      <c r="E86" s="67"/>
      <c r="F86" s="64"/>
      <c r="G86" s="64"/>
      <c r="H86" s="64"/>
      <c r="I86" s="64"/>
      <c r="J86" s="73">
        <v>1</v>
      </c>
      <c r="K86" s="64">
        <v>2551855</v>
      </c>
      <c r="L86" s="101"/>
      <c r="M86" s="64"/>
      <c r="N86" s="101"/>
      <c r="O86" s="101"/>
      <c r="P86" s="101"/>
      <c r="Q86" s="149"/>
      <c r="R86" s="101"/>
      <c r="S86" s="101"/>
      <c r="T86" s="101"/>
      <c r="U86" s="101"/>
      <c r="V86" s="101"/>
      <c r="W86" s="101"/>
      <c r="X86" s="4"/>
      <c r="Y86" s="4"/>
      <c r="Z86" s="4"/>
      <c r="AA86" s="4"/>
      <c r="AB86" s="4"/>
    </row>
    <row r="87" spans="1:28" s="5" customFormat="1" x14ac:dyDescent="0.35">
      <c r="A87" s="62">
        <f t="shared" si="9"/>
        <v>47</v>
      </c>
      <c r="B87" s="66" t="s">
        <v>231</v>
      </c>
      <c r="C87" s="64">
        <f t="shared" si="10"/>
        <v>2565017</v>
      </c>
      <c r="D87" s="64"/>
      <c r="E87" s="67"/>
      <c r="F87" s="64"/>
      <c r="G87" s="64"/>
      <c r="H87" s="64"/>
      <c r="I87" s="64"/>
      <c r="J87" s="73">
        <v>1</v>
      </c>
      <c r="K87" s="64">
        <v>2565017</v>
      </c>
      <c r="L87" s="101"/>
      <c r="M87" s="64"/>
      <c r="N87" s="101"/>
      <c r="O87" s="101"/>
      <c r="P87" s="101"/>
      <c r="Q87" s="149"/>
      <c r="R87" s="101"/>
      <c r="S87" s="101"/>
      <c r="T87" s="101"/>
      <c r="U87" s="101"/>
      <c r="V87" s="101"/>
      <c r="W87" s="101"/>
      <c r="X87" s="4"/>
      <c r="Y87" s="4"/>
      <c r="Z87" s="4"/>
      <c r="AA87" s="4"/>
      <c r="AB87" s="4"/>
    </row>
    <row r="88" spans="1:28" s="5" customFormat="1" x14ac:dyDescent="0.35">
      <c r="A88" s="172" t="s">
        <v>43</v>
      </c>
      <c r="B88" s="172"/>
      <c r="C88" s="67">
        <f>SUM(C77:C87)</f>
        <v>31721373</v>
      </c>
      <c r="D88" s="67"/>
      <c r="E88" s="67"/>
      <c r="F88" s="67"/>
      <c r="G88" s="67"/>
      <c r="H88" s="67"/>
      <c r="I88" s="67"/>
      <c r="J88" s="73">
        <f>SUM(J77:J87)</f>
        <v>12</v>
      </c>
      <c r="K88" s="67">
        <f>SUM(K77:K87)</f>
        <v>31721373</v>
      </c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4"/>
      <c r="Y88" s="4"/>
      <c r="Z88" s="4"/>
      <c r="AA88" s="4"/>
      <c r="AB88" s="4"/>
    </row>
    <row r="89" spans="1:28" s="15" customFormat="1" ht="15" customHeight="1" x14ac:dyDescent="0.35">
      <c r="A89" s="185" t="s">
        <v>54</v>
      </c>
      <c r="B89" s="186"/>
      <c r="C89" s="186"/>
      <c r="D89" s="186"/>
      <c r="E89" s="187"/>
      <c r="F89" s="228"/>
      <c r="G89" s="229"/>
      <c r="H89" s="229"/>
      <c r="I89" s="229"/>
      <c r="J89" s="229"/>
      <c r="K89" s="229"/>
      <c r="L89" s="229"/>
      <c r="M89" s="229"/>
      <c r="N89" s="229"/>
      <c r="O89" s="229"/>
      <c r="P89" s="229"/>
      <c r="Q89" s="229"/>
      <c r="R89" s="229"/>
      <c r="S89" s="229"/>
      <c r="T89" s="229"/>
      <c r="U89" s="229"/>
      <c r="V89" s="229"/>
      <c r="W89" s="230"/>
      <c r="X89" s="16"/>
      <c r="Y89" s="16"/>
      <c r="Z89" s="16"/>
      <c r="AA89" s="16"/>
      <c r="AB89" s="16"/>
    </row>
    <row r="90" spans="1:28" s="15" customFormat="1" x14ac:dyDescent="0.35">
      <c r="A90" s="73">
        <f>A87+1</f>
        <v>48</v>
      </c>
      <c r="B90" s="96" t="s">
        <v>102</v>
      </c>
      <c r="C90" s="64">
        <f>D90+K90+M90+O90+Q90+S90+U90+V90+W90</f>
        <v>1494703</v>
      </c>
      <c r="D90" s="67"/>
      <c r="E90" s="67"/>
      <c r="F90" s="67"/>
      <c r="G90" s="67"/>
      <c r="H90" s="67"/>
      <c r="I90" s="67"/>
      <c r="J90" s="67"/>
      <c r="K90" s="67"/>
      <c r="L90" s="67">
        <v>946</v>
      </c>
      <c r="M90" s="67">
        <v>1494703</v>
      </c>
      <c r="N90" s="67"/>
      <c r="O90" s="67"/>
      <c r="P90" s="67"/>
      <c r="Q90" s="67"/>
      <c r="R90" s="67"/>
      <c r="S90" s="67"/>
      <c r="T90" s="67"/>
      <c r="U90" s="67"/>
      <c r="V90" s="64"/>
      <c r="W90" s="64"/>
      <c r="X90" s="16"/>
      <c r="Y90" s="16"/>
      <c r="Z90" s="16"/>
      <c r="AA90" s="16"/>
      <c r="AB90" s="16"/>
    </row>
    <row r="91" spans="1:28" s="15" customFormat="1" x14ac:dyDescent="0.35">
      <c r="A91" s="196" t="s">
        <v>43</v>
      </c>
      <c r="B91" s="197"/>
      <c r="C91" s="67">
        <f>SUM(C90:C90)</f>
        <v>1494703</v>
      </c>
      <c r="D91" s="67"/>
      <c r="E91" s="67"/>
      <c r="F91" s="67"/>
      <c r="G91" s="67"/>
      <c r="H91" s="67"/>
      <c r="I91" s="67"/>
      <c r="J91" s="67"/>
      <c r="K91" s="67"/>
      <c r="L91" s="67">
        <f>SUM(L90:L90)</f>
        <v>946</v>
      </c>
      <c r="M91" s="67">
        <f>SUM(M90:M90)</f>
        <v>1494703</v>
      </c>
      <c r="N91" s="67"/>
      <c r="O91" s="67"/>
      <c r="P91" s="67"/>
      <c r="Q91" s="67"/>
      <c r="R91" s="67"/>
      <c r="S91" s="67"/>
      <c r="T91" s="67"/>
      <c r="U91" s="67"/>
      <c r="V91" s="67"/>
      <c r="W91" s="64"/>
      <c r="X91" s="16"/>
      <c r="Y91" s="16"/>
      <c r="Z91" s="16"/>
      <c r="AA91" s="16"/>
      <c r="AB91" s="16"/>
    </row>
    <row r="92" spans="1:28" s="15" customFormat="1" x14ac:dyDescent="0.35">
      <c r="A92" s="185" t="s">
        <v>55</v>
      </c>
      <c r="B92" s="187"/>
      <c r="C92" s="79">
        <f>C91+C88</f>
        <v>33216076</v>
      </c>
      <c r="D92" s="79"/>
      <c r="E92" s="79"/>
      <c r="F92" s="79"/>
      <c r="G92" s="79"/>
      <c r="H92" s="79"/>
      <c r="I92" s="79"/>
      <c r="J92" s="91">
        <f>J91+J88</f>
        <v>12</v>
      </c>
      <c r="K92" s="79">
        <f>K91+K88</f>
        <v>31721373</v>
      </c>
      <c r="L92" s="79">
        <f>L91</f>
        <v>946</v>
      </c>
      <c r="M92" s="79">
        <f>M91</f>
        <v>1494703</v>
      </c>
      <c r="N92" s="79"/>
      <c r="O92" s="79"/>
      <c r="P92" s="79"/>
      <c r="Q92" s="79"/>
      <c r="R92" s="79"/>
      <c r="S92" s="79"/>
      <c r="T92" s="79"/>
      <c r="U92" s="79"/>
      <c r="V92" s="79"/>
      <c r="W92" s="79"/>
      <c r="X92" s="16"/>
      <c r="Y92" s="16"/>
      <c r="Z92" s="16"/>
      <c r="AA92" s="16"/>
      <c r="AB92" s="16"/>
    </row>
    <row r="93" spans="1:28" s="5" customFormat="1" ht="15" customHeight="1" x14ac:dyDescent="0.35">
      <c r="A93" s="199" t="s">
        <v>57</v>
      </c>
      <c r="B93" s="200"/>
      <c r="C93" s="200"/>
      <c r="D93" s="200"/>
      <c r="E93" s="200"/>
      <c r="F93" s="200"/>
      <c r="G93" s="200"/>
      <c r="H93" s="200"/>
      <c r="I93" s="200"/>
      <c r="J93" s="200"/>
      <c r="K93" s="200"/>
      <c r="L93" s="200"/>
      <c r="M93" s="200"/>
      <c r="N93" s="200"/>
      <c r="O93" s="200"/>
      <c r="P93" s="200"/>
      <c r="Q93" s="200"/>
      <c r="R93" s="200"/>
      <c r="S93" s="200"/>
      <c r="T93" s="200"/>
      <c r="U93" s="200"/>
      <c r="V93" s="200"/>
      <c r="W93" s="201"/>
      <c r="X93" s="2"/>
      <c r="Y93" s="4"/>
      <c r="Z93" s="4"/>
      <c r="AA93" s="4"/>
      <c r="AB93" s="4"/>
    </row>
    <row r="94" spans="1:28" s="5" customFormat="1" ht="15" customHeight="1" x14ac:dyDescent="0.35">
      <c r="A94" s="185" t="s">
        <v>58</v>
      </c>
      <c r="B94" s="186"/>
      <c r="C94" s="186"/>
      <c r="D94" s="186"/>
      <c r="E94" s="186"/>
      <c r="F94" s="228"/>
      <c r="G94" s="229"/>
      <c r="H94" s="229"/>
      <c r="I94" s="229"/>
      <c r="J94" s="229"/>
      <c r="K94" s="229"/>
      <c r="L94" s="229"/>
      <c r="M94" s="229"/>
      <c r="N94" s="229"/>
      <c r="O94" s="229"/>
      <c r="P94" s="229"/>
      <c r="Q94" s="229"/>
      <c r="R94" s="229"/>
      <c r="S94" s="229"/>
      <c r="T94" s="229"/>
      <c r="U94" s="229"/>
      <c r="V94" s="229"/>
      <c r="W94" s="230"/>
      <c r="X94" s="2"/>
      <c r="Y94" s="4"/>
      <c r="Z94" s="4"/>
      <c r="AA94" s="4"/>
      <c r="AB94" s="4"/>
    </row>
    <row r="95" spans="1:28" s="5" customFormat="1" x14ac:dyDescent="0.35">
      <c r="A95" s="73">
        <f>A90+1</f>
        <v>49</v>
      </c>
      <c r="B95" s="78" t="s">
        <v>204</v>
      </c>
      <c r="C95" s="64">
        <f>D95+K95+M95+O95+Q95+S95+U95+V95+W95</f>
        <v>1654619</v>
      </c>
      <c r="D95" s="64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4">
        <v>971.9</v>
      </c>
      <c r="Q95" s="64">
        <v>1654619</v>
      </c>
      <c r="R95" s="67"/>
      <c r="S95" s="67"/>
      <c r="T95" s="67"/>
      <c r="U95" s="67"/>
      <c r="V95" s="79"/>
      <c r="W95" s="67"/>
      <c r="X95" s="2"/>
      <c r="Y95" s="4"/>
      <c r="Z95" s="4"/>
      <c r="AA95" s="4"/>
      <c r="AB95" s="4"/>
    </row>
    <row r="96" spans="1:28" s="5" customFormat="1" x14ac:dyDescent="0.35">
      <c r="A96" s="73">
        <f>A95+1</f>
        <v>50</v>
      </c>
      <c r="B96" s="61" t="s">
        <v>205</v>
      </c>
      <c r="C96" s="64">
        <f>D96+K96+M96+O96+Q96+S96+U96+V96+W96</f>
        <v>1674771</v>
      </c>
      <c r="D96" s="64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>
        <v>863.5</v>
      </c>
      <c r="Q96" s="67">
        <v>1674771</v>
      </c>
      <c r="R96" s="67"/>
      <c r="S96" s="67"/>
      <c r="T96" s="67"/>
      <c r="U96" s="67"/>
      <c r="V96" s="79"/>
      <c r="W96" s="67"/>
      <c r="X96" s="2"/>
      <c r="Y96" s="4"/>
      <c r="Z96" s="4"/>
      <c r="AA96" s="4"/>
      <c r="AB96" s="4"/>
    </row>
    <row r="97" spans="1:28" s="5" customFormat="1" x14ac:dyDescent="0.35">
      <c r="A97" s="73">
        <f>A96+1</f>
        <v>51</v>
      </c>
      <c r="B97" s="66" t="s">
        <v>196</v>
      </c>
      <c r="C97" s="64">
        <f>D97+K97+M97+O97+Q97+S97+U97+V97+W97</f>
        <v>3448976</v>
      </c>
      <c r="D97" s="64"/>
      <c r="E97" s="67"/>
      <c r="F97" s="67"/>
      <c r="G97" s="67"/>
      <c r="H97" s="67"/>
      <c r="I97" s="67"/>
      <c r="J97" s="67"/>
      <c r="K97" s="67"/>
      <c r="L97" s="67">
        <v>682.8</v>
      </c>
      <c r="M97" s="67">
        <v>2440371</v>
      </c>
      <c r="N97" s="67"/>
      <c r="O97" s="67"/>
      <c r="P97" s="67">
        <v>1107.22</v>
      </c>
      <c r="Q97" s="67">
        <v>1008605</v>
      </c>
      <c r="R97" s="67"/>
      <c r="S97" s="67"/>
      <c r="T97" s="67"/>
      <c r="U97" s="67"/>
      <c r="V97" s="79"/>
      <c r="W97" s="67"/>
      <c r="X97" s="2"/>
      <c r="Y97" s="4"/>
      <c r="Z97" s="4"/>
      <c r="AA97" s="4"/>
      <c r="AB97" s="4"/>
    </row>
    <row r="98" spans="1:28" s="5" customFormat="1" x14ac:dyDescent="0.35">
      <c r="A98" s="73">
        <f t="shared" ref="A98:A111" si="11">A97+1</f>
        <v>52</v>
      </c>
      <c r="B98" s="78" t="s">
        <v>197</v>
      </c>
      <c r="C98" s="64">
        <f t="shared" ref="C98:C111" si="12">D98+K98+M98+O98+Q98+S98+U98+V98+W98</f>
        <v>2133594</v>
      </c>
      <c r="D98" s="64"/>
      <c r="E98" s="67"/>
      <c r="F98" s="67"/>
      <c r="G98" s="67"/>
      <c r="H98" s="67"/>
      <c r="I98" s="67"/>
      <c r="J98" s="67"/>
      <c r="K98" s="67"/>
      <c r="L98" s="67">
        <v>524.20000000000005</v>
      </c>
      <c r="M98" s="67">
        <v>1694407</v>
      </c>
      <c r="N98" s="67"/>
      <c r="O98" s="67"/>
      <c r="P98" s="67">
        <v>819.58</v>
      </c>
      <c r="Q98" s="67">
        <v>439187</v>
      </c>
      <c r="R98" s="67"/>
      <c r="S98" s="67"/>
      <c r="T98" s="67"/>
      <c r="U98" s="67"/>
      <c r="V98" s="79"/>
      <c r="W98" s="67"/>
      <c r="X98" s="2"/>
      <c r="Y98" s="4"/>
      <c r="Z98" s="4"/>
      <c r="AA98" s="4"/>
      <c r="AB98" s="4"/>
    </row>
    <row r="99" spans="1:28" s="5" customFormat="1" x14ac:dyDescent="0.35">
      <c r="A99" s="73">
        <f t="shared" si="11"/>
        <v>53</v>
      </c>
      <c r="B99" s="78" t="s">
        <v>198</v>
      </c>
      <c r="C99" s="64">
        <f t="shared" si="12"/>
        <v>2410997</v>
      </c>
      <c r="D99" s="64"/>
      <c r="E99" s="67"/>
      <c r="F99" s="67"/>
      <c r="G99" s="67"/>
      <c r="H99" s="67"/>
      <c r="I99" s="67"/>
      <c r="J99" s="67"/>
      <c r="K99" s="67"/>
      <c r="L99" s="67">
        <v>524.20000000000005</v>
      </c>
      <c r="M99" s="67">
        <v>1691936</v>
      </c>
      <c r="N99" s="67"/>
      <c r="O99" s="67"/>
      <c r="P99" s="67">
        <v>811.84</v>
      </c>
      <c r="Q99" s="67">
        <v>719061</v>
      </c>
      <c r="R99" s="67"/>
      <c r="S99" s="67"/>
      <c r="T99" s="67"/>
      <c r="U99" s="67"/>
      <c r="V99" s="79"/>
      <c r="W99" s="67"/>
      <c r="X99" s="2"/>
      <c r="Y99" s="4"/>
      <c r="Z99" s="4"/>
      <c r="AA99" s="4"/>
      <c r="AB99" s="4"/>
    </row>
    <row r="100" spans="1:28" s="5" customFormat="1" x14ac:dyDescent="0.35">
      <c r="A100" s="73">
        <f t="shared" si="11"/>
        <v>54</v>
      </c>
      <c r="B100" s="78" t="s">
        <v>199</v>
      </c>
      <c r="C100" s="64">
        <f>D100+K100+M100+O100+Q100+S100+U100+V100+W100</f>
        <v>5458055</v>
      </c>
      <c r="D100" s="64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>
        <v>3331.2</v>
      </c>
      <c r="Q100" s="67">
        <v>5458055</v>
      </c>
      <c r="R100" s="67"/>
      <c r="S100" s="67"/>
      <c r="T100" s="79"/>
      <c r="U100" s="79"/>
      <c r="V100" s="79"/>
      <c r="W100" s="67"/>
      <c r="X100" s="2"/>
      <c r="Y100" s="4"/>
      <c r="Z100" s="4"/>
      <c r="AA100" s="4"/>
      <c r="AB100" s="4"/>
    </row>
    <row r="101" spans="1:28" s="5" customFormat="1" x14ac:dyDescent="0.35">
      <c r="A101" s="73">
        <f t="shared" si="11"/>
        <v>55</v>
      </c>
      <c r="B101" s="78" t="s">
        <v>200</v>
      </c>
      <c r="C101" s="64">
        <f t="shared" si="12"/>
        <v>2662783</v>
      </c>
      <c r="D101" s="64"/>
      <c r="E101" s="67"/>
      <c r="F101" s="67"/>
      <c r="G101" s="67"/>
      <c r="H101" s="67"/>
      <c r="I101" s="67"/>
      <c r="J101" s="67"/>
      <c r="K101" s="67"/>
      <c r="L101" s="67">
        <v>435.8</v>
      </c>
      <c r="M101" s="67">
        <v>1708702</v>
      </c>
      <c r="N101" s="67"/>
      <c r="O101" s="67"/>
      <c r="P101" s="67">
        <v>1450.8</v>
      </c>
      <c r="Q101" s="67">
        <v>954081</v>
      </c>
      <c r="R101" s="67"/>
      <c r="S101" s="67"/>
      <c r="T101" s="67"/>
      <c r="U101" s="67"/>
      <c r="V101" s="79"/>
      <c r="W101" s="67"/>
      <c r="X101" s="2"/>
      <c r="Y101" s="4"/>
      <c r="Z101" s="4"/>
      <c r="AA101" s="4"/>
      <c r="AB101" s="4"/>
    </row>
    <row r="102" spans="1:28" s="5" customFormat="1" x14ac:dyDescent="0.35">
      <c r="A102" s="73">
        <f t="shared" si="11"/>
        <v>56</v>
      </c>
      <c r="B102" s="78" t="s">
        <v>201</v>
      </c>
      <c r="C102" s="64">
        <f t="shared" si="12"/>
        <v>2481975</v>
      </c>
      <c r="D102" s="64"/>
      <c r="E102" s="67"/>
      <c r="F102" s="67"/>
      <c r="G102" s="67"/>
      <c r="H102" s="67"/>
      <c r="I102" s="67"/>
      <c r="J102" s="67"/>
      <c r="K102" s="67"/>
      <c r="L102" s="67">
        <v>524.20000000000005</v>
      </c>
      <c r="M102" s="67">
        <v>1692255</v>
      </c>
      <c r="N102" s="67"/>
      <c r="O102" s="67"/>
      <c r="P102" s="64">
        <v>856.89</v>
      </c>
      <c r="Q102" s="64">
        <v>789720</v>
      </c>
      <c r="R102" s="67"/>
      <c r="S102" s="67"/>
      <c r="T102" s="67"/>
      <c r="U102" s="67"/>
      <c r="V102" s="79"/>
      <c r="W102" s="67"/>
      <c r="X102" s="2"/>
      <c r="Y102" s="4"/>
      <c r="Z102" s="4"/>
      <c r="AA102" s="4"/>
      <c r="AB102" s="4"/>
    </row>
    <row r="103" spans="1:28" s="5" customFormat="1" x14ac:dyDescent="0.35">
      <c r="A103" s="73">
        <f t="shared" si="11"/>
        <v>57</v>
      </c>
      <c r="B103" s="78" t="s">
        <v>202</v>
      </c>
      <c r="C103" s="64">
        <f t="shared" si="12"/>
        <v>2496528</v>
      </c>
      <c r="D103" s="64"/>
      <c r="E103" s="67"/>
      <c r="F103" s="67"/>
      <c r="G103" s="67"/>
      <c r="H103" s="67"/>
      <c r="I103" s="67"/>
      <c r="J103" s="67"/>
      <c r="K103" s="67"/>
      <c r="L103" s="67">
        <v>471.1</v>
      </c>
      <c r="M103" s="67">
        <v>1782362</v>
      </c>
      <c r="N103" s="67"/>
      <c r="O103" s="67"/>
      <c r="P103" s="67">
        <v>950.81</v>
      </c>
      <c r="Q103" s="67">
        <v>714166</v>
      </c>
      <c r="R103" s="67"/>
      <c r="S103" s="67"/>
      <c r="T103" s="79"/>
      <c r="U103" s="79"/>
      <c r="V103" s="79"/>
      <c r="W103" s="67"/>
      <c r="X103" s="2"/>
      <c r="Y103" s="4"/>
      <c r="Z103" s="4"/>
      <c r="AA103" s="4"/>
      <c r="AB103" s="4"/>
    </row>
    <row r="104" spans="1:28" s="5" customFormat="1" x14ac:dyDescent="0.35">
      <c r="A104" s="73">
        <f t="shared" si="11"/>
        <v>58</v>
      </c>
      <c r="B104" s="66" t="s">
        <v>214</v>
      </c>
      <c r="C104" s="64">
        <f t="shared" ref="C104:C109" si="13">D104+K104+M104+O104+Q104+S104+U104+V104+W104</f>
        <v>1553195</v>
      </c>
      <c r="D104" s="64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>
        <v>2482.79</v>
      </c>
      <c r="Q104" s="67">
        <v>1553195</v>
      </c>
      <c r="R104" s="67"/>
      <c r="S104" s="67"/>
      <c r="T104" s="67"/>
      <c r="U104" s="67"/>
      <c r="V104" s="79"/>
      <c r="W104" s="67"/>
      <c r="X104" s="2"/>
      <c r="Y104" s="4"/>
      <c r="Z104" s="4"/>
      <c r="AA104" s="4"/>
      <c r="AB104" s="4"/>
    </row>
    <row r="105" spans="1:28" s="5" customFormat="1" x14ac:dyDescent="0.35">
      <c r="A105" s="73">
        <f t="shared" si="11"/>
        <v>59</v>
      </c>
      <c r="B105" s="66" t="s">
        <v>213</v>
      </c>
      <c r="C105" s="64">
        <f t="shared" si="13"/>
        <v>4970807</v>
      </c>
      <c r="D105" s="64"/>
      <c r="E105" s="67"/>
      <c r="F105" s="67"/>
      <c r="G105" s="67"/>
      <c r="H105" s="67"/>
      <c r="I105" s="67"/>
      <c r="J105" s="67"/>
      <c r="K105" s="67"/>
      <c r="L105" s="67">
        <v>715</v>
      </c>
      <c r="M105" s="67">
        <v>3912265</v>
      </c>
      <c r="N105" s="67"/>
      <c r="O105" s="67"/>
      <c r="P105" s="67">
        <v>1553.24</v>
      </c>
      <c r="Q105" s="67">
        <v>1058542</v>
      </c>
      <c r="R105" s="67"/>
      <c r="S105" s="67"/>
      <c r="T105" s="67"/>
      <c r="U105" s="67"/>
      <c r="V105" s="79"/>
      <c r="W105" s="67"/>
      <c r="X105" s="2"/>
      <c r="Y105" s="4"/>
      <c r="Z105" s="4"/>
      <c r="AA105" s="4"/>
      <c r="AB105" s="4"/>
    </row>
    <row r="106" spans="1:28" s="5" customFormat="1" x14ac:dyDescent="0.35">
      <c r="A106" s="73">
        <f t="shared" si="11"/>
        <v>60</v>
      </c>
      <c r="B106" s="78" t="s">
        <v>209</v>
      </c>
      <c r="C106" s="64">
        <f t="shared" si="13"/>
        <v>3164410</v>
      </c>
      <c r="D106" s="64"/>
      <c r="E106" s="67"/>
      <c r="F106" s="67"/>
      <c r="G106" s="67"/>
      <c r="H106" s="67"/>
      <c r="I106" s="67"/>
      <c r="J106" s="67"/>
      <c r="K106" s="67"/>
      <c r="L106" s="67">
        <v>538</v>
      </c>
      <c r="M106" s="67">
        <v>3164410</v>
      </c>
      <c r="N106" s="67"/>
      <c r="O106" s="67"/>
      <c r="P106" s="67"/>
      <c r="Q106" s="67"/>
      <c r="R106" s="67"/>
      <c r="S106" s="67"/>
      <c r="T106" s="67"/>
      <c r="U106" s="67"/>
      <c r="V106" s="79"/>
      <c r="W106" s="67"/>
      <c r="X106" s="2"/>
      <c r="Y106" s="4"/>
      <c r="Z106" s="4"/>
      <c r="AA106" s="4"/>
      <c r="AB106" s="4"/>
    </row>
    <row r="107" spans="1:28" s="5" customFormat="1" x14ac:dyDescent="0.35">
      <c r="A107" s="73">
        <f t="shared" si="11"/>
        <v>61</v>
      </c>
      <c r="B107" s="78" t="s">
        <v>212</v>
      </c>
      <c r="C107" s="64">
        <f t="shared" si="13"/>
        <v>2150254</v>
      </c>
      <c r="D107" s="64"/>
      <c r="E107" s="67"/>
      <c r="F107" s="67"/>
      <c r="G107" s="67"/>
      <c r="H107" s="67"/>
      <c r="I107" s="67"/>
      <c r="J107" s="67"/>
      <c r="K107" s="67"/>
      <c r="L107" s="67">
        <v>459.6</v>
      </c>
      <c r="M107" s="67">
        <v>2150254</v>
      </c>
      <c r="N107" s="67"/>
      <c r="O107" s="67"/>
      <c r="P107" s="67"/>
      <c r="Q107" s="67"/>
      <c r="R107" s="67"/>
      <c r="S107" s="67"/>
      <c r="T107" s="67"/>
      <c r="U107" s="67"/>
      <c r="V107" s="79"/>
      <c r="W107" s="67"/>
      <c r="X107" s="2"/>
      <c r="Y107" s="4"/>
      <c r="Z107" s="4"/>
      <c r="AA107" s="4"/>
      <c r="AB107" s="4"/>
    </row>
    <row r="108" spans="1:28" s="5" customFormat="1" x14ac:dyDescent="0.35">
      <c r="A108" s="73">
        <f t="shared" si="11"/>
        <v>62</v>
      </c>
      <c r="B108" s="78" t="s">
        <v>211</v>
      </c>
      <c r="C108" s="64">
        <f t="shared" si="13"/>
        <v>3134836</v>
      </c>
      <c r="D108" s="64"/>
      <c r="E108" s="67"/>
      <c r="F108" s="67"/>
      <c r="G108" s="67"/>
      <c r="H108" s="67"/>
      <c r="I108" s="67"/>
      <c r="J108" s="67"/>
      <c r="K108" s="67"/>
      <c r="L108" s="67">
        <v>406.6</v>
      </c>
      <c r="M108" s="67">
        <v>1916362</v>
      </c>
      <c r="N108" s="67"/>
      <c r="O108" s="67"/>
      <c r="P108" s="67">
        <v>508.81</v>
      </c>
      <c r="Q108" s="67">
        <v>1218474</v>
      </c>
      <c r="R108" s="67"/>
      <c r="S108" s="67"/>
      <c r="T108" s="67"/>
      <c r="U108" s="67"/>
      <c r="V108" s="79"/>
      <c r="W108" s="67"/>
      <c r="X108" s="2"/>
      <c r="Y108" s="4"/>
      <c r="Z108" s="4"/>
      <c r="AA108" s="4"/>
      <c r="AB108" s="4"/>
    </row>
    <row r="109" spans="1:28" s="5" customFormat="1" x14ac:dyDescent="0.35">
      <c r="A109" s="73">
        <f t="shared" si="11"/>
        <v>63</v>
      </c>
      <c r="B109" s="66" t="s">
        <v>210</v>
      </c>
      <c r="C109" s="64">
        <f t="shared" si="13"/>
        <v>1490731</v>
      </c>
      <c r="D109" s="64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>
        <v>1673.28</v>
      </c>
      <c r="Q109" s="67">
        <v>1490731</v>
      </c>
      <c r="R109" s="67"/>
      <c r="S109" s="67"/>
      <c r="T109" s="67"/>
      <c r="U109" s="67"/>
      <c r="V109" s="79"/>
      <c r="W109" s="67"/>
      <c r="X109" s="2"/>
      <c r="Y109" s="4"/>
      <c r="Z109" s="4"/>
      <c r="AA109" s="4"/>
      <c r="AB109" s="4"/>
    </row>
    <row r="110" spans="1:28" s="5" customFormat="1" x14ac:dyDescent="0.35">
      <c r="A110" s="73">
        <f t="shared" si="11"/>
        <v>64</v>
      </c>
      <c r="B110" s="66" t="s">
        <v>203</v>
      </c>
      <c r="C110" s="64">
        <f t="shared" si="12"/>
        <v>3566302</v>
      </c>
      <c r="D110" s="64"/>
      <c r="E110" s="67"/>
      <c r="F110" s="67"/>
      <c r="G110" s="67"/>
      <c r="H110" s="67"/>
      <c r="I110" s="67"/>
      <c r="J110" s="67"/>
      <c r="K110" s="67"/>
      <c r="L110" s="67">
        <v>770.1</v>
      </c>
      <c r="M110" s="67">
        <v>2481595</v>
      </c>
      <c r="N110" s="67"/>
      <c r="O110" s="67"/>
      <c r="P110" s="64">
        <v>1211.4000000000001</v>
      </c>
      <c r="Q110" s="64">
        <v>1084707</v>
      </c>
      <c r="R110" s="67"/>
      <c r="S110" s="67"/>
      <c r="T110" s="67"/>
      <c r="U110" s="67"/>
      <c r="V110" s="79"/>
      <c r="W110" s="67"/>
      <c r="X110" s="2"/>
      <c r="Y110" s="4"/>
      <c r="Z110" s="4"/>
      <c r="AA110" s="4"/>
      <c r="AB110" s="4"/>
    </row>
    <row r="111" spans="1:28" s="5" customFormat="1" x14ac:dyDescent="0.35">
      <c r="A111" s="73">
        <f t="shared" si="11"/>
        <v>65</v>
      </c>
      <c r="B111" s="66" t="s">
        <v>206</v>
      </c>
      <c r="C111" s="64">
        <f t="shared" si="12"/>
        <v>2336356</v>
      </c>
      <c r="D111" s="64"/>
      <c r="E111" s="67"/>
      <c r="F111" s="67"/>
      <c r="G111" s="67"/>
      <c r="H111" s="67"/>
      <c r="I111" s="67"/>
      <c r="J111" s="67"/>
      <c r="K111" s="67"/>
      <c r="L111" s="67">
        <v>784</v>
      </c>
      <c r="M111" s="67">
        <v>979814</v>
      </c>
      <c r="N111" s="67"/>
      <c r="O111" s="67"/>
      <c r="P111" s="64">
        <v>1504.03</v>
      </c>
      <c r="Q111" s="64">
        <v>1356542</v>
      </c>
      <c r="R111" s="67"/>
      <c r="S111" s="67"/>
      <c r="T111" s="67"/>
      <c r="U111" s="67"/>
      <c r="V111" s="79"/>
      <c r="W111" s="67"/>
      <c r="X111" s="2"/>
      <c r="Y111" s="4"/>
      <c r="Z111" s="4"/>
      <c r="AA111" s="4"/>
      <c r="AB111" s="4"/>
    </row>
    <row r="112" spans="1:28" s="5" customFormat="1" x14ac:dyDescent="0.35">
      <c r="A112" s="68">
        <f>A111+1</f>
        <v>66</v>
      </c>
      <c r="B112" s="61" t="s">
        <v>233</v>
      </c>
      <c r="C112" s="64">
        <f>D112+K112+M112+O112+Q112+S112+U112+V112+W112</f>
        <v>4942494</v>
      </c>
      <c r="D112" s="64"/>
      <c r="E112" s="64"/>
      <c r="F112" s="64"/>
      <c r="G112" s="64"/>
      <c r="H112" s="64"/>
      <c r="I112" s="64"/>
      <c r="J112" s="68">
        <v>2</v>
      </c>
      <c r="K112" s="64">
        <v>4942494</v>
      </c>
      <c r="L112" s="101"/>
      <c r="M112" s="64"/>
      <c r="N112" s="101"/>
      <c r="O112" s="101"/>
      <c r="P112" s="101"/>
      <c r="Q112" s="138"/>
      <c r="R112" s="101"/>
      <c r="S112" s="101"/>
      <c r="T112" s="101"/>
      <c r="U112" s="101"/>
      <c r="V112" s="101"/>
      <c r="W112" s="101"/>
      <c r="X112" s="2"/>
      <c r="Y112" s="4"/>
      <c r="Z112" s="4"/>
      <c r="AA112" s="4"/>
      <c r="AB112" s="4"/>
    </row>
    <row r="113" spans="1:28" s="5" customFormat="1" x14ac:dyDescent="0.35">
      <c r="A113" s="62">
        <f t="shared" ref="A113:A119" si="14">A112+1</f>
        <v>67</v>
      </c>
      <c r="B113" s="66" t="s">
        <v>234</v>
      </c>
      <c r="C113" s="64">
        <f t="shared" ref="C113:C119" si="15">D113+K113+M113+O113+Q113+S113+U113+V113+W113</f>
        <v>2624705</v>
      </c>
      <c r="D113" s="64"/>
      <c r="E113" s="64"/>
      <c r="F113" s="64"/>
      <c r="G113" s="64"/>
      <c r="H113" s="64"/>
      <c r="I113" s="64"/>
      <c r="J113" s="68">
        <v>1</v>
      </c>
      <c r="K113" s="64">
        <v>2624705</v>
      </c>
      <c r="L113" s="101"/>
      <c r="M113" s="64"/>
      <c r="N113" s="101"/>
      <c r="O113" s="101"/>
      <c r="P113" s="101"/>
      <c r="Q113" s="138"/>
      <c r="R113" s="101"/>
      <c r="S113" s="101"/>
      <c r="T113" s="101"/>
      <c r="U113" s="101"/>
      <c r="V113" s="101"/>
      <c r="W113" s="101"/>
      <c r="X113" s="2"/>
      <c r="Y113" s="4"/>
      <c r="Z113" s="4"/>
      <c r="AA113" s="4"/>
      <c r="AB113" s="4"/>
    </row>
    <row r="114" spans="1:28" s="5" customFormat="1" x14ac:dyDescent="0.35">
      <c r="A114" s="62">
        <f t="shared" si="14"/>
        <v>68</v>
      </c>
      <c r="B114" s="61" t="s">
        <v>235</v>
      </c>
      <c r="C114" s="64">
        <f>D114+K114+M114+O114+Q114+S114+U114+V114+W114</f>
        <v>4947822</v>
      </c>
      <c r="D114" s="64"/>
      <c r="E114" s="64"/>
      <c r="F114" s="64"/>
      <c r="G114" s="64"/>
      <c r="H114" s="64"/>
      <c r="I114" s="64"/>
      <c r="J114" s="68">
        <v>2</v>
      </c>
      <c r="K114" s="64">
        <v>4947822</v>
      </c>
      <c r="L114" s="101"/>
      <c r="M114" s="64"/>
      <c r="N114" s="101"/>
      <c r="O114" s="101"/>
      <c r="P114" s="101"/>
      <c r="Q114" s="138"/>
      <c r="R114" s="101"/>
      <c r="S114" s="101"/>
      <c r="T114" s="101"/>
      <c r="U114" s="101"/>
      <c r="V114" s="101"/>
      <c r="W114" s="101"/>
      <c r="X114" s="2"/>
      <c r="Y114" s="4"/>
      <c r="Z114" s="4"/>
      <c r="AA114" s="4"/>
      <c r="AB114" s="4"/>
    </row>
    <row r="115" spans="1:28" s="5" customFormat="1" x14ac:dyDescent="0.35">
      <c r="A115" s="62">
        <f t="shared" si="14"/>
        <v>69</v>
      </c>
      <c r="B115" s="61" t="s">
        <v>236</v>
      </c>
      <c r="C115" s="64">
        <f>D115+K115+M115+O115+Q115+S115+U115+V115+W115</f>
        <v>4947822</v>
      </c>
      <c r="D115" s="64"/>
      <c r="E115" s="64"/>
      <c r="F115" s="64"/>
      <c r="G115" s="64"/>
      <c r="H115" s="64"/>
      <c r="I115" s="64"/>
      <c r="J115" s="68">
        <v>2</v>
      </c>
      <c r="K115" s="64">
        <v>4947822</v>
      </c>
      <c r="L115" s="101"/>
      <c r="M115" s="64"/>
      <c r="N115" s="101"/>
      <c r="O115" s="101"/>
      <c r="P115" s="101"/>
      <c r="Q115" s="138"/>
      <c r="R115" s="101"/>
      <c r="S115" s="101"/>
      <c r="T115" s="101"/>
      <c r="U115" s="101"/>
      <c r="V115" s="101"/>
      <c r="W115" s="101"/>
      <c r="X115" s="2"/>
      <c r="Y115" s="4"/>
      <c r="Z115" s="4"/>
      <c r="AA115" s="4"/>
      <c r="AB115" s="4"/>
    </row>
    <row r="116" spans="1:28" s="5" customFormat="1" x14ac:dyDescent="0.35">
      <c r="A116" s="62">
        <f t="shared" si="14"/>
        <v>70</v>
      </c>
      <c r="B116" s="61" t="s">
        <v>237</v>
      </c>
      <c r="C116" s="64">
        <f>D116+K116+M116+O116+Q116+S116+U116+V116+W116</f>
        <v>4947822</v>
      </c>
      <c r="D116" s="64"/>
      <c r="E116" s="64"/>
      <c r="F116" s="64"/>
      <c r="G116" s="64"/>
      <c r="H116" s="64"/>
      <c r="I116" s="64"/>
      <c r="J116" s="68">
        <v>2</v>
      </c>
      <c r="K116" s="64">
        <v>4947822</v>
      </c>
      <c r="L116" s="101"/>
      <c r="M116" s="64"/>
      <c r="N116" s="101"/>
      <c r="O116" s="101"/>
      <c r="P116" s="101"/>
      <c r="Q116" s="138"/>
      <c r="R116" s="101"/>
      <c r="S116" s="101"/>
      <c r="T116" s="101"/>
      <c r="U116" s="101"/>
      <c r="V116" s="101"/>
      <c r="W116" s="101"/>
      <c r="X116" s="2"/>
      <c r="Y116" s="4"/>
      <c r="Z116" s="4"/>
      <c r="AA116" s="4"/>
      <c r="AB116" s="4"/>
    </row>
    <row r="117" spans="1:28" s="5" customFormat="1" x14ac:dyDescent="0.35">
      <c r="A117" s="62">
        <f t="shared" si="14"/>
        <v>71</v>
      </c>
      <c r="B117" s="66" t="s">
        <v>238</v>
      </c>
      <c r="C117" s="64">
        <f>D117+K117+M117+O117+Q117+S117+U117+V117+W117</f>
        <v>4919644</v>
      </c>
      <c r="D117" s="64"/>
      <c r="E117" s="64"/>
      <c r="F117" s="64"/>
      <c r="G117" s="64"/>
      <c r="H117" s="64"/>
      <c r="I117" s="64"/>
      <c r="J117" s="68">
        <v>2</v>
      </c>
      <c r="K117" s="64">
        <v>4919644</v>
      </c>
      <c r="L117" s="101"/>
      <c r="M117" s="64"/>
      <c r="N117" s="101"/>
      <c r="O117" s="101"/>
      <c r="P117" s="101"/>
      <c r="Q117" s="138"/>
      <c r="R117" s="101"/>
      <c r="S117" s="101"/>
      <c r="T117" s="101"/>
      <c r="U117" s="101"/>
      <c r="V117" s="101"/>
      <c r="W117" s="101"/>
      <c r="X117" s="2"/>
      <c r="Y117" s="4"/>
      <c r="Z117" s="4"/>
      <c r="AA117" s="4"/>
      <c r="AB117" s="4"/>
    </row>
    <row r="118" spans="1:28" s="5" customFormat="1" x14ac:dyDescent="0.35">
      <c r="A118" s="62">
        <f t="shared" si="14"/>
        <v>72</v>
      </c>
      <c r="B118" s="66" t="s">
        <v>239</v>
      </c>
      <c r="C118" s="64">
        <f t="shared" si="15"/>
        <v>2458633</v>
      </c>
      <c r="D118" s="64"/>
      <c r="E118" s="64"/>
      <c r="F118" s="64"/>
      <c r="G118" s="64"/>
      <c r="H118" s="64"/>
      <c r="I118" s="64"/>
      <c r="J118" s="68">
        <v>1</v>
      </c>
      <c r="K118" s="64">
        <v>2458633</v>
      </c>
      <c r="L118" s="101"/>
      <c r="M118" s="64"/>
      <c r="N118" s="101"/>
      <c r="O118" s="101"/>
      <c r="P118" s="101"/>
      <c r="Q118" s="138"/>
      <c r="R118" s="101"/>
      <c r="S118" s="101"/>
      <c r="T118" s="101"/>
      <c r="U118" s="101"/>
      <c r="V118" s="101"/>
      <c r="W118" s="101"/>
      <c r="X118" s="2"/>
      <c r="Y118" s="4"/>
      <c r="Z118" s="4"/>
      <c r="AA118" s="4"/>
      <c r="AB118" s="4"/>
    </row>
    <row r="119" spans="1:28" s="5" customFormat="1" x14ac:dyDescent="0.35">
      <c r="A119" s="62">
        <f t="shared" si="14"/>
        <v>73</v>
      </c>
      <c r="B119" s="66" t="s">
        <v>240</v>
      </c>
      <c r="C119" s="64">
        <f t="shared" si="15"/>
        <v>2458633</v>
      </c>
      <c r="D119" s="64"/>
      <c r="E119" s="64"/>
      <c r="F119" s="64"/>
      <c r="G119" s="64"/>
      <c r="H119" s="64"/>
      <c r="I119" s="64"/>
      <c r="J119" s="68">
        <v>1</v>
      </c>
      <c r="K119" s="64">
        <v>2458633</v>
      </c>
      <c r="L119" s="101"/>
      <c r="M119" s="64"/>
      <c r="N119" s="101"/>
      <c r="O119" s="101"/>
      <c r="P119" s="101"/>
      <c r="Q119" s="138"/>
      <c r="R119" s="101"/>
      <c r="S119" s="101"/>
      <c r="T119" s="101"/>
      <c r="U119" s="101"/>
      <c r="V119" s="101"/>
      <c r="W119" s="101"/>
      <c r="X119" s="2"/>
      <c r="Y119" s="4"/>
      <c r="Z119" s="4"/>
      <c r="AA119" s="4"/>
      <c r="AB119" s="4"/>
    </row>
    <row r="120" spans="1:28" s="5" customFormat="1" x14ac:dyDescent="0.35">
      <c r="A120" s="196" t="s">
        <v>43</v>
      </c>
      <c r="B120" s="197"/>
      <c r="C120" s="67">
        <f>SUM(C95:C119)</f>
        <v>79036764</v>
      </c>
      <c r="D120" s="67"/>
      <c r="E120" s="67"/>
      <c r="F120" s="67"/>
      <c r="G120" s="67"/>
      <c r="H120" s="67"/>
      <c r="I120" s="67"/>
      <c r="J120" s="73">
        <f>SUM(J95:J119)</f>
        <v>13</v>
      </c>
      <c r="K120" s="67">
        <f>SUM(K95:K119)</f>
        <v>32247575</v>
      </c>
      <c r="L120" s="67">
        <f>SUM(L95:L119)</f>
        <v>6835.6</v>
      </c>
      <c r="M120" s="67">
        <f>SUM(M95:M119)</f>
        <v>25614733</v>
      </c>
      <c r="N120" s="67"/>
      <c r="O120" s="67"/>
      <c r="P120" s="67">
        <f>SUM(P95:P119)</f>
        <v>20097.289999999997</v>
      </c>
      <c r="Q120" s="67">
        <f>SUM(Q95:Q119)</f>
        <v>21174456</v>
      </c>
      <c r="R120" s="67"/>
      <c r="S120" s="67"/>
      <c r="T120" s="67"/>
      <c r="U120" s="67"/>
      <c r="V120" s="67"/>
      <c r="W120" s="67"/>
      <c r="X120" s="2"/>
      <c r="Y120" s="4"/>
      <c r="Z120" s="4"/>
      <c r="AA120" s="4"/>
      <c r="AB120" s="4"/>
    </row>
    <row r="121" spans="1:28" s="5" customFormat="1" x14ac:dyDescent="0.35">
      <c r="A121" s="173" t="s">
        <v>241</v>
      </c>
      <c r="B121" s="173"/>
      <c r="C121" s="173"/>
      <c r="D121" s="173"/>
      <c r="E121" s="173"/>
      <c r="F121" s="234"/>
      <c r="G121" s="235"/>
      <c r="H121" s="235"/>
      <c r="I121" s="235"/>
      <c r="J121" s="235"/>
      <c r="K121" s="235"/>
      <c r="L121" s="235"/>
      <c r="M121" s="235"/>
      <c r="N121" s="235"/>
      <c r="O121" s="235"/>
      <c r="P121" s="235"/>
      <c r="Q121" s="235"/>
      <c r="R121" s="235"/>
      <c r="S121" s="235"/>
      <c r="T121" s="235"/>
      <c r="U121" s="235"/>
      <c r="V121" s="235"/>
      <c r="W121" s="236"/>
      <c r="X121" s="2"/>
      <c r="Y121" s="4"/>
      <c r="Z121" s="4"/>
      <c r="AA121" s="4"/>
      <c r="AB121" s="4"/>
    </row>
    <row r="122" spans="1:28" s="5" customFormat="1" x14ac:dyDescent="0.35">
      <c r="A122" s="62">
        <f>A119+1</f>
        <v>74</v>
      </c>
      <c r="B122" s="66" t="s">
        <v>242</v>
      </c>
      <c r="C122" s="64">
        <f>D122+K122+M122+O122+Q122+S122+U122+V122+W122</f>
        <v>7490220</v>
      </c>
      <c r="D122" s="64"/>
      <c r="E122" s="64"/>
      <c r="F122" s="64"/>
      <c r="G122" s="64"/>
      <c r="H122" s="64"/>
      <c r="I122" s="64"/>
      <c r="J122" s="68">
        <v>3</v>
      </c>
      <c r="K122" s="64">
        <v>7490220</v>
      </c>
      <c r="L122" s="101"/>
      <c r="M122" s="64"/>
      <c r="N122" s="101"/>
      <c r="O122" s="101"/>
      <c r="P122" s="101"/>
      <c r="Q122" s="138"/>
      <c r="R122" s="101"/>
      <c r="S122" s="101"/>
      <c r="T122" s="101"/>
      <c r="U122" s="101"/>
      <c r="V122" s="101"/>
      <c r="W122" s="101"/>
      <c r="X122" s="2"/>
      <c r="Y122" s="4"/>
      <c r="Z122" s="4"/>
      <c r="AA122" s="4"/>
      <c r="AB122" s="4"/>
    </row>
    <row r="123" spans="1:28" s="5" customFormat="1" x14ac:dyDescent="0.35">
      <c r="A123" s="62">
        <f>A122+1</f>
        <v>75</v>
      </c>
      <c r="B123" s="61" t="s">
        <v>243</v>
      </c>
      <c r="C123" s="64">
        <f>D123+K123+M123+O123+Q123+S123+U123+V123+W123</f>
        <v>7428936</v>
      </c>
      <c r="D123" s="64"/>
      <c r="E123" s="64"/>
      <c r="F123" s="64"/>
      <c r="G123" s="64"/>
      <c r="H123" s="64"/>
      <c r="I123" s="64"/>
      <c r="J123" s="68">
        <v>3</v>
      </c>
      <c r="K123" s="64">
        <v>7428936</v>
      </c>
      <c r="L123" s="101"/>
      <c r="M123" s="64"/>
      <c r="N123" s="101"/>
      <c r="O123" s="101"/>
      <c r="P123" s="101"/>
      <c r="Q123" s="138"/>
      <c r="R123" s="101"/>
      <c r="S123" s="101"/>
      <c r="T123" s="101"/>
      <c r="U123" s="101"/>
      <c r="V123" s="101"/>
      <c r="W123" s="101"/>
      <c r="X123" s="2"/>
      <c r="Y123" s="4"/>
      <c r="Z123" s="4"/>
      <c r="AA123" s="4"/>
      <c r="AB123" s="4"/>
    </row>
    <row r="124" spans="1:28" s="5" customFormat="1" x14ac:dyDescent="0.35">
      <c r="A124" s="62">
        <f>A123+1</f>
        <v>76</v>
      </c>
      <c r="B124" s="61" t="s">
        <v>244</v>
      </c>
      <c r="C124" s="64">
        <f>D124+K124+M124+O124+Q124+S124+U124+V124+W124</f>
        <v>25806300</v>
      </c>
      <c r="D124" s="64"/>
      <c r="E124" s="64"/>
      <c r="F124" s="64"/>
      <c r="G124" s="64"/>
      <c r="H124" s="64"/>
      <c r="I124" s="64"/>
      <c r="J124" s="68">
        <v>10</v>
      </c>
      <c r="K124" s="64">
        <v>25806300</v>
      </c>
      <c r="L124" s="101"/>
      <c r="M124" s="64"/>
      <c r="N124" s="101"/>
      <c r="O124" s="101"/>
      <c r="P124" s="101"/>
      <c r="Q124" s="138"/>
      <c r="R124" s="101"/>
      <c r="S124" s="101"/>
      <c r="T124" s="101"/>
      <c r="U124" s="101"/>
      <c r="V124" s="101"/>
      <c r="W124" s="101"/>
      <c r="X124" s="2"/>
      <c r="Y124" s="4"/>
      <c r="Z124" s="4"/>
      <c r="AA124" s="4"/>
      <c r="AB124" s="4"/>
    </row>
    <row r="125" spans="1:28" s="5" customFormat="1" x14ac:dyDescent="0.35">
      <c r="A125" s="172" t="s">
        <v>43</v>
      </c>
      <c r="B125" s="172"/>
      <c r="C125" s="67">
        <f>SUM(C122:C124)</f>
        <v>40725456</v>
      </c>
      <c r="D125" s="67"/>
      <c r="E125" s="67"/>
      <c r="F125" s="67"/>
      <c r="G125" s="67"/>
      <c r="H125" s="67"/>
      <c r="I125" s="67"/>
      <c r="J125" s="73">
        <f>SUM(J122:J124)</f>
        <v>16</v>
      </c>
      <c r="K125" s="67">
        <f>SUM(K122:K124)</f>
        <v>40725456</v>
      </c>
      <c r="L125" s="67"/>
      <c r="M125" s="67"/>
      <c r="N125" s="67"/>
      <c r="O125" s="67"/>
      <c r="P125" s="67"/>
      <c r="Q125" s="67"/>
      <c r="R125" s="67"/>
      <c r="S125" s="67"/>
      <c r="T125" s="67"/>
      <c r="U125" s="67"/>
      <c r="V125" s="67"/>
      <c r="W125" s="67"/>
      <c r="X125" s="2"/>
      <c r="Y125" s="4"/>
      <c r="Z125" s="4"/>
      <c r="AA125" s="4"/>
      <c r="AB125" s="4"/>
    </row>
    <row r="126" spans="1:28" s="5" customFormat="1" ht="17.25" customHeight="1" x14ac:dyDescent="0.35">
      <c r="A126" s="185" t="s">
        <v>59</v>
      </c>
      <c r="B126" s="187"/>
      <c r="C126" s="79">
        <f>C120+C125</f>
        <v>119762220</v>
      </c>
      <c r="D126" s="79"/>
      <c r="E126" s="79"/>
      <c r="F126" s="79"/>
      <c r="G126" s="79"/>
      <c r="H126" s="79"/>
      <c r="I126" s="79"/>
      <c r="J126" s="91">
        <f>J120+J125</f>
        <v>29</v>
      </c>
      <c r="K126" s="79">
        <f>K120+K125</f>
        <v>72973031</v>
      </c>
      <c r="L126" s="79">
        <f>L120+L125</f>
        <v>6835.6</v>
      </c>
      <c r="M126" s="79">
        <f>M120+M125</f>
        <v>25614733</v>
      </c>
      <c r="N126" s="79"/>
      <c r="O126" s="79"/>
      <c r="P126" s="79">
        <f>P120+P125</f>
        <v>20097.289999999997</v>
      </c>
      <c r="Q126" s="79">
        <f>Q120+Q125</f>
        <v>21174456</v>
      </c>
      <c r="R126" s="79"/>
      <c r="S126" s="79"/>
      <c r="T126" s="79"/>
      <c r="U126" s="79"/>
      <c r="V126" s="79"/>
      <c r="W126" s="79"/>
      <c r="X126" s="2"/>
      <c r="Y126" s="4"/>
      <c r="Z126" s="4"/>
      <c r="AA126" s="4"/>
      <c r="AB126" s="4"/>
    </row>
    <row r="127" spans="1:28" ht="15.75" customHeight="1" x14ac:dyDescent="0.35">
      <c r="A127" s="242" t="s">
        <v>245</v>
      </c>
      <c r="B127" s="242"/>
      <c r="C127" s="242"/>
      <c r="D127" s="242"/>
      <c r="E127" s="242"/>
      <c r="F127" s="242"/>
      <c r="G127" s="242"/>
      <c r="H127" s="242"/>
      <c r="I127" s="242"/>
      <c r="J127" s="242"/>
      <c r="K127" s="242"/>
      <c r="L127" s="242"/>
      <c r="M127" s="242"/>
      <c r="N127" s="242"/>
      <c r="O127" s="242"/>
      <c r="P127" s="242"/>
      <c r="Q127" s="242"/>
      <c r="R127" s="242"/>
      <c r="S127" s="242"/>
      <c r="T127" s="242"/>
      <c r="U127" s="242"/>
      <c r="V127" s="242"/>
      <c r="W127" s="242"/>
    </row>
    <row r="128" spans="1:28" x14ac:dyDescent="0.35">
      <c r="A128" s="173" t="s">
        <v>246</v>
      </c>
      <c r="B128" s="173"/>
      <c r="C128" s="173"/>
      <c r="D128" s="173"/>
      <c r="E128" s="173"/>
      <c r="F128" s="234"/>
      <c r="G128" s="235"/>
      <c r="H128" s="235"/>
      <c r="I128" s="235"/>
      <c r="J128" s="235"/>
      <c r="K128" s="235"/>
      <c r="L128" s="235"/>
      <c r="M128" s="235"/>
      <c r="N128" s="235"/>
      <c r="O128" s="235"/>
      <c r="P128" s="235"/>
      <c r="Q128" s="235"/>
      <c r="R128" s="235"/>
      <c r="S128" s="235"/>
      <c r="T128" s="235"/>
      <c r="U128" s="235"/>
      <c r="V128" s="235"/>
      <c r="W128" s="236"/>
    </row>
    <row r="129" spans="1:28" x14ac:dyDescent="0.35">
      <c r="A129" s="62">
        <f>A124+1</f>
        <v>77</v>
      </c>
      <c r="B129" s="66" t="s">
        <v>247</v>
      </c>
      <c r="C129" s="64">
        <f>D129+K129+M129+O129+Q129+S129+U129+V129+W129</f>
        <v>18170348</v>
      </c>
      <c r="D129" s="62"/>
      <c r="E129" s="62"/>
      <c r="F129" s="101"/>
      <c r="G129" s="101"/>
      <c r="H129" s="101"/>
      <c r="I129" s="101"/>
      <c r="J129" s="68">
        <v>7</v>
      </c>
      <c r="K129" s="64">
        <v>18170348</v>
      </c>
      <c r="L129" s="101"/>
      <c r="M129" s="64"/>
      <c r="N129" s="101"/>
      <c r="O129" s="101"/>
      <c r="P129" s="101"/>
      <c r="Q129" s="149"/>
      <c r="R129" s="101"/>
      <c r="S129" s="101"/>
      <c r="T129" s="101"/>
      <c r="U129" s="101"/>
      <c r="V129" s="101"/>
      <c r="W129" s="101"/>
    </row>
    <row r="130" spans="1:28" x14ac:dyDescent="0.35">
      <c r="A130" s="172" t="s">
        <v>43</v>
      </c>
      <c r="B130" s="172"/>
      <c r="C130" s="67">
        <f>SUM(C129)</f>
        <v>18170348</v>
      </c>
      <c r="D130" s="67"/>
      <c r="E130" s="67"/>
      <c r="F130" s="67"/>
      <c r="G130" s="67"/>
      <c r="H130" s="67"/>
      <c r="I130" s="67"/>
      <c r="J130" s="73">
        <f>SUM(J129)</f>
        <v>7</v>
      </c>
      <c r="K130" s="67">
        <f>SUM(K129)</f>
        <v>18170348</v>
      </c>
      <c r="L130" s="67"/>
      <c r="M130" s="67"/>
      <c r="N130" s="67"/>
      <c r="O130" s="67"/>
      <c r="P130" s="67"/>
      <c r="Q130" s="67"/>
      <c r="R130" s="67"/>
      <c r="S130" s="67"/>
      <c r="T130" s="67"/>
      <c r="U130" s="67"/>
      <c r="V130" s="67"/>
      <c r="W130" s="67"/>
    </row>
    <row r="131" spans="1:28" s="48" customFormat="1" x14ac:dyDescent="0.35">
      <c r="A131" s="241" t="s">
        <v>248</v>
      </c>
      <c r="B131" s="241"/>
      <c r="C131" s="150">
        <f>C130</f>
        <v>18170348</v>
      </c>
      <c r="D131" s="150"/>
      <c r="E131" s="150"/>
      <c r="F131" s="150"/>
      <c r="G131" s="150"/>
      <c r="H131" s="150"/>
      <c r="I131" s="150"/>
      <c r="J131" s="81">
        <f>J130</f>
        <v>7</v>
      </c>
      <c r="K131" s="80">
        <f>K130</f>
        <v>18170348</v>
      </c>
      <c r="L131" s="150"/>
      <c r="M131" s="150"/>
      <c r="N131" s="150"/>
      <c r="O131" s="150"/>
      <c r="P131" s="150"/>
      <c r="Q131" s="150"/>
      <c r="R131" s="150"/>
      <c r="S131" s="150"/>
      <c r="T131" s="150"/>
      <c r="U131" s="150"/>
      <c r="V131" s="150"/>
      <c r="W131" s="150"/>
      <c r="X131" s="47"/>
      <c r="Y131" s="47"/>
      <c r="Z131" s="47"/>
      <c r="AA131" s="47"/>
      <c r="AB131" s="47"/>
    </row>
    <row r="132" spans="1:28" s="15" customFormat="1" ht="15" customHeight="1" x14ac:dyDescent="0.35">
      <c r="A132" s="199" t="s">
        <v>60</v>
      </c>
      <c r="B132" s="200"/>
      <c r="C132" s="200"/>
      <c r="D132" s="200"/>
      <c r="E132" s="200"/>
      <c r="F132" s="200"/>
      <c r="G132" s="200"/>
      <c r="H132" s="200"/>
      <c r="I132" s="200"/>
      <c r="J132" s="200"/>
      <c r="K132" s="200"/>
      <c r="L132" s="200"/>
      <c r="M132" s="200"/>
      <c r="N132" s="200"/>
      <c r="O132" s="200"/>
      <c r="P132" s="200"/>
      <c r="Q132" s="200"/>
      <c r="R132" s="200"/>
      <c r="S132" s="200"/>
      <c r="T132" s="200"/>
      <c r="U132" s="200"/>
      <c r="V132" s="200"/>
      <c r="W132" s="201"/>
      <c r="X132" s="16"/>
      <c r="Y132" s="16"/>
      <c r="Z132" s="16"/>
      <c r="AA132" s="16"/>
      <c r="AB132" s="16"/>
    </row>
    <row r="133" spans="1:28" s="15" customFormat="1" ht="15" customHeight="1" x14ac:dyDescent="0.35">
      <c r="A133" s="185" t="s">
        <v>61</v>
      </c>
      <c r="B133" s="186"/>
      <c r="C133" s="186"/>
      <c r="D133" s="186"/>
      <c r="E133" s="187"/>
      <c r="F133" s="228"/>
      <c r="G133" s="229"/>
      <c r="H133" s="229"/>
      <c r="I133" s="229"/>
      <c r="J133" s="229"/>
      <c r="K133" s="229"/>
      <c r="L133" s="229"/>
      <c r="M133" s="229"/>
      <c r="N133" s="229"/>
      <c r="O133" s="229"/>
      <c r="P133" s="229"/>
      <c r="Q133" s="229"/>
      <c r="R133" s="229"/>
      <c r="S133" s="229"/>
      <c r="T133" s="229"/>
      <c r="U133" s="229"/>
      <c r="V133" s="229"/>
      <c r="W133" s="230"/>
      <c r="X133" s="16"/>
      <c r="Y133" s="16"/>
      <c r="Z133" s="16"/>
      <c r="AA133" s="16"/>
      <c r="AB133" s="16"/>
    </row>
    <row r="134" spans="1:28" s="15" customFormat="1" x14ac:dyDescent="0.35">
      <c r="A134" s="68">
        <f>A129+1</f>
        <v>78</v>
      </c>
      <c r="B134" s="78" t="s">
        <v>165</v>
      </c>
      <c r="C134" s="64">
        <f t="shared" ref="C134:C139" si="16">D134+K134+M134+O134+Q134+S134+U134+V134+W134</f>
        <v>2259486</v>
      </c>
      <c r="D134" s="64"/>
      <c r="E134" s="64"/>
      <c r="F134" s="64"/>
      <c r="G134" s="64"/>
      <c r="H134" s="64"/>
      <c r="I134" s="64"/>
      <c r="J134" s="64"/>
      <c r="K134" s="64"/>
      <c r="L134" s="64"/>
      <c r="M134" s="64"/>
      <c r="N134" s="64"/>
      <c r="O134" s="64"/>
      <c r="P134" s="64"/>
      <c r="Q134" s="64"/>
      <c r="R134" s="64"/>
      <c r="S134" s="64"/>
      <c r="T134" s="64">
        <v>540</v>
      </c>
      <c r="U134" s="64">
        <v>2259486</v>
      </c>
      <c r="V134" s="64"/>
      <c r="W134" s="64"/>
      <c r="X134" s="16"/>
      <c r="Y134" s="16"/>
      <c r="Z134" s="16"/>
      <c r="AA134" s="16"/>
      <c r="AB134" s="16"/>
    </row>
    <row r="135" spans="1:28" s="15" customFormat="1" x14ac:dyDescent="0.35">
      <c r="A135" s="68">
        <f>A134+1</f>
        <v>79</v>
      </c>
      <c r="B135" s="78" t="s">
        <v>166</v>
      </c>
      <c r="C135" s="64">
        <f t="shared" si="16"/>
        <v>3468296</v>
      </c>
      <c r="D135" s="64"/>
      <c r="E135" s="64"/>
      <c r="F135" s="64"/>
      <c r="G135" s="64"/>
      <c r="H135" s="64"/>
      <c r="I135" s="64"/>
      <c r="J135" s="64"/>
      <c r="K135" s="64"/>
      <c r="L135" s="64"/>
      <c r="M135" s="64"/>
      <c r="N135" s="64"/>
      <c r="O135" s="64"/>
      <c r="P135" s="64"/>
      <c r="Q135" s="64"/>
      <c r="R135" s="64"/>
      <c r="S135" s="64"/>
      <c r="T135" s="64">
        <v>540</v>
      </c>
      <c r="U135" s="64">
        <v>3468296</v>
      </c>
      <c r="V135" s="64"/>
      <c r="W135" s="64"/>
      <c r="X135" s="16"/>
      <c r="Y135" s="16"/>
      <c r="Z135" s="16"/>
      <c r="AA135" s="16"/>
      <c r="AB135" s="16"/>
    </row>
    <row r="136" spans="1:28" s="15" customFormat="1" x14ac:dyDescent="0.35">
      <c r="A136" s="68">
        <f>A135+1</f>
        <v>80</v>
      </c>
      <c r="B136" s="66" t="s">
        <v>168</v>
      </c>
      <c r="C136" s="64">
        <f t="shared" si="16"/>
        <v>1595589</v>
      </c>
      <c r="D136" s="64"/>
      <c r="E136" s="64"/>
      <c r="F136" s="64"/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64"/>
      <c r="R136" s="64"/>
      <c r="S136" s="64"/>
      <c r="T136" s="64">
        <v>239.81</v>
      </c>
      <c r="U136" s="64">
        <v>1595589</v>
      </c>
      <c r="V136" s="64"/>
      <c r="W136" s="64"/>
      <c r="X136" s="16"/>
      <c r="Y136" s="16"/>
      <c r="Z136" s="16"/>
      <c r="AA136" s="16"/>
      <c r="AB136" s="16"/>
    </row>
    <row r="137" spans="1:28" s="15" customFormat="1" x14ac:dyDescent="0.35">
      <c r="A137" s="68">
        <f>A136+1</f>
        <v>81</v>
      </c>
      <c r="B137" s="78" t="s">
        <v>169</v>
      </c>
      <c r="C137" s="64">
        <f t="shared" si="16"/>
        <v>1037176</v>
      </c>
      <c r="D137" s="64"/>
      <c r="E137" s="64"/>
      <c r="F137" s="64"/>
      <c r="G137" s="64"/>
      <c r="H137" s="64"/>
      <c r="I137" s="64"/>
      <c r="J137" s="64"/>
      <c r="K137" s="64"/>
      <c r="L137" s="64"/>
      <c r="M137" s="64"/>
      <c r="N137" s="64"/>
      <c r="O137" s="64"/>
      <c r="P137" s="64"/>
      <c r="Q137" s="64"/>
      <c r="R137" s="64"/>
      <c r="S137" s="64"/>
      <c r="T137" s="64">
        <v>216.5</v>
      </c>
      <c r="U137" s="64">
        <v>1037176</v>
      </c>
      <c r="V137" s="64"/>
      <c r="W137" s="64"/>
      <c r="X137" s="16"/>
      <c r="Y137" s="16"/>
      <c r="Z137" s="16"/>
      <c r="AA137" s="16"/>
      <c r="AB137" s="16"/>
    </row>
    <row r="138" spans="1:28" s="15" customFormat="1" x14ac:dyDescent="0.35">
      <c r="A138" s="68">
        <f>A137+1</f>
        <v>82</v>
      </c>
      <c r="B138" s="61" t="s">
        <v>167</v>
      </c>
      <c r="C138" s="64">
        <f t="shared" si="16"/>
        <v>2076278</v>
      </c>
      <c r="D138" s="64"/>
      <c r="E138" s="64"/>
      <c r="F138" s="64"/>
      <c r="G138" s="64"/>
      <c r="H138" s="64"/>
      <c r="I138" s="64"/>
      <c r="J138" s="64"/>
      <c r="K138" s="64"/>
      <c r="L138" s="64"/>
      <c r="M138" s="64"/>
      <c r="N138" s="64"/>
      <c r="O138" s="64"/>
      <c r="P138" s="64"/>
      <c r="Q138" s="64"/>
      <c r="R138" s="64"/>
      <c r="S138" s="64"/>
      <c r="T138" s="64">
        <v>246.49</v>
      </c>
      <c r="U138" s="64">
        <v>2076278</v>
      </c>
      <c r="V138" s="64"/>
      <c r="W138" s="64"/>
      <c r="X138" s="16"/>
      <c r="Y138" s="16"/>
      <c r="Z138" s="16"/>
      <c r="AA138" s="16"/>
      <c r="AB138" s="16"/>
    </row>
    <row r="139" spans="1:28" s="15" customFormat="1" x14ac:dyDescent="0.35">
      <c r="A139" s="68">
        <f>A138+1</f>
        <v>83</v>
      </c>
      <c r="B139" s="66" t="s">
        <v>170</v>
      </c>
      <c r="C139" s="64">
        <f t="shared" si="16"/>
        <v>377725</v>
      </c>
      <c r="D139" s="64"/>
      <c r="E139" s="64"/>
      <c r="F139" s="64"/>
      <c r="G139" s="64"/>
      <c r="H139" s="64"/>
      <c r="I139" s="64"/>
      <c r="J139" s="64"/>
      <c r="K139" s="64"/>
      <c r="L139" s="64"/>
      <c r="M139" s="64"/>
      <c r="N139" s="64"/>
      <c r="O139" s="64"/>
      <c r="P139" s="64"/>
      <c r="Q139" s="64"/>
      <c r="R139" s="64"/>
      <c r="S139" s="64"/>
      <c r="T139" s="64">
        <v>135.30000000000001</v>
      </c>
      <c r="U139" s="64">
        <v>377725</v>
      </c>
      <c r="V139" s="64"/>
      <c r="W139" s="64"/>
      <c r="X139" s="16"/>
      <c r="Y139" s="16"/>
      <c r="Z139" s="16"/>
      <c r="AA139" s="16"/>
      <c r="AB139" s="16"/>
    </row>
    <row r="140" spans="1:28" s="15" customFormat="1" x14ac:dyDescent="0.35">
      <c r="A140" s="196" t="s">
        <v>43</v>
      </c>
      <c r="B140" s="197"/>
      <c r="C140" s="67">
        <f>SUM(C134:C139)</f>
        <v>10814550</v>
      </c>
      <c r="D140" s="67"/>
      <c r="E140" s="67"/>
      <c r="F140" s="67"/>
      <c r="G140" s="67"/>
      <c r="H140" s="67"/>
      <c r="I140" s="67"/>
      <c r="J140" s="67"/>
      <c r="K140" s="67"/>
      <c r="L140" s="67"/>
      <c r="M140" s="67"/>
      <c r="N140" s="67"/>
      <c r="O140" s="67"/>
      <c r="P140" s="67"/>
      <c r="Q140" s="67"/>
      <c r="R140" s="67"/>
      <c r="S140" s="67"/>
      <c r="T140" s="67">
        <f>SUM(T134:T139)</f>
        <v>1918.1</v>
      </c>
      <c r="U140" s="67">
        <f>SUM(U134:U139)</f>
        <v>10814550</v>
      </c>
      <c r="V140" s="67"/>
      <c r="W140" s="67"/>
      <c r="X140" s="16"/>
      <c r="Y140" s="16"/>
      <c r="Z140" s="16"/>
      <c r="AA140" s="16"/>
      <c r="AB140" s="16"/>
    </row>
    <row r="141" spans="1:28" s="29" customFormat="1" x14ac:dyDescent="0.35">
      <c r="A141" s="185" t="s">
        <v>62</v>
      </c>
      <c r="B141" s="187"/>
      <c r="C141" s="80">
        <f>C140</f>
        <v>10814550</v>
      </c>
      <c r="D141" s="80"/>
      <c r="E141" s="80"/>
      <c r="F141" s="80"/>
      <c r="G141" s="80"/>
      <c r="H141" s="80"/>
      <c r="I141" s="80"/>
      <c r="J141" s="80"/>
      <c r="K141" s="80"/>
      <c r="L141" s="80"/>
      <c r="M141" s="80"/>
      <c r="N141" s="80"/>
      <c r="O141" s="80"/>
      <c r="P141" s="80"/>
      <c r="Q141" s="80"/>
      <c r="R141" s="80"/>
      <c r="S141" s="80"/>
      <c r="T141" s="80">
        <f>T140</f>
        <v>1918.1</v>
      </c>
      <c r="U141" s="80">
        <f>U140</f>
        <v>10814550</v>
      </c>
      <c r="V141" s="80"/>
      <c r="W141" s="80"/>
      <c r="X141" s="28"/>
      <c r="Y141" s="28"/>
      <c r="Z141" s="28"/>
      <c r="AA141" s="28"/>
      <c r="AB141" s="28"/>
    </row>
    <row r="142" spans="1:28" s="15" customFormat="1" ht="15" customHeight="1" x14ac:dyDescent="0.35">
      <c r="A142" s="199" t="s">
        <v>63</v>
      </c>
      <c r="B142" s="200"/>
      <c r="C142" s="200"/>
      <c r="D142" s="200"/>
      <c r="E142" s="200"/>
      <c r="F142" s="200"/>
      <c r="G142" s="200"/>
      <c r="H142" s="200"/>
      <c r="I142" s="200"/>
      <c r="J142" s="200"/>
      <c r="K142" s="200"/>
      <c r="L142" s="200"/>
      <c r="M142" s="200"/>
      <c r="N142" s="200"/>
      <c r="O142" s="200"/>
      <c r="P142" s="200"/>
      <c r="Q142" s="200"/>
      <c r="R142" s="200"/>
      <c r="S142" s="200"/>
      <c r="T142" s="200"/>
      <c r="U142" s="200"/>
      <c r="V142" s="200"/>
      <c r="W142" s="201"/>
      <c r="X142" s="16"/>
      <c r="Y142" s="16"/>
      <c r="Z142" s="16"/>
      <c r="AA142" s="16"/>
      <c r="AB142" s="16"/>
    </row>
    <row r="143" spans="1:28" s="15" customFormat="1" x14ac:dyDescent="0.35">
      <c r="A143" s="169" t="s">
        <v>113</v>
      </c>
      <c r="B143" s="169"/>
      <c r="C143" s="169"/>
      <c r="D143" s="169"/>
      <c r="E143" s="169"/>
      <c r="F143" s="228"/>
      <c r="G143" s="229"/>
      <c r="H143" s="229"/>
      <c r="I143" s="229"/>
      <c r="J143" s="229"/>
      <c r="K143" s="229"/>
      <c r="L143" s="229"/>
      <c r="M143" s="229"/>
      <c r="N143" s="229"/>
      <c r="O143" s="229"/>
      <c r="P143" s="229"/>
      <c r="Q143" s="229"/>
      <c r="R143" s="229"/>
      <c r="S143" s="229"/>
      <c r="T143" s="229"/>
      <c r="U143" s="229"/>
      <c r="V143" s="229"/>
      <c r="W143" s="230"/>
      <c r="X143" s="16"/>
      <c r="Y143" s="16"/>
      <c r="Z143" s="16"/>
      <c r="AA143" s="16"/>
      <c r="AB143" s="16"/>
    </row>
    <row r="144" spans="1:28" s="15" customFormat="1" x14ac:dyDescent="0.35">
      <c r="A144" s="73">
        <f>A139+1</f>
        <v>84</v>
      </c>
      <c r="B144" s="78" t="s">
        <v>137</v>
      </c>
      <c r="C144" s="64">
        <f t="shared" ref="C144:C154" si="17">D144+K144+M144+O144+Q144+S144+U144+V144+W144</f>
        <v>1776685</v>
      </c>
      <c r="D144" s="64"/>
      <c r="E144" s="79"/>
      <c r="F144" s="79"/>
      <c r="G144" s="79"/>
      <c r="H144" s="79"/>
      <c r="I144" s="79"/>
      <c r="J144" s="79"/>
      <c r="K144" s="79"/>
      <c r="L144" s="67">
        <v>713.6</v>
      </c>
      <c r="M144" s="67">
        <v>1776685</v>
      </c>
      <c r="N144" s="79"/>
      <c r="O144" s="79"/>
      <c r="P144" s="79"/>
      <c r="Q144" s="79"/>
      <c r="R144" s="79"/>
      <c r="S144" s="79"/>
      <c r="T144" s="79"/>
      <c r="U144" s="79"/>
      <c r="V144" s="64"/>
      <c r="W144" s="64"/>
      <c r="X144" s="16"/>
      <c r="Y144" s="16"/>
      <c r="Z144" s="16"/>
      <c r="AA144" s="16"/>
      <c r="AB144" s="16"/>
    </row>
    <row r="145" spans="1:28" s="15" customFormat="1" x14ac:dyDescent="0.35">
      <c r="A145" s="73">
        <f>A144+1</f>
        <v>85</v>
      </c>
      <c r="B145" s="66" t="s">
        <v>138</v>
      </c>
      <c r="C145" s="64">
        <f t="shared" si="17"/>
        <v>1915050</v>
      </c>
      <c r="D145" s="64"/>
      <c r="E145" s="79"/>
      <c r="F145" s="79"/>
      <c r="G145" s="79"/>
      <c r="H145" s="79"/>
      <c r="I145" s="79"/>
      <c r="J145" s="79"/>
      <c r="K145" s="79"/>
      <c r="L145" s="67"/>
      <c r="M145" s="67"/>
      <c r="N145" s="79"/>
      <c r="O145" s="79"/>
      <c r="P145" s="67">
        <v>1210</v>
      </c>
      <c r="Q145" s="67">
        <v>1915050</v>
      </c>
      <c r="R145" s="79"/>
      <c r="S145" s="79"/>
      <c r="T145" s="79"/>
      <c r="U145" s="79"/>
      <c r="V145" s="64"/>
      <c r="W145" s="64"/>
      <c r="X145" s="16"/>
      <c r="Y145" s="16"/>
      <c r="Z145" s="16"/>
      <c r="AA145" s="16"/>
      <c r="AB145" s="16"/>
    </row>
    <row r="146" spans="1:28" s="15" customFormat="1" x14ac:dyDescent="0.35">
      <c r="A146" s="73">
        <f t="shared" ref="A146:A154" si="18">A145+1</f>
        <v>86</v>
      </c>
      <c r="B146" s="66" t="s">
        <v>139</v>
      </c>
      <c r="C146" s="64">
        <f t="shared" si="17"/>
        <v>2153204</v>
      </c>
      <c r="D146" s="64">
        <f t="shared" ref="D146:D153" si="19">E146+F146+G146+H146+I146</f>
        <v>2153204</v>
      </c>
      <c r="E146" s="67"/>
      <c r="F146" s="67">
        <v>1418551</v>
      </c>
      <c r="G146" s="67">
        <v>431388</v>
      </c>
      <c r="H146" s="67">
        <v>303265</v>
      </c>
      <c r="I146" s="67"/>
      <c r="J146" s="79"/>
      <c r="K146" s="79"/>
      <c r="L146" s="67"/>
      <c r="M146" s="67"/>
      <c r="N146" s="79"/>
      <c r="O146" s="79"/>
      <c r="P146" s="67"/>
      <c r="Q146" s="67"/>
      <c r="R146" s="79"/>
      <c r="S146" s="79"/>
      <c r="T146" s="79"/>
      <c r="U146" s="79"/>
      <c r="V146" s="64"/>
      <c r="W146" s="64"/>
      <c r="X146" s="16"/>
      <c r="Y146" s="16"/>
      <c r="Z146" s="16"/>
      <c r="AA146" s="16"/>
      <c r="AB146" s="16"/>
    </row>
    <row r="147" spans="1:28" s="15" customFormat="1" x14ac:dyDescent="0.35">
      <c r="A147" s="73">
        <f t="shared" si="18"/>
        <v>87</v>
      </c>
      <c r="B147" s="66" t="s">
        <v>140</v>
      </c>
      <c r="C147" s="64">
        <f t="shared" si="17"/>
        <v>1875243</v>
      </c>
      <c r="D147" s="64">
        <f t="shared" si="19"/>
        <v>1875243</v>
      </c>
      <c r="E147" s="67"/>
      <c r="F147" s="67">
        <v>1194352</v>
      </c>
      <c r="G147" s="67">
        <v>388940</v>
      </c>
      <c r="H147" s="67">
        <v>291951</v>
      </c>
      <c r="I147" s="67"/>
      <c r="J147" s="79"/>
      <c r="K147" s="79"/>
      <c r="L147" s="67"/>
      <c r="M147" s="67"/>
      <c r="N147" s="79"/>
      <c r="O147" s="79"/>
      <c r="P147" s="67"/>
      <c r="Q147" s="67"/>
      <c r="R147" s="79"/>
      <c r="S147" s="79"/>
      <c r="T147" s="79"/>
      <c r="U147" s="79"/>
      <c r="V147" s="64"/>
      <c r="W147" s="64"/>
      <c r="X147" s="16"/>
      <c r="Y147" s="16"/>
      <c r="Z147" s="16"/>
      <c r="AA147" s="16"/>
      <c r="AB147" s="16"/>
    </row>
    <row r="148" spans="1:28" s="15" customFormat="1" x14ac:dyDescent="0.35">
      <c r="A148" s="73">
        <f t="shared" si="18"/>
        <v>88</v>
      </c>
      <c r="B148" s="66" t="s">
        <v>141</v>
      </c>
      <c r="C148" s="64">
        <f t="shared" si="17"/>
        <v>3486551</v>
      </c>
      <c r="D148" s="64">
        <f t="shared" si="19"/>
        <v>2206293</v>
      </c>
      <c r="E148" s="67"/>
      <c r="F148" s="67">
        <v>1493049</v>
      </c>
      <c r="G148" s="67">
        <v>385432</v>
      </c>
      <c r="H148" s="67">
        <v>327812</v>
      </c>
      <c r="I148" s="67"/>
      <c r="J148" s="79"/>
      <c r="K148" s="79"/>
      <c r="L148" s="67">
        <v>980</v>
      </c>
      <c r="M148" s="67">
        <v>1280258</v>
      </c>
      <c r="N148" s="79"/>
      <c r="O148" s="79"/>
      <c r="P148" s="67"/>
      <c r="Q148" s="67"/>
      <c r="R148" s="79"/>
      <c r="S148" s="79"/>
      <c r="T148" s="79"/>
      <c r="U148" s="79"/>
      <c r="V148" s="64"/>
      <c r="W148" s="64"/>
      <c r="X148" s="16"/>
      <c r="Y148" s="16"/>
      <c r="Z148" s="16"/>
      <c r="AA148" s="16"/>
      <c r="AB148" s="16"/>
    </row>
    <row r="149" spans="1:28" s="15" customFormat="1" x14ac:dyDescent="0.35">
      <c r="A149" s="73">
        <f t="shared" si="18"/>
        <v>89</v>
      </c>
      <c r="B149" s="66" t="s">
        <v>142</v>
      </c>
      <c r="C149" s="64">
        <f t="shared" si="17"/>
        <v>1751599</v>
      </c>
      <c r="D149" s="64">
        <f t="shared" si="19"/>
        <v>1751599</v>
      </c>
      <c r="E149" s="67"/>
      <c r="F149" s="67">
        <v>869848</v>
      </c>
      <c r="G149" s="67">
        <v>390126</v>
      </c>
      <c r="H149" s="67">
        <v>491625</v>
      </c>
      <c r="I149" s="67"/>
      <c r="J149" s="79"/>
      <c r="K149" s="79"/>
      <c r="L149" s="67"/>
      <c r="M149" s="67"/>
      <c r="N149" s="79"/>
      <c r="O149" s="79"/>
      <c r="P149" s="67"/>
      <c r="Q149" s="67"/>
      <c r="R149" s="79"/>
      <c r="S149" s="79"/>
      <c r="T149" s="79"/>
      <c r="U149" s="79"/>
      <c r="V149" s="64"/>
      <c r="W149" s="64"/>
      <c r="X149" s="16"/>
      <c r="Y149" s="16"/>
      <c r="Z149" s="16"/>
      <c r="AA149" s="16"/>
      <c r="AB149" s="16"/>
    </row>
    <row r="150" spans="1:28" s="15" customFormat="1" x14ac:dyDescent="0.35">
      <c r="A150" s="73">
        <f t="shared" si="18"/>
        <v>90</v>
      </c>
      <c r="B150" s="78" t="s">
        <v>144</v>
      </c>
      <c r="C150" s="64">
        <f>D150+K150+M150+O150+Q150+S150+U150+V150+W150</f>
        <v>1582541</v>
      </c>
      <c r="D150" s="64">
        <f>E150+F150+G150+H150+I150</f>
        <v>1582541</v>
      </c>
      <c r="E150" s="67"/>
      <c r="F150" s="67">
        <v>1170691</v>
      </c>
      <c r="G150" s="67"/>
      <c r="H150" s="67">
        <v>240193</v>
      </c>
      <c r="I150" s="67">
        <v>171657</v>
      </c>
      <c r="J150" s="79"/>
      <c r="K150" s="79"/>
      <c r="L150" s="67"/>
      <c r="M150" s="67"/>
      <c r="N150" s="79"/>
      <c r="O150" s="79"/>
      <c r="P150" s="67"/>
      <c r="Q150" s="67"/>
      <c r="R150" s="79"/>
      <c r="S150" s="79"/>
      <c r="T150" s="79"/>
      <c r="U150" s="79"/>
      <c r="V150" s="64"/>
      <c r="W150" s="64"/>
      <c r="X150" s="16"/>
      <c r="Y150" s="16"/>
      <c r="Z150" s="16"/>
      <c r="AA150" s="16"/>
      <c r="AB150" s="16"/>
    </row>
    <row r="151" spans="1:28" s="15" customFormat="1" x14ac:dyDescent="0.35">
      <c r="A151" s="73">
        <f t="shared" si="18"/>
        <v>91</v>
      </c>
      <c r="B151" s="66" t="s">
        <v>143</v>
      </c>
      <c r="C151" s="64">
        <f t="shared" si="17"/>
        <v>905939</v>
      </c>
      <c r="D151" s="64"/>
      <c r="E151" s="67"/>
      <c r="F151" s="67"/>
      <c r="G151" s="67"/>
      <c r="H151" s="67"/>
      <c r="I151" s="67"/>
      <c r="J151" s="79"/>
      <c r="K151" s="79"/>
      <c r="L151" s="67">
        <v>310</v>
      </c>
      <c r="M151" s="67">
        <v>905939</v>
      </c>
      <c r="N151" s="79"/>
      <c r="O151" s="79"/>
      <c r="P151" s="67"/>
      <c r="Q151" s="67"/>
      <c r="R151" s="79"/>
      <c r="S151" s="79"/>
      <c r="T151" s="79"/>
      <c r="U151" s="79"/>
      <c r="V151" s="64"/>
      <c r="W151" s="64"/>
      <c r="X151" s="16"/>
      <c r="Y151" s="16"/>
      <c r="Z151" s="16"/>
      <c r="AA151" s="16"/>
      <c r="AB151" s="16"/>
    </row>
    <row r="152" spans="1:28" s="15" customFormat="1" x14ac:dyDescent="0.35">
      <c r="A152" s="73">
        <f t="shared" si="18"/>
        <v>92</v>
      </c>
      <c r="B152" s="66" t="s">
        <v>145</v>
      </c>
      <c r="C152" s="64">
        <f t="shared" si="17"/>
        <v>820592</v>
      </c>
      <c r="D152" s="64"/>
      <c r="E152" s="67"/>
      <c r="F152" s="67"/>
      <c r="G152" s="67"/>
      <c r="H152" s="67"/>
      <c r="I152" s="67"/>
      <c r="J152" s="79"/>
      <c r="K152" s="79"/>
      <c r="L152" s="67">
        <v>644</v>
      </c>
      <c r="M152" s="67">
        <v>820592</v>
      </c>
      <c r="N152" s="79"/>
      <c r="O152" s="79"/>
      <c r="P152" s="67"/>
      <c r="Q152" s="67"/>
      <c r="R152" s="79"/>
      <c r="S152" s="79"/>
      <c r="T152" s="79"/>
      <c r="U152" s="79"/>
      <c r="V152" s="64"/>
      <c r="W152" s="64"/>
      <c r="X152" s="16"/>
      <c r="Y152" s="16"/>
      <c r="Z152" s="16"/>
      <c r="AA152" s="16"/>
      <c r="AB152" s="16"/>
    </row>
    <row r="153" spans="1:28" s="15" customFormat="1" x14ac:dyDescent="0.35">
      <c r="A153" s="73">
        <f t="shared" si="18"/>
        <v>93</v>
      </c>
      <c r="B153" s="78" t="s">
        <v>146</v>
      </c>
      <c r="C153" s="64">
        <f t="shared" si="17"/>
        <v>3083641</v>
      </c>
      <c r="D153" s="64">
        <f t="shared" si="19"/>
        <v>3083641</v>
      </c>
      <c r="E153" s="67">
        <v>1489460</v>
      </c>
      <c r="F153" s="67"/>
      <c r="G153" s="67">
        <v>789237</v>
      </c>
      <c r="H153" s="67">
        <v>804944</v>
      </c>
      <c r="I153" s="67"/>
      <c r="J153" s="79"/>
      <c r="K153" s="79"/>
      <c r="L153" s="67"/>
      <c r="M153" s="67"/>
      <c r="N153" s="79"/>
      <c r="O153" s="79"/>
      <c r="P153" s="67"/>
      <c r="Q153" s="67"/>
      <c r="R153" s="79"/>
      <c r="S153" s="79"/>
      <c r="T153" s="79"/>
      <c r="U153" s="79"/>
      <c r="V153" s="64"/>
      <c r="W153" s="64"/>
      <c r="X153" s="16"/>
      <c r="Y153" s="16"/>
      <c r="Z153" s="16"/>
      <c r="AA153" s="16"/>
      <c r="AB153" s="16"/>
    </row>
    <row r="154" spans="1:28" s="15" customFormat="1" x14ac:dyDescent="0.35">
      <c r="A154" s="73">
        <f t="shared" si="18"/>
        <v>94</v>
      </c>
      <c r="B154" s="66" t="s">
        <v>147</v>
      </c>
      <c r="C154" s="64">
        <f t="shared" si="17"/>
        <v>1897907</v>
      </c>
      <c r="D154" s="64"/>
      <c r="E154" s="67"/>
      <c r="F154" s="67"/>
      <c r="G154" s="67"/>
      <c r="H154" s="67"/>
      <c r="I154" s="67"/>
      <c r="J154" s="79"/>
      <c r="K154" s="79"/>
      <c r="L154" s="67">
        <v>1047.2</v>
      </c>
      <c r="M154" s="67">
        <v>1897907</v>
      </c>
      <c r="N154" s="79"/>
      <c r="O154" s="79"/>
      <c r="P154" s="79"/>
      <c r="Q154" s="79"/>
      <c r="R154" s="79"/>
      <c r="S154" s="79"/>
      <c r="T154" s="79"/>
      <c r="U154" s="79"/>
      <c r="V154" s="64"/>
      <c r="W154" s="64"/>
      <c r="X154" s="16"/>
      <c r="Y154" s="16"/>
      <c r="Z154" s="16"/>
      <c r="AA154" s="16"/>
      <c r="AB154" s="16"/>
    </row>
    <row r="155" spans="1:28" s="15" customFormat="1" x14ac:dyDescent="0.35">
      <c r="A155" s="172" t="s">
        <v>43</v>
      </c>
      <c r="B155" s="172"/>
      <c r="C155" s="67">
        <f>SUM(C144:C154)</f>
        <v>21248952</v>
      </c>
      <c r="D155" s="67">
        <f t="shared" ref="D155:Q155" si="20">SUM(D144:D154)</f>
        <v>12652521</v>
      </c>
      <c r="E155" s="67">
        <f t="shared" si="20"/>
        <v>1489460</v>
      </c>
      <c r="F155" s="67">
        <f t="shared" si="20"/>
        <v>6146491</v>
      </c>
      <c r="G155" s="67">
        <f t="shared" si="20"/>
        <v>2385123</v>
      </c>
      <c r="H155" s="67">
        <f t="shared" si="20"/>
        <v>2459790</v>
      </c>
      <c r="I155" s="67">
        <f t="shared" si="20"/>
        <v>171657</v>
      </c>
      <c r="J155" s="67"/>
      <c r="K155" s="67"/>
      <c r="L155" s="67">
        <f t="shared" si="20"/>
        <v>3694.8</v>
      </c>
      <c r="M155" s="67">
        <f t="shared" si="20"/>
        <v>6681381</v>
      </c>
      <c r="N155" s="67"/>
      <c r="O155" s="67"/>
      <c r="P155" s="67">
        <f t="shared" si="20"/>
        <v>1210</v>
      </c>
      <c r="Q155" s="67">
        <f t="shared" si="20"/>
        <v>1915050</v>
      </c>
      <c r="R155" s="67"/>
      <c r="S155" s="67"/>
      <c r="T155" s="67"/>
      <c r="U155" s="67"/>
      <c r="V155" s="67"/>
      <c r="W155" s="67"/>
      <c r="X155" s="16"/>
      <c r="Y155" s="16"/>
      <c r="Z155" s="16"/>
      <c r="AA155" s="16"/>
      <c r="AB155" s="16"/>
    </row>
    <row r="156" spans="1:28" s="15" customFormat="1" ht="15" customHeight="1" x14ac:dyDescent="0.35">
      <c r="A156" s="185" t="s">
        <v>64</v>
      </c>
      <c r="B156" s="186"/>
      <c r="C156" s="186"/>
      <c r="D156" s="186"/>
      <c r="E156" s="187"/>
      <c r="F156" s="228"/>
      <c r="G156" s="229"/>
      <c r="H156" s="229"/>
      <c r="I156" s="229"/>
      <c r="J156" s="229"/>
      <c r="K156" s="229"/>
      <c r="L156" s="229"/>
      <c r="M156" s="229"/>
      <c r="N156" s="229"/>
      <c r="O156" s="229"/>
      <c r="P156" s="229"/>
      <c r="Q156" s="229"/>
      <c r="R156" s="229"/>
      <c r="S156" s="229"/>
      <c r="T156" s="229"/>
      <c r="U156" s="229"/>
      <c r="V156" s="229"/>
      <c r="W156" s="230"/>
      <c r="X156" s="16"/>
      <c r="Y156" s="16"/>
      <c r="Z156" s="16"/>
      <c r="AA156" s="16"/>
      <c r="AB156" s="16"/>
    </row>
    <row r="157" spans="1:28" s="15" customFormat="1" x14ac:dyDescent="0.35">
      <c r="A157" s="73">
        <f>A154+1</f>
        <v>95</v>
      </c>
      <c r="B157" s="66" t="s">
        <v>148</v>
      </c>
      <c r="C157" s="64">
        <f>D157+K157+M157+O157+Q157+S157+U157+V157+W157</f>
        <v>2694593</v>
      </c>
      <c r="D157" s="64"/>
      <c r="E157" s="64"/>
      <c r="F157" s="64"/>
      <c r="G157" s="64"/>
      <c r="H157" s="64"/>
      <c r="I157" s="64"/>
      <c r="J157" s="67"/>
      <c r="K157" s="64"/>
      <c r="L157" s="64">
        <v>750</v>
      </c>
      <c r="M157" s="67">
        <v>2694593</v>
      </c>
      <c r="N157" s="67"/>
      <c r="O157" s="64"/>
      <c r="P157" s="64"/>
      <c r="Q157" s="64"/>
      <c r="R157" s="64"/>
      <c r="S157" s="64"/>
      <c r="T157" s="64"/>
      <c r="U157" s="64"/>
      <c r="V157" s="67"/>
      <c r="W157" s="64"/>
      <c r="X157" s="16"/>
      <c r="Y157" s="16"/>
      <c r="Z157" s="16"/>
      <c r="AA157" s="16"/>
      <c r="AB157" s="16"/>
    </row>
    <row r="158" spans="1:28" s="15" customFormat="1" x14ac:dyDescent="0.35">
      <c r="A158" s="196" t="s">
        <v>43</v>
      </c>
      <c r="B158" s="197"/>
      <c r="C158" s="64">
        <f>SUM(C157:C157)</f>
        <v>2694593</v>
      </c>
      <c r="D158" s="64"/>
      <c r="E158" s="64"/>
      <c r="F158" s="64"/>
      <c r="G158" s="64"/>
      <c r="H158" s="64"/>
      <c r="I158" s="64"/>
      <c r="J158" s="64"/>
      <c r="K158" s="64"/>
      <c r="L158" s="64">
        <f>SUM(L157:L157)</f>
        <v>750</v>
      </c>
      <c r="M158" s="64">
        <f>SUM(M157:M157)</f>
        <v>2694593</v>
      </c>
      <c r="N158" s="64"/>
      <c r="O158" s="64"/>
      <c r="P158" s="64"/>
      <c r="Q158" s="64"/>
      <c r="R158" s="64"/>
      <c r="S158" s="64"/>
      <c r="T158" s="64"/>
      <c r="U158" s="64"/>
      <c r="V158" s="64"/>
      <c r="W158" s="64"/>
      <c r="X158" s="16"/>
      <c r="Y158" s="16"/>
      <c r="Z158" s="16"/>
      <c r="AA158" s="16"/>
      <c r="AB158" s="16"/>
    </row>
    <row r="159" spans="1:28" s="43" customFormat="1" x14ac:dyDescent="0.35">
      <c r="A159" s="185" t="s">
        <v>192</v>
      </c>
      <c r="B159" s="186"/>
      <c r="C159" s="186"/>
      <c r="D159" s="186"/>
      <c r="E159" s="187"/>
      <c r="F159" s="228"/>
      <c r="G159" s="229"/>
      <c r="H159" s="229"/>
      <c r="I159" s="229"/>
      <c r="J159" s="229"/>
      <c r="K159" s="229"/>
      <c r="L159" s="229"/>
      <c r="M159" s="229"/>
      <c r="N159" s="229"/>
      <c r="O159" s="229"/>
      <c r="P159" s="229"/>
      <c r="Q159" s="229"/>
      <c r="R159" s="229"/>
      <c r="S159" s="229"/>
      <c r="T159" s="229"/>
      <c r="U159" s="229"/>
      <c r="V159" s="229"/>
      <c r="W159" s="230"/>
      <c r="X159" s="44"/>
      <c r="Y159" s="44"/>
      <c r="Z159" s="44"/>
      <c r="AA159" s="44"/>
      <c r="AB159" s="44"/>
    </row>
    <row r="160" spans="1:28" s="43" customFormat="1" x14ac:dyDescent="0.35">
      <c r="A160" s="70">
        <f>A157+1</f>
        <v>96</v>
      </c>
      <c r="B160" s="61" t="s">
        <v>193</v>
      </c>
      <c r="C160" s="64">
        <f>D160+K160+M160+O160+Q160+S160+U160+V160+W160</f>
        <v>407793</v>
      </c>
      <c r="D160" s="64"/>
      <c r="E160" s="64"/>
      <c r="F160" s="64"/>
      <c r="G160" s="64"/>
      <c r="H160" s="64"/>
      <c r="I160" s="64"/>
      <c r="J160" s="64"/>
      <c r="K160" s="64"/>
      <c r="L160" s="64">
        <v>540</v>
      </c>
      <c r="M160" s="64">
        <v>407793</v>
      </c>
      <c r="N160" s="64"/>
      <c r="O160" s="64"/>
      <c r="P160" s="64"/>
      <c r="Q160" s="64"/>
      <c r="R160" s="64"/>
      <c r="S160" s="64"/>
      <c r="T160" s="64"/>
      <c r="U160" s="64"/>
      <c r="V160" s="64"/>
      <c r="W160" s="64"/>
      <c r="X160" s="44"/>
      <c r="Y160" s="44"/>
      <c r="Z160" s="44"/>
      <c r="AA160" s="44"/>
      <c r="AB160" s="44"/>
    </row>
    <row r="161" spans="1:30" s="43" customFormat="1" x14ac:dyDescent="0.35">
      <c r="A161" s="172" t="s">
        <v>43</v>
      </c>
      <c r="B161" s="172"/>
      <c r="C161" s="64">
        <f>SUM(C160)</f>
        <v>407793</v>
      </c>
      <c r="D161" s="64"/>
      <c r="E161" s="64"/>
      <c r="F161" s="64"/>
      <c r="G161" s="64"/>
      <c r="H161" s="64"/>
      <c r="I161" s="64"/>
      <c r="J161" s="64"/>
      <c r="K161" s="64"/>
      <c r="L161" s="64">
        <f>SUM(L160)</f>
        <v>540</v>
      </c>
      <c r="M161" s="64">
        <f>SUM(M160)</f>
        <v>407793</v>
      </c>
      <c r="N161" s="64"/>
      <c r="O161" s="64"/>
      <c r="P161" s="64"/>
      <c r="Q161" s="64"/>
      <c r="R161" s="64"/>
      <c r="S161" s="64"/>
      <c r="T161" s="64"/>
      <c r="U161" s="64"/>
      <c r="V161" s="64"/>
      <c r="W161" s="64"/>
      <c r="X161" s="44"/>
      <c r="Y161" s="44"/>
      <c r="Z161" s="44"/>
      <c r="AA161" s="44"/>
      <c r="AB161" s="44"/>
    </row>
    <row r="162" spans="1:30" x14ac:dyDescent="0.35">
      <c r="A162" s="169" t="s">
        <v>249</v>
      </c>
      <c r="B162" s="169"/>
      <c r="C162" s="169"/>
      <c r="D162" s="169"/>
      <c r="E162" s="169"/>
      <c r="F162" s="234"/>
      <c r="G162" s="235"/>
      <c r="H162" s="235"/>
      <c r="I162" s="235"/>
      <c r="J162" s="235"/>
      <c r="K162" s="235"/>
      <c r="L162" s="235"/>
      <c r="M162" s="235"/>
      <c r="N162" s="235"/>
      <c r="O162" s="235"/>
      <c r="P162" s="235"/>
      <c r="Q162" s="235"/>
      <c r="R162" s="235"/>
      <c r="S162" s="235"/>
      <c r="T162" s="235"/>
      <c r="U162" s="235"/>
      <c r="V162" s="235"/>
      <c r="W162" s="236"/>
    </row>
    <row r="163" spans="1:30" x14ac:dyDescent="0.35">
      <c r="A163" s="73">
        <f>A160+1</f>
        <v>97</v>
      </c>
      <c r="B163" s="66" t="s">
        <v>250</v>
      </c>
      <c r="C163" s="64">
        <f>D163+K163+M163+O163+Q163+S163+U163+V163+W163</f>
        <v>29795592</v>
      </c>
      <c r="D163" s="67"/>
      <c r="E163" s="67"/>
      <c r="F163" s="64"/>
      <c r="G163" s="64"/>
      <c r="H163" s="64"/>
      <c r="I163" s="64"/>
      <c r="J163" s="68">
        <v>12</v>
      </c>
      <c r="K163" s="64">
        <v>29795592</v>
      </c>
      <c r="L163" s="101"/>
      <c r="M163" s="64"/>
      <c r="N163" s="101"/>
      <c r="O163" s="101"/>
      <c r="P163" s="101"/>
      <c r="Q163" s="138"/>
      <c r="R163" s="101"/>
      <c r="S163" s="101"/>
      <c r="T163" s="101"/>
      <c r="U163" s="101"/>
      <c r="V163" s="101"/>
      <c r="W163" s="101"/>
    </row>
    <row r="164" spans="1:30" x14ac:dyDescent="0.35">
      <c r="A164" s="172" t="s">
        <v>43</v>
      </c>
      <c r="B164" s="172"/>
      <c r="C164" s="67">
        <f>C163</f>
        <v>29795592</v>
      </c>
      <c r="D164" s="67"/>
      <c r="E164" s="67"/>
      <c r="F164" s="67"/>
      <c r="G164" s="67"/>
      <c r="H164" s="67"/>
      <c r="I164" s="67"/>
      <c r="J164" s="73">
        <f>J163</f>
        <v>12</v>
      </c>
      <c r="K164" s="67">
        <f>K163</f>
        <v>29795592</v>
      </c>
      <c r="L164" s="67"/>
      <c r="M164" s="67"/>
      <c r="N164" s="67"/>
      <c r="O164" s="67"/>
      <c r="P164" s="67"/>
      <c r="Q164" s="67"/>
      <c r="R164" s="67"/>
      <c r="S164" s="67"/>
      <c r="T164" s="67"/>
      <c r="U164" s="67"/>
      <c r="V164" s="67"/>
      <c r="W164" s="67"/>
    </row>
    <row r="165" spans="1:30" s="15" customFormat="1" x14ac:dyDescent="0.35">
      <c r="A165" s="169" t="s">
        <v>65</v>
      </c>
      <c r="B165" s="169"/>
      <c r="C165" s="80">
        <f>C158+C155+C161+C164</f>
        <v>54146930</v>
      </c>
      <c r="D165" s="80">
        <f t="shared" ref="D165:Q165" si="21">D158+D155+D161+D164</f>
        <v>12652521</v>
      </c>
      <c r="E165" s="80">
        <f t="shared" si="21"/>
        <v>1489460</v>
      </c>
      <c r="F165" s="80">
        <f t="shared" si="21"/>
        <v>6146491</v>
      </c>
      <c r="G165" s="80">
        <f t="shared" si="21"/>
        <v>2385123</v>
      </c>
      <c r="H165" s="80">
        <f t="shared" si="21"/>
        <v>2459790</v>
      </c>
      <c r="I165" s="80">
        <f t="shared" si="21"/>
        <v>171657</v>
      </c>
      <c r="J165" s="81">
        <f t="shared" si="21"/>
        <v>12</v>
      </c>
      <c r="K165" s="80">
        <f t="shared" si="21"/>
        <v>29795592</v>
      </c>
      <c r="L165" s="80">
        <f t="shared" si="21"/>
        <v>4984.8</v>
      </c>
      <c r="M165" s="80">
        <f t="shared" si="21"/>
        <v>9783767</v>
      </c>
      <c r="N165" s="80"/>
      <c r="O165" s="80"/>
      <c r="P165" s="80">
        <f t="shared" si="21"/>
        <v>1210</v>
      </c>
      <c r="Q165" s="80">
        <f t="shared" si="21"/>
        <v>1915050</v>
      </c>
      <c r="R165" s="80"/>
      <c r="S165" s="80"/>
      <c r="T165" s="80"/>
      <c r="U165" s="80"/>
      <c r="V165" s="80"/>
      <c r="W165" s="80"/>
      <c r="X165" s="16"/>
      <c r="Y165" s="16"/>
      <c r="Z165" s="16"/>
      <c r="AA165" s="16"/>
      <c r="AB165" s="16"/>
    </row>
    <row r="166" spans="1:30" s="15" customFormat="1" ht="15" customHeight="1" x14ac:dyDescent="0.35">
      <c r="A166" s="199" t="s">
        <v>66</v>
      </c>
      <c r="B166" s="200"/>
      <c r="C166" s="200"/>
      <c r="D166" s="200"/>
      <c r="E166" s="200"/>
      <c r="F166" s="200"/>
      <c r="G166" s="200"/>
      <c r="H166" s="200"/>
      <c r="I166" s="200"/>
      <c r="J166" s="200"/>
      <c r="K166" s="200"/>
      <c r="L166" s="200"/>
      <c r="M166" s="200"/>
      <c r="N166" s="200"/>
      <c r="O166" s="200"/>
      <c r="P166" s="200"/>
      <c r="Q166" s="200"/>
      <c r="R166" s="200"/>
      <c r="S166" s="200"/>
      <c r="T166" s="200"/>
      <c r="U166" s="200"/>
      <c r="V166" s="200"/>
      <c r="W166" s="201"/>
      <c r="X166" s="16"/>
      <c r="Y166" s="16"/>
      <c r="Z166" s="16"/>
      <c r="AA166" s="16"/>
      <c r="AB166" s="16"/>
    </row>
    <row r="167" spans="1:30" s="15" customFormat="1" ht="15" customHeight="1" x14ac:dyDescent="0.35">
      <c r="A167" s="185" t="s">
        <v>114</v>
      </c>
      <c r="B167" s="186"/>
      <c r="C167" s="186"/>
      <c r="D167" s="186"/>
      <c r="E167" s="187"/>
      <c r="F167" s="228"/>
      <c r="G167" s="229"/>
      <c r="H167" s="229"/>
      <c r="I167" s="229"/>
      <c r="J167" s="229"/>
      <c r="K167" s="229"/>
      <c r="L167" s="229"/>
      <c r="M167" s="229"/>
      <c r="N167" s="229"/>
      <c r="O167" s="229"/>
      <c r="P167" s="229"/>
      <c r="Q167" s="229"/>
      <c r="R167" s="229"/>
      <c r="S167" s="229"/>
      <c r="T167" s="229"/>
      <c r="U167" s="229"/>
      <c r="V167" s="229"/>
      <c r="W167" s="230"/>
      <c r="X167" s="25"/>
      <c r="Y167" s="16"/>
      <c r="Z167" s="16"/>
      <c r="AA167" s="16"/>
      <c r="AB167" s="16"/>
    </row>
    <row r="168" spans="1:30" s="15" customFormat="1" x14ac:dyDescent="0.35">
      <c r="A168" s="68">
        <f>A163+1</f>
        <v>98</v>
      </c>
      <c r="B168" s="61" t="s">
        <v>151</v>
      </c>
      <c r="C168" s="64">
        <f>D168+K168+M168+O168+Q168+S168+U168+V168+W168</f>
        <v>964428</v>
      </c>
      <c r="D168" s="64"/>
      <c r="E168" s="64"/>
      <c r="F168" s="64"/>
      <c r="G168" s="64"/>
      <c r="H168" s="64"/>
      <c r="I168" s="64"/>
      <c r="J168" s="64"/>
      <c r="K168" s="64"/>
      <c r="L168" s="64">
        <v>663.3</v>
      </c>
      <c r="M168" s="64">
        <v>964428</v>
      </c>
      <c r="N168" s="64"/>
      <c r="O168" s="64"/>
      <c r="P168" s="64"/>
      <c r="Q168" s="64"/>
      <c r="R168" s="64"/>
      <c r="S168" s="64"/>
      <c r="T168" s="64"/>
      <c r="U168" s="64"/>
      <c r="V168" s="64"/>
      <c r="W168" s="64"/>
      <c r="X168" s="26"/>
      <c r="Y168" s="26"/>
      <c r="Z168" s="26"/>
      <c r="AA168" s="26"/>
      <c r="AB168" s="26"/>
      <c r="AC168" s="26"/>
      <c r="AD168" s="26"/>
    </row>
    <row r="169" spans="1:30" s="15" customFormat="1" x14ac:dyDescent="0.35">
      <c r="A169" s="68">
        <f>A168+1</f>
        <v>99</v>
      </c>
      <c r="B169" s="61" t="s">
        <v>152</v>
      </c>
      <c r="C169" s="64">
        <f>D169+K169+M169+O169+Q169+S169+U169+V169+W169</f>
        <v>964428</v>
      </c>
      <c r="D169" s="64"/>
      <c r="E169" s="64"/>
      <c r="F169" s="64"/>
      <c r="G169" s="64"/>
      <c r="H169" s="64"/>
      <c r="I169" s="64"/>
      <c r="J169" s="64"/>
      <c r="K169" s="64"/>
      <c r="L169" s="64">
        <v>663.3</v>
      </c>
      <c r="M169" s="64">
        <v>964428</v>
      </c>
      <c r="N169" s="64"/>
      <c r="O169" s="64"/>
      <c r="P169" s="64"/>
      <c r="Q169" s="64"/>
      <c r="R169" s="64"/>
      <c r="S169" s="64"/>
      <c r="T169" s="64"/>
      <c r="U169" s="64"/>
      <c r="V169" s="64"/>
      <c r="W169" s="64"/>
      <c r="X169" s="26"/>
      <c r="Y169" s="26"/>
      <c r="Z169" s="26"/>
      <c r="AA169" s="26"/>
      <c r="AB169" s="26"/>
      <c r="AC169" s="26"/>
      <c r="AD169" s="26"/>
    </row>
    <row r="170" spans="1:30" s="15" customFormat="1" ht="15" customHeight="1" x14ac:dyDescent="0.35">
      <c r="A170" s="68">
        <f t="shared" ref="A170:A179" si="22">A169+1</f>
        <v>100</v>
      </c>
      <c r="B170" s="66" t="s">
        <v>149</v>
      </c>
      <c r="C170" s="64">
        <f>D170+K170+M170+O170+Q170+S170+U170+V170+W170</f>
        <v>1247550</v>
      </c>
      <c r="D170" s="64"/>
      <c r="E170" s="64"/>
      <c r="F170" s="64"/>
      <c r="G170" s="64"/>
      <c r="H170" s="64"/>
      <c r="I170" s="64"/>
      <c r="J170" s="64"/>
      <c r="K170" s="64"/>
      <c r="L170" s="64">
        <v>370.3</v>
      </c>
      <c r="M170" s="64">
        <v>1247550</v>
      </c>
      <c r="N170" s="64"/>
      <c r="O170" s="64"/>
      <c r="P170" s="64"/>
      <c r="Q170" s="64"/>
      <c r="R170" s="64"/>
      <c r="S170" s="64"/>
      <c r="T170" s="64"/>
      <c r="U170" s="64"/>
      <c r="V170" s="64"/>
      <c r="W170" s="64"/>
      <c r="X170" s="260"/>
      <c r="Y170" s="260"/>
      <c r="Z170" s="260"/>
      <c r="AA170" s="260"/>
      <c r="AB170" s="260"/>
      <c r="AC170" s="260"/>
      <c r="AD170" s="260"/>
    </row>
    <row r="171" spans="1:30" s="15" customFormat="1" x14ac:dyDescent="0.35">
      <c r="A171" s="68">
        <f t="shared" si="22"/>
        <v>101</v>
      </c>
      <c r="B171" s="66" t="s">
        <v>150</v>
      </c>
      <c r="C171" s="64">
        <f t="shared" ref="C171:C179" si="23">D171+K171+M171+O171+Q171+S171+U171+V171+W171</f>
        <v>1247550</v>
      </c>
      <c r="D171" s="64"/>
      <c r="E171" s="64"/>
      <c r="F171" s="64"/>
      <c r="G171" s="64"/>
      <c r="H171" s="64"/>
      <c r="I171" s="64"/>
      <c r="J171" s="64"/>
      <c r="K171" s="64"/>
      <c r="L171" s="64">
        <v>370.3</v>
      </c>
      <c r="M171" s="64">
        <v>1247550</v>
      </c>
      <c r="N171" s="64"/>
      <c r="O171" s="64"/>
      <c r="P171" s="64"/>
      <c r="Q171" s="64"/>
      <c r="R171" s="64"/>
      <c r="S171" s="64"/>
      <c r="T171" s="64"/>
      <c r="U171" s="64"/>
      <c r="V171" s="64"/>
      <c r="W171" s="64"/>
      <c r="X171" s="260"/>
      <c r="Y171" s="260"/>
      <c r="Z171" s="260"/>
      <c r="AA171" s="260"/>
      <c r="AB171" s="260"/>
      <c r="AC171" s="260"/>
      <c r="AD171" s="260"/>
    </row>
    <row r="172" spans="1:30" s="15" customFormat="1" x14ac:dyDescent="0.35">
      <c r="A172" s="68">
        <f t="shared" si="22"/>
        <v>102</v>
      </c>
      <c r="B172" s="61" t="s">
        <v>154</v>
      </c>
      <c r="C172" s="64">
        <f>D172+K172+M172+O172+Q172+S172+U172+V172+W172</f>
        <v>1558103</v>
      </c>
      <c r="D172" s="64"/>
      <c r="E172" s="64"/>
      <c r="F172" s="64"/>
      <c r="G172" s="64"/>
      <c r="H172" s="64"/>
      <c r="I172" s="64"/>
      <c r="J172" s="64"/>
      <c r="K172" s="64"/>
      <c r="L172" s="64">
        <v>459.7</v>
      </c>
      <c r="M172" s="64">
        <v>1558103</v>
      </c>
      <c r="N172" s="64"/>
      <c r="O172" s="64"/>
      <c r="P172" s="64"/>
      <c r="Q172" s="64"/>
      <c r="R172" s="64"/>
      <c r="S172" s="64"/>
      <c r="T172" s="64"/>
      <c r="U172" s="64"/>
      <c r="V172" s="64"/>
      <c r="W172" s="64"/>
      <c r="X172" s="26"/>
      <c r="Y172" s="26"/>
      <c r="Z172" s="26"/>
      <c r="AA172" s="26"/>
      <c r="AB172" s="26"/>
      <c r="AC172" s="26"/>
      <c r="AD172" s="26"/>
    </row>
    <row r="173" spans="1:30" s="15" customFormat="1" x14ac:dyDescent="0.35">
      <c r="A173" s="68">
        <f t="shared" si="22"/>
        <v>103</v>
      </c>
      <c r="B173" s="61" t="s">
        <v>155</v>
      </c>
      <c r="C173" s="64">
        <f>D173+K173+M173+O173+Q173+S173+U173+V173+W173</f>
        <v>628707</v>
      </c>
      <c r="D173" s="64"/>
      <c r="E173" s="64"/>
      <c r="F173" s="64"/>
      <c r="G173" s="64"/>
      <c r="H173" s="64"/>
      <c r="I173" s="64"/>
      <c r="J173" s="64"/>
      <c r="K173" s="64"/>
      <c r="L173" s="64">
        <v>371.3</v>
      </c>
      <c r="M173" s="64">
        <v>628707</v>
      </c>
      <c r="N173" s="64"/>
      <c r="O173" s="64"/>
      <c r="P173" s="64"/>
      <c r="Q173" s="64"/>
      <c r="R173" s="64"/>
      <c r="S173" s="64"/>
      <c r="T173" s="64"/>
      <c r="U173" s="64"/>
      <c r="V173" s="64"/>
      <c r="W173" s="64"/>
      <c r="X173" s="26"/>
      <c r="Y173" s="26"/>
      <c r="Z173" s="26"/>
      <c r="AA173" s="26"/>
      <c r="AB173" s="26"/>
      <c r="AC173" s="26"/>
      <c r="AD173" s="26"/>
    </row>
    <row r="174" spans="1:30" s="15" customFormat="1" x14ac:dyDescent="0.35">
      <c r="A174" s="68">
        <f t="shared" si="22"/>
        <v>104</v>
      </c>
      <c r="B174" s="61" t="s">
        <v>156</v>
      </c>
      <c r="C174" s="64">
        <f>D174+K174+M174+O174+Q174+S174+U174+V174+W174</f>
        <v>628707</v>
      </c>
      <c r="D174" s="64"/>
      <c r="E174" s="64"/>
      <c r="F174" s="64"/>
      <c r="G174" s="64"/>
      <c r="H174" s="64"/>
      <c r="I174" s="64"/>
      <c r="J174" s="64"/>
      <c r="K174" s="64"/>
      <c r="L174" s="64">
        <v>371.3</v>
      </c>
      <c r="M174" s="64">
        <v>628707</v>
      </c>
      <c r="N174" s="64"/>
      <c r="O174" s="64"/>
      <c r="P174" s="64"/>
      <c r="Q174" s="64"/>
      <c r="R174" s="64"/>
      <c r="S174" s="64"/>
      <c r="T174" s="64"/>
      <c r="U174" s="64"/>
      <c r="V174" s="64"/>
      <c r="W174" s="64"/>
      <c r="X174" s="26"/>
      <c r="Y174" s="26"/>
      <c r="Z174" s="26"/>
      <c r="AA174" s="26"/>
      <c r="AB174" s="26"/>
      <c r="AC174" s="26"/>
      <c r="AD174" s="26"/>
    </row>
    <row r="175" spans="1:30" s="15" customFormat="1" x14ac:dyDescent="0.35">
      <c r="A175" s="68">
        <f t="shared" si="22"/>
        <v>105</v>
      </c>
      <c r="B175" s="61" t="s">
        <v>153</v>
      </c>
      <c r="C175" s="64">
        <f t="shared" si="23"/>
        <v>1558103</v>
      </c>
      <c r="D175" s="64"/>
      <c r="E175" s="64"/>
      <c r="F175" s="64"/>
      <c r="G175" s="64"/>
      <c r="H175" s="64"/>
      <c r="I175" s="64"/>
      <c r="J175" s="64"/>
      <c r="K175" s="64"/>
      <c r="L175" s="64">
        <v>459.7</v>
      </c>
      <c r="M175" s="64">
        <v>1558103</v>
      </c>
      <c r="N175" s="64"/>
      <c r="O175" s="64"/>
      <c r="P175" s="64"/>
      <c r="Q175" s="64"/>
      <c r="R175" s="64"/>
      <c r="S175" s="64"/>
      <c r="T175" s="64"/>
      <c r="U175" s="64"/>
      <c r="V175" s="64"/>
      <c r="W175" s="64"/>
      <c r="X175" s="26"/>
      <c r="Y175" s="26"/>
      <c r="Z175" s="26"/>
      <c r="AA175" s="26"/>
      <c r="AB175" s="26"/>
      <c r="AC175" s="26"/>
      <c r="AD175" s="26"/>
    </row>
    <row r="176" spans="1:30" s="15" customFormat="1" x14ac:dyDescent="0.35">
      <c r="A176" s="68">
        <f t="shared" si="22"/>
        <v>106</v>
      </c>
      <c r="B176" s="66" t="s">
        <v>157</v>
      </c>
      <c r="C176" s="64">
        <f t="shared" si="23"/>
        <v>794047</v>
      </c>
      <c r="D176" s="64"/>
      <c r="E176" s="64"/>
      <c r="F176" s="64"/>
      <c r="G176" s="64"/>
      <c r="H176" s="64"/>
      <c r="I176" s="64"/>
      <c r="J176" s="64"/>
      <c r="K176" s="64"/>
      <c r="L176" s="64">
        <v>443.26</v>
      </c>
      <c r="M176" s="64">
        <v>794047</v>
      </c>
      <c r="N176" s="64"/>
      <c r="O176" s="64"/>
      <c r="P176" s="64"/>
      <c r="Q176" s="64"/>
      <c r="R176" s="64"/>
      <c r="S176" s="64"/>
      <c r="T176" s="64"/>
      <c r="U176" s="64"/>
      <c r="V176" s="64"/>
      <c r="W176" s="64"/>
      <c r="X176" s="26"/>
      <c r="Y176" s="26"/>
      <c r="Z176" s="26"/>
      <c r="AA176" s="26"/>
      <c r="AB176" s="26"/>
      <c r="AC176" s="26"/>
      <c r="AD176" s="26"/>
    </row>
    <row r="177" spans="1:30" s="15" customFormat="1" x14ac:dyDescent="0.35">
      <c r="A177" s="68">
        <f t="shared" si="22"/>
        <v>107</v>
      </c>
      <c r="B177" s="66" t="s">
        <v>158</v>
      </c>
      <c r="C177" s="64">
        <f t="shared" si="23"/>
        <v>748047</v>
      </c>
      <c r="D177" s="64"/>
      <c r="E177" s="64"/>
      <c r="F177" s="64"/>
      <c r="G177" s="64"/>
      <c r="H177" s="64"/>
      <c r="I177" s="64"/>
      <c r="J177" s="64"/>
      <c r="K177" s="64"/>
      <c r="L177" s="64">
        <v>445.23</v>
      </c>
      <c r="M177" s="64">
        <v>748047</v>
      </c>
      <c r="N177" s="64"/>
      <c r="O177" s="64"/>
      <c r="P177" s="64"/>
      <c r="Q177" s="64"/>
      <c r="R177" s="64"/>
      <c r="S177" s="64"/>
      <c r="T177" s="64"/>
      <c r="U177" s="64"/>
      <c r="V177" s="64"/>
      <c r="W177" s="64"/>
      <c r="X177" s="26"/>
      <c r="Y177" s="26"/>
      <c r="Z177" s="26"/>
      <c r="AA177" s="26"/>
      <c r="AB177" s="26"/>
      <c r="AC177" s="26"/>
      <c r="AD177" s="26"/>
    </row>
    <row r="178" spans="1:30" s="15" customFormat="1" x14ac:dyDescent="0.35">
      <c r="A178" s="68">
        <f t="shared" si="22"/>
        <v>108</v>
      </c>
      <c r="B178" s="61" t="s">
        <v>159</v>
      </c>
      <c r="C178" s="64">
        <f t="shared" si="23"/>
        <v>1810005</v>
      </c>
      <c r="D178" s="64"/>
      <c r="E178" s="64"/>
      <c r="F178" s="64"/>
      <c r="G178" s="64"/>
      <c r="H178" s="64"/>
      <c r="I178" s="64"/>
      <c r="J178" s="64"/>
      <c r="K178" s="64"/>
      <c r="L178" s="64">
        <v>512.29999999999995</v>
      </c>
      <c r="M178" s="64">
        <v>1810005</v>
      </c>
      <c r="N178" s="64"/>
      <c r="O178" s="64"/>
      <c r="P178" s="64"/>
      <c r="Q178" s="64"/>
      <c r="R178" s="64"/>
      <c r="S178" s="64"/>
      <c r="T178" s="64"/>
      <c r="U178" s="64"/>
      <c r="V178" s="64"/>
      <c r="W178" s="64"/>
      <c r="X178" s="26"/>
      <c r="Y178" s="26"/>
      <c r="Z178" s="26"/>
      <c r="AA178" s="26"/>
      <c r="AB178" s="26"/>
      <c r="AC178" s="26"/>
      <c r="AD178" s="26"/>
    </row>
    <row r="179" spans="1:30" s="15" customFormat="1" x14ac:dyDescent="0.35">
      <c r="A179" s="68">
        <f t="shared" si="22"/>
        <v>109</v>
      </c>
      <c r="B179" s="61" t="s">
        <v>160</v>
      </c>
      <c r="C179" s="64">
        <f t="shared" si="23"/>
        <v>1810005</v>
      </c>
      <c r="D179" s="64"/>
      <c r="E179" s="64"/>
      <c r="F179" s="64"/>
      <c r="G179" s="64"/>
      <c r="H179" s="64"/>
      <c r="I179" s="64"/>
      <c r="J179" s="64"/>
      <c r="K179" s="64"/>
      <c r="L179" s="64">
        <v>512.29999999999995</v>
      </c>
      <c r="M179" s="64">
        <v>1810005</v>
      </c>
      <c r="N179" s="64"/>
      <c r="O179" s="64"/>
      <c r="P179" s="64"/>
      <c r="Q179" s="64"/>
      <c r="R179" s="64"/>
      <c r="S179" s="64"/>
      <c r="T179" s="64"/>
      <c r="U179" s="64"/>
      <c r="V179" s="64"/>
      <c r="W179" s="64"/>
      <c r="X179" s="26"/>
      <c r="Y179" s="26"/>
      <c r="Z179" s="26"/>
      <c r="AA179" s="26"/>
      <c r="AB179" s="26"/>
      <c r="AC179" s="26"/>
      <c r="AD179" s="26"/>
    </row>
    <row r="180" spans="1:30" s="15" customFormat="1" x14ac:dyDescent="0.35">
      <c r="A180" s="196" t="s">
        <v>43</v>
      </c>
      <c r="B180" s="197"/>
      <c r="C180" s="64">
        <f>SUM(C168:C179)</f>
        <v>13959680</v>
      </c>
      <c r="D180" s="64"/>
      <c r="E180" s="64"/>
      <c r="F180" s="64"/>
      <c r="G180" s="64"/>
      <c r="H180" s="64"/>
      <c r="I180" s="64"/>
      <c r="J180" s="64"/>
      <c r="K180" s="64"/>
      <c r="L180" s="64">
        <f>SUM(L168:L179)</f>
        <v>5642.2900000000009</v>
      </c>
      <c r="M180" s="64">
        <f>SUM(M168:M179)</f>
        <v>13959680</v>
      </c>
      <c r="N180" s="64"/>
      <c r="O180" s="64"/>
      <c r="P180" s="64"/>
      <c r="Q180" s="64"/>
      <c r="R180" s="64"/>
      <c r="S180" s="64"/>
      <c r="T180" s="64"/>
      <c r="U180" s="64"/>
      <c r="V180" s="64"/>
      <c r="W180" s="64"/>
      <c r="X180" s="25"/>
      <c r="Y180" s="16"/>
      <c r="Z180" s="16"/>
      <c r="AA180" s="16"/>
      <c r="AB180" s="16"/>
    </row>
    <row r="181" spans="1:30" s="29" customFormat="1" x14ac:dyDescent="0.35">
      <c r="A181" s="169" t="s">
        <v>67</v>
      </c>
      <c r="B181" s="169"/>
      <c r="C181" s="80">
        <f>C180</f>
        <v>13959680</v>
      </c>
      <c r="D181" s="80"/>
      <c r="E181" s="80"/>
      <c r="F181" s="80"/>
      <c r="G181" s="80"/>
      <c r="H181" s="80"/>
      <c r="I181" s="80"/>
      <c r="J181" s="80"/>
      <c r="K181" s="80"/>
      <c r="L181" s="80">
        <f>L180</f>
        <v>5642.2900000000009</v>
      </c>
      <c r="M181" s="80">
        <f>M180</f>
        <v>13959680</v>
      </c>
      <c r="N181" s="80"/>
      <c r="O181" s="80"/>
      <c r="P181" s="80"/>
      <c r="Q181" s="80"/>
      <c r="R181" s="80"/>
      <c r="S181" s="80"/>
      <c r="T181" s="80"/>
      <c r="U181" s="80"/>
      <c r="V181" s="80"/>
      <c r="W181" s="80"/>
      <c r="X181" s="27"/>
      <c r="Y181" s="28"/>
      <c r="Z181" s="28"/>
      <c r="AA181" s="28"/>
      <c r="AB181" s="28"/>
    </row>
    <row r="182" spans="1:30" s="5" customFormat="1" ht="15" customHeight="1" x14ac:dyDescent="0.35">
      <c r="A182" s="199" t="s">
        <v>68</v>
      </c>
      <c r="B182" s="200"/>
      <c r="C182" s="200"/>
      <c r="D182" s="200"/>
      <c r="E182" s="200"/>
      <c r="F182" s="200"/>
      <c r="G182" s="200"/>
      <c r="H182" s="200"/>
      <c r="I182" s="200"/>
      <c r="J182" s="200"/>
      <c r="K182" s="200"/>
      <c r="L182" s="200"/>
      <c r="M182" s="200"/>
      <c r="N182" s="200"/>
      <c r="O182" s="200"/>
      <c r="P182" s="200"/>
      <c r="Q182" s="200"/>
      <c r="R182" s="200"/>
      <c r="S182" s="200"/>
      <c r="T182" s="200"/>
      <c r="U182" s="200"/>
      <c r="V182" s="200"/>
      <c r="W182" s="201"/>
      <c r="X182" s="14"/>
      <c r="Y182" s="4"/>
      <c r="Z182" s="4"/>
      <c r="AA182" s="4"/>
      <c r="AB182" s="4"/>
    </row>
    <row r="183" spans="1:30" s="15" customFormat="1" ht="15" customHeight="1" x14ac:dyDescent="0.35">
      <c r="A183" s="185" t="s">
        <v>76</v>
      </c>
      <c r="B183" s="186"/>
      <c r="C183" s="186"/>
      <c r="D183" s="186"/>
      <c r="E183" s="187"/>
      <c r="F183" s="228"/>
      <c r="G183" s="229"/>
      <c r="H183" s="229"/>
      <c r="I183" s="229"/>
      <c r="J183" s="229"/>
      <c r="K183" s="229"/>
      <c r="L183" s="229"/>
      <c r="M183" s="229"/>
      <c r="N183" s="229"/>
      <c r="O183" s="229"/>
      <c r="P183" s="229"/>
      <c r="Q183" s="229"/>
      <c r="R183" s="229"/>
      <c r="S183" s="229"/>
      <c r="T183" s="229"/>
      <c r="U183" s="229"/>
      <c r="V183" s="229"/>
      <c r="W183" s="230"/>
      <c r="X183" s="30"/>
      <c r="Y183" s="16"/>
      <c r="Z183" s="16"/>
      <c r="AA183" s="16"/>
      <c r="AB183" s="16"/>
    </row>
    <row r="184" spans="1:30" s="15" customFormat="1" x14ac:dyDescent="0.35">
      <c r="A184" s="68">
        <f>A179+1</f>
        <v>110</v>
      </c>
      <c r="B184" s="78" t="s">
        <v>103</v>
      </c>
      <c r="C184" s="64">
        <f>D184+K184+M184+O184+Q184+S184+U184+V184+W184</f>
        <v>1348960</v>
      </c>
      <c r="D184" s="64"/>
      <c r="E184" s="67"/>
      <c r="F184" s="67"/>
      <c r="G184" s="67"/>
      <c r="H184" s="67"/>
      <c r="I184" s="67"/>
      <c r="J184" s="67"/>
      <c r="K184" s="67"/>
      <c r="L184" s="67">
        <v>420</v>
      </c>
      <c r="M184" s="67">
        <v>839248</v>
      </c>
      <c r="N184" s="64"/>
      <c r="O184" s="64"/>
      <c r="P184" s="64">
        <v>521.16</v>
      </c>
      <c r="Q184" s="64">
        <v>509712</v>
      </c>
      <c r="R184" s="64"/>
      <c r="S184" s="64"/>
      <c r="T184" s="64"/>
      <c r="U184" s="64"/>
      <c r="V184" s="67"/>
      <c r="W184" s="64"/>
      <c r="X184" s="30"/>
      <c r="Y184" s="16"/>
      <c r="Z184" s="16"/>
      <c r="AA184" s="16"/>
      <c r="AB184" s="16"/>
    </row>
    <row r="185" spans="1:30" s="15" customFormat="1" x14ac:dyDescent="0.35">
      <c r="A185" s="196" t="s">
        <v>43</v>
      </c>
      <c r="B185" s="197"/>
      <c r="C185" s="67">
        <f>SUM(C184:C184)</f>
        <v>1348960</v>
      </c>
      <c r="D185" s="67"/>
      <c r="E185" s="67"/>
      <c r="F185" s="67"/>
      <c r="G185" s="67"/>
      <c r="H185" s="67"/>
      <c r="I185" s="67"/>
      <c r="J185" s="67"/>
      <c r="K185" s="67"/>
      <c r="L185" s="67">
        <f>SUM(L184:L184)</f>
        <v>420</v>
      </c>
      <c r="M185" s="67">
        <f>SUM(M184:M184)</f>
        <v>839248</v>
      </c>
      <c r="N185" s="67"/>
      <c r="O185" s="67"/>
      <c r="P185" s="67">
        <f>SUM(P184:P184)</f>
        <v>521.16</v>
      </c>
      <c r="Q185" s="67">
        <f>SUM(Q184:Q184)</f>
        <v>509712</v>
      </c>
      <c r="R185" s="67"/>
      <c r="S185" s="67"/>
      <c r="T185" s="67"/>
      <c r="U185" s="67"/>
      <c r="V185" s="67"/>
      <c r="W185" s="67"/>
      <c r="X185" s="30"/>
      <c r="Y185" s="16"/>
      <c r="Z185" s="16"/>
      <c r="AA185" s="16"/>
      <c r="AB185" s="16"/>
    </row>
    <row r="186" spans="1:30" x14ac:dyDescent="0.35">
      <c r="A186" s="173" t="s">
        <v>251</v>
      </c>
      <c r="B186" s="173"/>
      <c r="C186" s="173"/>
      <c r="D186" s="173"/>
      <c r="E186" s="173"/>
      <c r="F186" s="234"/>
      <c r="G186" s="235"/>
      <c r="H186" s="235"/>
      <c r="I186" s="235"/>
      <c r="J186" s="235"/>
      <c r="K186" s="235"/>
      <c r="L186" s="235"/>
      <c r="M186" s="235"/>
      <c r="N186" s="235"/>
      <c r="O186" s="235"/>
      <c r="P186" s="235"/>
      <c r="Q186" s="235"/>
      <c r="R186" s="235"/>
      <c r="S186" s="235"/>
      <c r="T186" s="235"/>
      <c r="U186" s="235"/>
      <c r="V186" s="235"/>
      <c r="W186" s="236"/>
    </row>
    <row r="187" spans="1:30" x14ac:dyDescent="0.35">
      <c r="A187" s="68">
        <f>A184+1</f>
        <v>111</v>
      </c>
      <c r="B187" s="61" t="s">
        <v>252</v>
      </c>
      <c r="C187" s="64">
        <f>D187+K187+M187+O187+Q187+S187+U187+V187+W187</f>
        <v>2512762</v>
      </c>
      <c r="D187" s="64"/>
      <c r="E187" s="64"/>
      <c r="F187" s="64"/>
      <c r="G187" s="64"/>
      <c r="H187" s="64"/>
      <c r="I187" s="64"/>
      <c r="J187" s="68">
        <v>1</v>
      </c>
      <c r="K187" s="64">
        <v>2512762</v>
      </c>
      <c r="L187" s="101"/>
      <c r="M187" s="64"/>
      <c r="N187" s="101"/>
      <c r="O187" s="101"/>
      <c r="P187" s="101"/>
      <c r="Q187" s="149"/>
      <c r="R187" s="101"/>
      <c r="S187" s="101"/>
      <c r="T187" s="101"/>
      <c r="U187" s="101"/>
      <c r="V187" s="101"/>
      <c r="W187" s="101"/>
    </row>
    <row r="188" spans="1:30" x14ac:dyDescent="0.35">
      <c r="A188" s="172" t="s">
        <v>43</v>
      </c>
      <c r="B188" s="172"/>
      <c r="C188" s="67">
        <f>C187</f>
        <v>2512762</v>
      </c>
      <c r="D188" s="67"/>
      <c r="E188" s="67"/>
      <c r="F188" s="67"/>
      <c r="G188" s="67"/>
      <c r="H188" s="67"/>
      <c r="I188" s="67"/>
      <c r="J188" s="73">
        <f>J187</f>
        <v>1</v>
      </c>
      <c r="K188" s="67">
        <f>K187</f>
        <v>2512762</v>
      </c>
      <c r="L188" s="67"/>
      <c r="M188" s="67"/>
      <c r="N188" s="67"/>
      <c r="O188" s="67"/>
      <c r="P188" s="67"/>
      <c r="Q188" s="67"/>
      <c r="R188" s="67"/>
      <c r="S188" s="67"/>
      <c r="T188" s="67"/>
      <c r="U188" s="67"/>
      <c r="V188" s="67"/>
      <c r="W188" s="67"/>
    </row>
    <row r="189" spans="1:30" s="15" customFormat="1" ht="15" customHeight="1" x14ac:dyDescent="0.35">
      <c r="A189" s="185" t="s">
        <v>104</v>
      </c>
      <c r="B189" s="186"/>
      <c r="C189" s="186"/>
      <c r="D189" s="186"/>
      <c r="E189" s="187"/>
      <c r="F189" s="228"/>
      <c r="G189" s="229"/>
      <c r="H189" s="229"/>
      <c r="I189" s="229"/>
      <c r="J189" s="229"/>
      <c r="K189" s="229"/>
      <c r="L189" s="229"/>
      <c r="M189" s="229"/>
      <c r="N189" s="229"/>
      <c r="O189" s="229"/>
      <c r="P189" s="229"/>
      <c r="Q189" s="229"/>
      <c r="R189" s="229"/>
      <c r="S189" s="229"/>
      <c r="T189" s="229"/>
      <c r="U189" s="229"/>
      <c r="V189" s="229"/>
      <c r="W189" s="230"/>
      <c r="X189" s="30"/>
      <c r="Y189" s="16"/>
      <c r="Z189" s="16"/>
      <c r="AA189" s="16"/>
      <c r="AB189" s="16"/>
    </row>
    <row r="190" spans="1:30" s="15" customFormat="1" x14ac:dyDescent="0.35">
      <c r="A190" s="73">
        <f>A187+1</f>
        <v>112</v>
      </c>
      <c r="B190" s="78" t="s">
        <v>105</v>
      </c>
      <c r="C190" s="64">
        <f>D190+K190+M190+O190+Q190+S190+U190+V190+W190</f>
        <v>1456255</v>
      </c>
      <c r="D190" s="64">
        <f>E190+F190+G190+H190+I190</f>
        <v>1456255</v>
      </c>
      <c r="E190" s="67"/>
      <c r="F190" s="67">
        <v>1292611</v>
      </c>
      <c r="G190" s="67">
        <v>163644</v>
      </c>
      <c r="H190" s="67"/>
      <c r="I190" s="67"/>
      <c r="J190" s="67"/>
      <c r="K190" s="67"/>
      <c r="L190" s="67"/>
      <c r="M190" s="67"/>
      <c r="N190" s="67"/>
      <c r="O190" s="67"/>
      <c r="P190" s="67"/>
      <c r="Q190" s="67"/>
      <c r="R190" s="67"/>
      <c r="S190" s="67"/>
      <c r="T190" s="67"/>
      <c r="U190" s="67"/>
      <c r="V190" s="67"/>
      <c r="W190" s="67"/>
      <c r="X190" s="31"/>
      <c r="Y190" s="16"/>
      <c r="Z190" s="16"/>
      <c r="AA190" s="16"/>
      <c r="AB190" s="16"/>
    </row>
    <row r="191" spans="1:30" s="15" customFormat="1" x14ac:dyDescent="0.35">
      <c r="A191" s="70">
        <f>A190+1</f>
        <v>113</v>
      </c>
      <c r="B191" s="66" t="s">
        <v>107</v>
      </c>
      <c r="C191" s="64">
        <f>D191+K191+M191+O191+Q191+S191+U191+V191+W191</f>
        <v>1272828</v>
      </c>
      <c r="D191" s="64">
        <f>E191+F191+G191+H191+I191</f>
        <v>175846</v>
      </c>
      <c r="E191" s="67"/>
      <c r="F191" s="67"/>
      <c r="G191" s="67">
        <v>175846</v>
      </c>
      <c r="H191" s="67"/>
      <c r="I191" s="67"/>
      <c r="J191" s="67"/>
      <c r="K191" s="67"/>
      <c r="L191" s="67"/>
      <c r="M191" s="67"/>
      <c r="N191" s="67"/>
      <c r="O191" s="67"/>
      <c r="P191" s="67">
        <v>963.06</v>
      </c>
      <c r="Q191" s="67">
        <v>1096982</v>
      </c>
      <c r="R191" s="67"/>
      <c r="S191" s="67"/>
      <c r="T191" s="67"/>
      <c r="U191" s="67"/>
      <c r="V191" s="67"/>
      <c r="W191" s="67"/>
      <c r="X191" s="31"/>
      <c r="Y191" s="16"/>
      <c r="Z191" s="16"/>
      <c r="AA191" s="16"/>
      <c r="AB191" s="16"/>
    </row>
    <row r="192" spans="1:30" s="15" customFormat="1" x14ac:dyDescent="0.35">
      <c r="A192" s="70">
        <f>A191+1</f>
        <v>114</v>
      </c>
      <c r="B192" s="66" t="s">
        <v>108</v>
      </c>
      <c r="C192" s="64">
        <f>D192+K192+M192+O192+Q192+S192+U192+V192+W192</f>
        <v>1245174</v>
      </c>
      <c r="D192" s="64">
        <f>E192+F192+G192+H192+I192</f>
        <v>175846</v>
      </c>
      <c r="E192" s="67"/>
      <c r="F192" s="67"/>
      <c r="G192" s="67">
        <v>175846</v>
      </c>
      <c r="H192" s="67"/>
      <c r="I192" s="67"/>
      <c r="J192" s="67"/>
      <c r="K192" s="67"/>
      <c r="L192" s="67"/>
      <c r="M192" s="67"/>
      <c r="N192" s="67"/>
      <c r="O192" s="67"/>
      <c r="P192" s="67">
        <v>999.6</v>
      </c>
      <c r="Q192" s="67">
        <v>1069328</v>
      </c>
      <c r="R192" s="67"/>
      <c r="S192" s="67"/>
      <c r="T192" s="67"/>
      <c r="U192" s="67"/>
      <c r="V192" s="67"/>
      <c r="W192" s="67"/>
      <c r="X192" s="31"/>
      <c r="Y192" s="16"/>
      <c r="Z192" s="16"/>
      <c r="AA192" s="16"/>
      <c r="AB192" s="16"/>
    </row>
    <row r="193" spans="1:28" s="15" customFormat="1" x14ac:dyDescent="0.35">
      <c r="A193" s="70">
        <f>A192+1</f>
        <v>115</v>
      </c>
      <c r="B193" s="78" t="s">
        <v>106</v>
      </c>
      <c r="C193" s="64">
        <f>D193+K193+M193+O193+Q193+S193+U193+V193+W193</f>
        <v>554780</v>
      </c>
      <c r="D193" s="64">
        <f>E193+F193+G193+H193+I193</f>
        <v>554780</v>
      </c>
      <c r="E193" s="67"/>
      <c r="F193" s="67"/>
      <c r="G193" s="67">
        <v>195574</v>
      </c>
      <c r="H193" s="67"/>
      <c r="I193" s="67">
        <v>359206</v>
      </c>
      <c r="J193" s="67"/>
      <c r="K193" s="67"/>
      <c r="L193" s="67"/>
      <c r="M193" s="67"/>
      <c r="N193" s="67"/>
      <c r="O193" s="67"/>
      <c r="P193" s="67"/>
      <c r="Q193" s="67"/>
      <c r="R193" s="67"/>
      <c r="S193" s="67"/>
      <c r="T193" s="67"/>
      <c r="U193" s="67"/>
      <c r="V193" s="67"/>
      <c r="W193" s="67"/>
      <c r="X193" s="31"/>
      <c r="Y193" s="16"/>
      <c r="Z193" s="16"/>
      <c r="AA193" s="16"/>
      <c r="AB193" s="16"/>
    </row>
    <row r="194" spans="1:28" s="15" customFormat="1" x14ac:dyDescent="0.35">
      <c r="A194" s="196" t="s">
        <v>43</v>
      </c>
      <c r="B194" s="197"/>
      <c r="C194" s="67">
        <f>SUM(C190:C193)</f>
        <v>4529037</v>
      </c>
      <c r="D194" s="67">
        <f>SUM(D190:D193)</f>
        <v>2362727</v>
      </c>
      <c r="E194" s="67"/>
      <c r="F194" s="67">
        <f>SUM(F190:F193)</f>
        <v>1292611</v>
      </c>
      <c r="G194" s="67">
        <f>SUM(G190:G193)</f>
        <v>710910</v>
      </c>
      <c r="H194" s="67"/>
      <c r="I194" s="67">
        <f>SUM(I190:I193)</f>
        <v>359206</v>
      </c>
      <c r="J194" s="67"/>
      <c r="K194" s="67"/>
      <c r="L194" s="67"/>
      <c r="M194" s="67"/>
      <c r="N194" s="67"/>
      <c r="O194" s="67"/>
      <c r="P194" s="67">
        <f>SUM(P190:P193)</f>
        <v>1962.6599999999999</v>
      </c>
      <c r="Q194" s="67">
        <f>SUM(Q190:Q193)</f>
        <v>2166310</v>
      </c>
      <c r="R194" s="67"/>
      <c r="S194" s="67"/>
      <c r="T194" s="67"/>
      <c r="U194" s="67"/>
      <c r="V194" s="67"/>
      <c r="W194" s="67"/>
      <c r="X194" s="31"/>
      <c r="Y194" s="16"/>
      <c r="Z194" s="16"/>
      <c r="AA194" s="16"/>
      <c r="AB194" s="16"/>
    </row>
    <row r="195" spans="1:28" s="5" customFormat="1" ht="18" customHeight="1" x14ac:dyDescent="0.35">
      <c r="A195" s="169" t="s">
        <v>77</v>
      </c>
      <c r="B195" s="169"/>
      <c r="C195" s="80">
        <f>C185+C194+C188</f>
        <v>8390759</v>
      </c>
      <c r="D195" s="80">
        <f>D185+D194+D188</f>
        <v>2362727</v>
      </c>
      <c r="E195" s="80"/>
      <c r="F195" s="80">
        <f>F185+F194+F188</f>
        <v>1292611</v>
      </c>
      <c r="G195" s="80">
        <f>G185+G194+G188</f>
        <v>710910</v>
      </c>
      <c r="H195" s="80"/>
      <c r="I195" s="80">
        <f>I185+I194+I188</f>
        <v>359206</v>
      </c>
      <c r="J195" s="81">
        <f>J185+J194+J188</f>
        <v>1</v>
      </c>
      <c r="K195" s="80">
        <f>K185+K194+K188</f>
        <v>2512762</v>
      </c>
      <c r="L195" s="80">
        <f>L185+L194+L188</f>
        <v>420</v>
      </c>
      <c r="M195" s="80">
        <f>M185+M194+M188</f>
        <v>839248</v>
      </c>
      <c r="N195" s="80"/>
      <c r="O195" s="80"/>
      <c r="P195" s="80">
        <f>P185+P194+P188</f>
        <v>2483.8199999999997</v>
      </c>
      <c r="Q195" s="80">
        <f>Q185+Q194+Q188</f>
        <v>2676022</v>
      </c>
      <c r="R195" s="80"/>
      <c r="S195" s="80"/>
      <c r="T195" s="80"/>
      <c r="U195" s="80"/>
      <c r="V195" s="80"/>
      <c r="W195" s="80"/>
      <c r="X195" s="18"/>
      <c r="Y195" s="4"/>
      <c r="Z195" s="4"/>
      <c r="AA195" s="4"/>
      <c r="AB195" s="4"/>
    </row>
    <row r="196" spans="1:28" s="5" customFormat="1" ht="15" customHeight="1" x14ac:dyDescent="0.35">
      <c r="A196" s="199" t="s">
        <v>69</v>
      </c>
      <c r="B196" s="200"/>
      <c r="C196" s="200"/>
      <c r="D196" s="200"/>
      <c r="E196" s="200"/>
      <c r="F196" s="200"/>
      <c r="G196" s="200"/>
      <c r="H196" s="200"/>
      <c r="I196" s="200"/>
      <c r="J196" s="200"/>
      <c r="K196" s="200"/>
      <c r="L196" s="200"/>
      <c r="M196" s="200"/>
      <c r="N196" s="200"/>
      <c r="O196" s="200"/>
      <c r="P196" s="200"/>
      <c r="Q196" s="200"/>
      <c r="R196" s="200"/>
      <c r="S196" s="200"/>
      <c r="T196" s="200"/>
      <c r="U196" s="200"/>
      <c r="V196" s="200"/>
      <c r="W196" s="201"/>
      <c r="X196" s="4"/>
      <c r="Y196" s="4"/>
      <c r="Z196" s="4"/>
      <c r="AA196" s="4"/>
      <c r="AB196" s="4"/>
    </row>
    <row r="197" spans="1:28" s="15" customFormat="1" ht="15" customHeight="1" x14ac:dyDescent="0.35">
      <c r="A197" s="179" t="s">
        <v>80</v>
      </c>
      <c r="B197" s="180"/>
      <c r="C197" s="180"/>
      <c r="D197" s="180"/>
      <c r="E197" s="181"/>
      <c r="F197" s="228"/>
      <c r="G197" s="229"/>
      <c r="H197" s="229"/>
      <c r="I197" s="229"/>
      <c r="J197" s="229"/>
      <c r="K197" s="229"/>
      <c r="L197" s="229"/>
      <c r="M197" s="229"/>
      <c r="N197" s="229"/>
      <c r="O197" s="229"/>
      <c r="P197" s="229"/>
      <c r="Q197" s="229"/>
      <c r="R197" s="229"/>
      <c r="S197" s="229"/>
      <c r="T197" s="229"/>
      <c r="U197" s="229"/>
      <c r="V197" s="229"/>
      <c r="W197" s="230"/>
      <c r="X197" s="16"/>
      <c r="Y197" s="16"/>
      <c r="Z197" s="16"/>
      <c r="AA197" s="16"/>
      <c r="AB197" s="16"/>
    </row>
    <row r="198" spans="1:28" s="15" customFormat="1" x14ac:dyDescent="0.35">
      <c r="A198" s="68">
        <f>A193+1</f>
        <v>116</v>
      </c>
      <c r="B198" s="66" t="s">
        <v>161</v>
      </c>
      <c r="C198" s="64">
        <f>D198+K198+M198+O198+Q198+S198+U198+V198+W198</f>
        <v>1328900</v>
      </c>
      <c r="D198" s="64">
        <f>E198+F198+G198+H198+I198</f>
        <v>1328900</v>
      </c>
      <c r="E198" s="64"/>
      <c r="F198" s="64"/>
      <c r="G198" s="67"/>
      <c r="H198" s="67">
        <v>1328900</v>
      </c>
      <c r="I198" s="67"/>
      <c r="J198" s="67"/>
      <c r="K198" s="67"/>
      <c r="L198" s="67"/>
      <c r="M198" s="67"/>
      <c r="N198" s="67"/>
      <c r="O198" s="67"/>
      <c r="P198" s="67"/>
      <c r="Q198" s="67"/>
      <c r="R198" s="67"/>
      <c r="S198" s="67"/>
      <c r="T198" s="67"/>
      <c r="U198" s="67"/>
      <c r="V198" s="64"/>
      <c r="W198" s="64"/>
      <c r="X198" s="16"/>
      <c r="Y198" s="16"/>
      <c r="Z198" s="16"/>
      <c r="AA198" s="16"/>
      <c r="AB198" s="16"/>
    </row>
    <row r="199" spans="1:28" s="15" customFormat="1" x14ac:dyDescent="0.35">
      <c r="A199" s="196" t="s">
        <v>43</v>
      </c>
      <c r="B199" s="197"/>
      <c r="C199" s="67">
        <f>SUM(C198:C198)</f>
        <v>1328900</v>
      </c>
      <c r="D199" s="67">
        <f>SUM(D198:D198)</f>
        <v>1328900</v>
      </c>
      <c r="E199" s="67"/>
      <c r="F199" s="67"/>
      <c r="G199" s="67"/>
      <c r="H199" s="67">
        <f>SUM(H198:H198)</f>
        <v>1328900</v>
      </c>
      <c r="I199" s="67"/>
      <c r="J199" s="67"/>
      <c r="K199" s="67"/>
      <c r="L199" s="67"/>
      <c r="M199" s="67"/>
      <c r="N199" s="67"/>
      <c r="O199" s="67"/>
      <c r="P199" s="67"/>
      <c r="Q199" s="67"/>
      <c r="R199" s="67"/>
      <c r="S199" s="67"/>
      <c r="T199" s="67"/>
      <c r="U199" s="67"/>
      <c r="V199" s="67"/>
      <c r="W199" s="67"/>
      <c r="X199" s="16"/>
      <c r="Y199" s="16"/>
      <c r="Z199" s="16"/>
      <c r="AA199" s="16"/>
      <c r="AB199" s="16"/>
    </row>
    <row r="200" spans="1:28" s="15" customFormat="1" ht="15" customHeight="1" x14ac:dyDescent="0.35">
      <c r="A200" s="185" t="s">
        <v>79</v>
      </c>
      <c r="B200" s="186"/>
      <c r="C200" s="186"/>
      <c r="D200" s="186"/>
      <c r="E200" s="186"/>
      <c r="F200" s="228"/>
      <c r="G200" s="229"/>
      <c r="H200" s="229"/>
      <c r="I200" s="229"/>
      <c r="J200" s="229"/>
      <c r="K200" s="229"/>
      <c r="L200" s="229"/>
      <c r="M200" s="229"/>
      <c r="N200" s="229"/>
      <c r="O200" s="229"/>
      <c r="P200" s="229"/>
      <c r="Q200" s="229"/>
      <c r="R200" s="229"/>
      <c r="S200" s="229"/>
      <c r="T200" s="229"/>
      <c r="U200" s="229"/>
      <c r="V200" s="229"/>
      <c r="W200" s="230"/>
      <c r="X200" s="16"/>
      <c r="Y200" s="16"/>
      <c r="Z200" s="16"/>
      <c r="AA200" s="16"/>
      <c r="AB200" s="16"/>
    </row>
    <row r="201" spans="1:28" s="15" customFormat="1" x14ac:dyDescent="0.35">
      <c r="A201" s="73">
        <f>A198+1</f>
        <v>117</v>
      </c>
      <c r="B201" s="61" t="s">
        <v>177</v>
      </c>
      <c r="C201" s="64">
        <f>D201+K201+M201+O201+Q201+S201+U201+V201+W201</f>
        <v>4447008</v>
      </c>
      <c r="D201" s="64">
        <f>E201+F201+G201+H201+I201</f>
        <v>2319059</v>
      </c>
      <c r="E201" s="67"/>
      <c r="F201" s="67">
        <v>2319059</v>
      </c>
      <c r="G201" s="67"/>
      <c r="H201" s="79"/>
      <c r="I201" s="79"/>
      <c r="J201" s="79"/>
      <c r="K201" s="79"/>
      <c r="L201" s="64">
        <v>944.8</v>
      </c>
      <c r="M201" s="67">
        <v>2127949</v>
      </c>
      <c r="N201" s="79"/>
      <c r="O201" s="79"/>
      <c r="P201" s="64"/>
      <c r="Q201" s="64"/>
      <c r="R201" s="79"/>
      <c r="S201" s="79"/>
      <c r="T201" s="79"/>
      <c r="U201" s="79"/>
      <c r="V201" s="151"/>
      <c r="W201" s="79"/>
      <c r="X201" s="16"/>
      <c r="Y201" s="16"/>
      <c r="Z201" s="16"/>
      <c r="AA201" s="16"/>
      <c r="AB201" s="16"/>
    </row>
    <row r="202" spans="1:28" s="15" customFormat="1" x14ac:dyDescent="0.35">
      <c r="A202" s="73">
        <f>A201+1</f>
        <v>118</v>
      </c>
      <c r="B202" s="66" t="s">
        <v>178</v>
      </c>
      <c r="C202" s="64">
        <f>D202+K202+M202+O202+Q202+S202+U202+V202+W202</f>
        <v>7482039</v>
      </c>
      <c r="D202" s="64">
        <f>E202+F202+G202+H202+I202</f>
        <v>7482039</v>
      </c>
      <c r="E202" s="67"/>
      <c r="F202" s="67">
        <v>6364344</v>
      </c>
      <c r="G202" s="67">
        <v>1117695</v>
      </c>
      <c r="H202" s="79"/>
      <c r="I202" s="79"/>
      <c r="J202" s="79"/>
      <c r="K202" s="79"/>
      <c r="L202" s="64"/>
      <c r="M202" s="64"/>
      <c r="N202" s="79"/>
      <c r="O202" s="79"/>
      <c r="P202" s="64"/>
      <c r="Q202" s="64"/>
      <c r="R202" s="79"/>
      <c r="S202" s="79"/>
      <c r="T202" s="79"/>
      <c r="U202" s="79"/>
      <c r="V202" s="64"/>
      <c r="W202" s="67"/>
      <c r="X202" s="16"/>
      <c r="Y202" s="16"/>
      <c r="Z202" s="16"/>
      <c r="AA202" s="16"/>
      <c r="AB202" s="16"/>
    </row>
    <row r="203" spans="1:28" s="15" customFormat="1" x14ac:dyDescent="0.35">
      <c r="A203" s="172" t="s">
        <v>43</v>
      </c>
      <c r="B203" s="172"/>
      <c r="C203" s="67">
        <f>SUM(C201:C202)</f>
        <v>11929047</v>
      </c>
      <c r="D203" s="67">
        <f t="shared" ref="D203:M203" si="24">SUM(D201:D202)</f>
        <v>9801098</v>
      </c>
      <c r="E203" s="67"/>
      <c r="F203" s="67">
        <f t="shared" si="24"/>
        <v>8683403</v>
      </c>
      <c r="G203" s="67">
        <f t="shared" si="24"/>
        <v>1117695</v>
      </c>
      <c r="H203" s="67"/>
      <c r="I203" s="67"/>
      <c r="J203" s="67"/>
      <c r="K203" s="67"/>
      <c r="L203" s="67">
        <f t="shared" si="24"/>
        <v>944.8</v>
      </c>
      <c r="M203" s="67">
        <f t="shared" si="24"/>
        <v>2127949</v>
      </c>
      <c r="N203" s="67"/>
      <c r="O203" s="67"/>
      <c r="P203" s="67"/>
      <c r="Q203" s="67"/>
      <c r="R203" s="67"/>
      <c r="S203" s="67"/>
      <c r="T203" s="67"/>
      <c r="U203" s="67"/>
      <c r="V203" s="67"/>
      <c r="W203" s="67"/>
      <c r="X203" s="16"/>
      <c r="Y203" s="16"/>
      <c r="Z203" s="16"/>
      <c r="AA203" s="16"/>
      <c r="AB203" s="16"/>
    </row>
    <row r="204" spans="1:28" s="15" customFormat="1" x14ac:dyDescent="0.35">
      <c r="A204" s="169" t="s">
        <v>70</v>
      </c>
      <c r="B204" s="169"/>
      <c r="C204" s="79">
        <f>C199+C203</f>
        <v>13257947</v>
      </c>
      <c r="D204" s="79">
        <f>D199+D203</f>
        <v>11129998</v>
      </c>
      <c r="E204" s="79"/>
      <c r="F204" s="79">
        <f>F199+F203</f>
        <v>8683403</v>
      </c>
      <c r="G204" s="79">
        <f>G199+G203</f>
        <v>1117695</v>
      </c>
      <c r="H204" s="79">
        <f>H199+H203</f>
        <v>1328900</v>
      </c>
      <c r="I204" s="79"/>
      <c r="J204" s="79"/>
      <c r="K204" s="79"/>
      <c r="L204" s="79">
        <f>L199+L203</f>
        <v>944.8</v>
      </c>
      <c r="M204" s="79">
        <f>M199+M203</f>
        <v>2127949</v>
      </c>
      <c r="N204" s="79"/>
      <c r="O204" s="79"/>
      <c r="P204" s="79"/>
      <c r="Q204" s="79"/>
      <c r="R204" s="79"/>
      <c r="S204" s="79"/>
      <c r="T204" s="79"/>
      <c r="U204" s="79"/>
      <c r="V204" s="79"/>
      <c r="W204" s="79"/>
      <c r="X204" s="16"/>
      <c r="Y204" s="16"/>
      <c r="Z204" s="16"/>
      <c r="AA204" s="16"/>
      <c r="AB204" s="16"/>
    </row>
    <row r="205" spans="1:28" ht="15.75" customHeight="1" x14ac:dyDescent="0.35">
      <c r="A205" s="242" t="s">
        <v>253</v>
      </c>
      <c r="B205" s="242"/>
      <c r="C205" s="242"/>
      <c r="D205" s="242"/>
      <c r="E205" s="242"/>
      <c r="F205" s="242"/>
      <c r="G205" s="242"/>
      <c r="H205" s="242"/>
      <c r="I205" s="242"/>
      <c r="J205" s="242"/>
      <c r="K205" s="242"/>
      <c r="L205" s="242"/>
      <c r="M205" s="242"/>
      <c r="N205" s="242"/>
      <c r="O205" s="242"/>
      <c r="P205" s="242"/>
      <c r="Q205" s="242"/>
      <c r="R205" s="242"/>
      <c r="S205" s="242"/>
      <c r="T205" s="242"/>
      <c r="U205" s="242"/>
      <c r="V205" s="242"/>
      <c r="W205" s="242"/>
    </row>
    <row r="206" spans="1:28" x14ac:dyDescent="0.35">
      <c r="A206" s="173" t="s">
        <v>254</v>
      </c>
      <c r="B206" s="173"/>
      <c r="C206" s="173"/>
      <c r="D206" s="173"/>
      <c r="E206" s="173"/>
      <c r="F206" s="234"/>
      <c r="G206" s="235"/>
      <c r="H206" s="235"/>
      <c r="I206" s="235"/>
      <c r="J206" s="235"/>
      <c r="K206" s="235"/>
      <c r="L206" s="235"/>
      <c r="M206" s="235"/>
      <c r="N206" s="235"/>
      <c r="O206" s="235"/>
      <c r="P206" s="235"/>
      <c r="Q206" s="235"/>
      <c r="R206" s="235"/>
      <c r="S206" s="235"/>
      <c r="T206" s="235"/>
      <c r="U206" s="235"/>
      <c r="V206" s="235"/>
      <c r="W206" s="236"/>
    </row>
    <row r="207" spans="1:28" x14ac:dyDescent="0.35">
      <c r="A207" s="68">
        <f>A202+1</f>
        <v>119</v>
      </c>
      <c r="B207" s="66" t="s">
        <v>255</v>
      </c>
      <c r="C207" s="64">
        <f>D207+K207+M207+O207+Q207+S207+U207+V207+W207</f>
        <v>2578856</v>
      </c>
      <c r="D207" s="67"/>
      <c r="E207" s="67"/>
      <c r="F207" s="64"/>
      <c r="G207" s="64"/>
      <c r="H207" s="64"/>
      <c r="I207" s="64"/>
      <c r="J207" s="68">
        <v>1</v>
      </c>
      <c r="K207" s="64">
        <v>2578856</v>
      </c>
      <c r="L207" s="101"/>
      <c r="M207" s="64"/>
      <c r="N207" s="101"/>
      <c r="O207" s="101"/>
      <c r="P207" s="101"/>
      <c r="Q207" s="149"/>
      <c r="R207" s="101"/>
      <c r="S207" s="101"/>
      <c r="T207" s="101"/>
      <c r="U207" s="101"/>
      <c r="V207" s="101"/>
      <c r="W207" s="101"/>
    </row>
    <row r="208" spans="1:28" x14ac:dyDescent="0.35">
      <c r="A208" s="172" t="s">
        <v>43</v>
      </c>
      <c r="B208" s="172"/>
      <c r="C208" s="67">
        <f>SUM(C207)</f>
        <v>2578856</v>
      </c>
      <c r="D208" s="67"/>
      <c r="E208" s="67"/>
      <c r="F208" s="67"/>
      <c r="G208" s="67"/>
      <c r="H208" s="67"/>
      <c r="I208" s="67"/>
      <c r="J208" s="73">
        <f>SUM(J207)</f>
        <v>1</v>
      </c>
      <c r="K208" s="67">
        <f>SUM(K207)</f>
        <v>2578856</v>
      </c>
      <c r="L208" s="67"/>
      <c r="M208" s="67"/>
      <c r="N208" s="67"/>
      <c r="O208" s="67"/>
      <c r="P208" s="67"/>
      <c r="Q208" s="67"/>
      <c r="R208" s="67"/>
      <c r="S208" s="67"/>
      <c r="T208" s="67"/>
      <c r="U208" s="67"/>
      <c r="V208" s="67"/>
      <c r="W208" s="67"/>
    </row>
    <row r="209" spans="1:28" s="50" customFormat="1" x14ac:dyDescent="0.35">
      <c r="A209" s="241" t="s">
        <v>256</v>
      </c>
      <c r="B209" s="241"/>
      <c r="C209" s="80">
        <f>C208</f>
        <v>2578856</v>
      </c>
      <c r="D209" s="80"/>
      <c r="E209" s="80"/>
      <c r="F209" s="80"/>
      <c r="G209" s="80"/>
      <c r="H209" s="80"/>
      <c r="I209" s="80"/>
      <c r="J209" s="81">
        <f>J208</f>
        <v>1</v>
      </c>
      <c r="K209" s="80">
        <f>K208</f>
        <v>2578856</v>
      </c>
      <c r="L209" s="150"/>
      <c r="M209" s="150"/>
      <c r="N209" s="150"/>
      <c r="O209" s="150"/>
      <c r="P209" s="150"/>
      <c r="Q209" s="150"/>
      <c r="R209" s="150"/>
      <c r="S209" s="150"/>
      <c r="T209" s="150"/>
      <c r="U209" s="150"/>
      <c r="V209" s="150"/>
      <c r="W209" s="150"/>
      <c r="X209" s="49"/>
      <c r="Y209" s="49"/>
      <c r="Z209" s="49"/>
      <c r="AA209" s="49"/>
      <c r="AB209" s="49"/>
    </row>
    <row r="210" spans="1:28" s="50" customFormat="1" x14ac:dyDescent="0.35">
      <c r="A210" s="242" t="s">
        <v>71</v>
      </c>
      <c r="B210" s="242"/>
      <c r="C210" s="242"/>
      <c r="D210" s="242"/>
      <c r="E210" s="242"/>
      <c r="F210" s="242"/>
      <c r="G210" s="242"/>
      <c r="H210" s="242"/>
      <c r="I210" s="242"/>
      <c r="J210" s="242"/>
      <c r="K210" s="242"/>
      <c r="L210" s="242"/>
      <c r="M210" s="242"/>
      <c r="N210" s="242"/>
      <c r="O210" s="242"/>
      <c r="P210" s="242"/>
      <c r="Q210" s="242"/>
      <c r="R210" s="242"/>
      <c r="S210" s="242"/>
      <c r="T210" s="242"/>
      <c r="U210" s="242"/>
      <c r="V210" s="242"/>
      <c r="W210" s="242"/>
      <c r="X210" s="49"/>
      <c r="Y210" s="49"/>
      <c r="Z210" s="49"/>
      <c r="AA210" s="49"/>
      <c r="AB210" s="49"/>
    </row>
    <row r="211" spans="1:28" s="15" customFormat="1" ht="15" customHeight="1" x14ac:dyDescent="0.35">
      <c r="A211" s="237" t="s">
        <v>72</v>
      </c>
      <c r="B211" s="238"/>
      <c r="C211" s="238"/>
      <c r="D211" s="238"/>
      <c r="E211" s="239"/>
      <c r="F211" s="228"/>
      <c r="G211" s="229"/>
      <c r="H211" s="229"/>
      <c r="I211" s="229"/>
      <c r="J211" s="229"/>
      <c r="K211" s="229"/>
      <c r="L211" s="229"/>
      <c r="M211" s="229"/>
      <c r="N211" s="229"/>
      <c r="O211" s="229"/>
      <c r="P211" s="229"/>
      <c r="Q211" s="229"/>
      <c r="R211" s="229"/>
      <c r="S211" s="229"/>
      <c r="T211" s="229"/>
      <c r="U211" s="229"/>
      <c r="V211" s="229"/>
      <c r="W211" s="230"/>
      <c r="X211" s="16"/>
      <c r="Y211" s="16"/>
      <c r="Z211" s="16"/>
      <c r="AA211" s="16"/>
      <c r="AB211" s="16"/>
    </row>
    <row r="212" spans="1:28" s="15" customFormat="1" x14ac:dyDescent="0.35">
      <c r="A212" s="139">
        <f>A207+1</f>
        <v>120</v>
      </c>
      <c r="B212" s="78" t="s">
        <v>162</v>
      </c>
      <c r="C212" s="64">
        <f>D212+K212+M212+O212+Q212+S212+U212+V212+W212</f>
        <v>6377527</v>
      </c>
      <c r="D212" s="64">
        <f>E212+F212+G212+H212+I212</f>
        <v>3884575</v>
      </c>
      <c r="E212" s="140"/>
      <c r="F212" s="140">
        <v>2830800</v>
      </c>
      <c r="G212" s="141">
        <v>638719</v>
      </c>
      <c r="H212" s="140"/>
      <c r="I212" s="141">
        <v>415056</v>
      </c>
      <c r="J212" s="141"/>
      <c r="K212" s="142"/>
      <c r="L212" s="142">
        <v>1215</v>
      </c>
      <c r="M212" s="142">
        <v>1637321</v>
      </c>
      <c r="N212" s="142"/>
      <c r="O212" s="142"/>
      <c r="P212" s="142">
        <v>3433</v>
      </c>
      <c r="Q212" s="142">
        <v>855631</v>
      </c>
      <c r="R212" s="142"/>
      <c r="S212" s="142"/>
      <c r="T212" s="142"/>
      <c r="U212" s="142"/>
      <c r="V212" s="141"/>
      <c r="W212" s="142"/>
      <c r="X212" s="16"/>
      <c r="Y212" s="16"/>
      <c r="Z212" s="16"/>
      <c r="AA212" s="16"/>
      <c r="AB212" s="16"/>
    </row>
    <row r="213" spans="1:28" x14ac:dyDescent="0.35">
      <c r="A213" s="68">
        <f>A212+1</f>
        <v>121</v>
      </c>
      <c r="B213" s="66" t="s">
        <v>257</v>
      </c>
      <c r="C213" s="64">
        <f>D213+K213+M213+O213+Q213+S213+U213+V213+W213</f>
        <v>2404806</v>
      </c>
      <c r="D213" s="64"/>
      <c r="E213" s="64"/>
      <c r="F213" s="64"/>
      <c r="G213" s="64"/>
      <c r="H213" s="64"/>
      <c r="I213" s="64"/>
      <c r="J213" s="68">
        <v>1</v>
      </c>
      <c r="K213" s="64">
        <v>2404806</v>
      </c>
      <c r="L213" s="101"/>
      <c r="M213" s="64"/>
      <c r="N213" s="101"/>
      <c r="O213" s="101"/>
      <c r="P213" s="101"/>
      <c r="Q213" s="149"/>
      <c r="R213" s="101"/>
      <c r="S213" s="101"/>
      <c r="T213" s="101"/>
      <c r="U213" s="101"/>
      <c r="V213" s="101"/>
      <c r="W213" s="101"/>
    </row>
    <row r="214" spans="1:28" s="15" customFormat="1" x14ac:dyDescent="0.35">
      <c r="A214" s="246" t="s">
        <v>43</v>
      </c>
      <c r="B214" s="246"/>
      <c r="C214" s="141">
        <f>SUM(C212:C213)</f>
        <v>8782333</v>
      </c>
      <c r="D214" s="141">
        <f t="shared" ref="D214:Q214" si="25">SUM(D212:D213)</f>
        <v>3884575</v>
      </c>
      <c r="E214" s="141"/>
      <c r="F214" s="141">
        <f t="shared" si="25"/>
        <v>2830800</v>
      </c>
      <c r="G214" s="141">
        <f t="shared" si="25"/>
        <v>638719</v>
      </c>
      <c r="H214" s="141"/>
      <c r="I214" s="141">
        <f t="shared" si="25"/>
        <v>415056</v>
      </c>
      <c r="J214" s="139">
        <f t="shared" si="25"/>
        <v>1</v>
      </c>
      <c r="K214" s="141">
        <f t="shared" si="25"/>
        <v>2404806</v>
      </c>
      <c r="L214" s="141">
        <f t="shared" si="25"/>
        <v>1215</v>
      </c>
      <c r="M214" s="141">
        <f t="shared" si="25"/>
        <v>1637321</v>
      </c>
      <c r="N214" s="141"/>
      <c r="O214" s="141"/>
      <c r="P214" s="141">
        <f t="shared" si="25"/>
        <v>3433</v>
      </c>
      <c r="Q214" s="141">
        <f t="shared" si="25"/>
        <v>855631</v>
      </c>
      <c r="R214" s="141"/>
      <c r="S214" s="141"/>
      <c r="T214" s="141"/>
      <c r="U214" s="141"/>
      <c r="V214" s="141"/>
      <c r="W214" s="141"/>
      <c r="X214" s="16"/>
      <c r="Y214" s="16"/>
      <c r="Z214" s="16"/>
      <c r="AA214" s="16"/>
      <c r="AB214" s="16"/>
    </row>
    <row r="215" spans="1:28" s="33" customFormat="1" ht="21" customHeight="1" x14ac:dyDescent="0.35">
      <c r="A215" s="169" t="s">
        <v>78</v>
      </c>
      <c r="B215" s="169"/>
      <c r="C215" s="143">
        <f>C214</f>
        <v>8782333</v>
      </c>
      <c r="D215" s="143">
        <f t="shared" ref="D215:Q215" si="26">D214</f>
        <v>3884575</v>
      </c>
      <c r="E215" s="143"/>
      <c r="F215" s="143">
        <f t="shared" si="26"/>
        <v>2830800</v>
      </c>
      <c r="G215" s="143">
        <f t="shared" si="26"/>
        <v>638719</v>
      </c>
      <c r="H215" s="143"/>
      <c r="I215" s="143">
        <f t="shared" si="26"/>
        <v>415056</v>
      </c>
      <c r="J215" s="144">
        <f t="shared" si="26"/>
        <v>1</v>
      </c>
      <c r="K215" s="143">
        <f t="shared" si="26"/>
        <v>2404806</v>
      </c>
      <c r="L215" s="143">
        <f t="shared" si="26"/>
        <v>1215</v>
      </c>
      <c r="M215" s="143">
        <f t="shared" si="26"/>
        <v>1637321</v>
      </c>
      <c r="N215" s="143"/>
      <c r="O215" s="143"/>
      <c r="P215" s="143">
        <f t="shared" si="26"/>
        <v>3433</v>
      </c>
      <c r="Q215" s="143">
        <f t="shared" si="26"/>
        <v>855631</v>
      </c>
      <c r="R215" s="143"/>
      <c r="S215" s="143"/>
      <c r="T215" s="143"/>
      <c r="U215" s="143"/>
      <c r="V215" s="143"/>
      <c r="W215" s="143"/>
      <c r="X215" s="32"/>
      <c r="Y215" s="32"/>
      <c r="Z215" s="32"/>
      <c r="AA215" s="32"/>
      <c r="AB215" s="32"/>
    </row>
    <row r="216" spans="1:28" ht="15.75" customHeight="1" x14ac:dyDescent="0.35">
      <c r="A216" s="242" t="s">
        <v>259</v>
      </c>
      <c r="B216" s="242"/>
      <c r="C216" s="242"/>
      <c r="D216" s="242"/>
      <c r="E216" s="242"/>
      <c r="F216" s="242"/>
      <c r="G216" s="242"/>
      <c r="H216" s="242"/>
      <c r="I216" s="242"/>
      <c r="J216" s="242"/>
      <c r="K216" s="242"/>
      <c r="L216" s="242"/>
      <c r="M216" s="242"/>
      <c r="N216" s="242"/>
      <c r="O216" s="242"/>
      <c r="P216" s="242"/>
      <c r="Q216" s="242"/>
      <c r="R216" s="242"/>
      <c r="S216" s="242"/>
      <c r="T216" s="242"/>
      <c r="U216" s="242"/>
      <c r="V216" s="242"/>
      <c r="W216" s="242"/>
    </row>
    <row r="217" spans="1:28" x14ac:dyDescent="0.35">
      <c r="A217" s="68">
        <f>A213+1</f>
        <v>122</v>
      </c>
      <c r="B217" s="66" t="s">
        <v>260</v>
      </c>
      <c r="C217" s="67">
        <f t="shared" ref="C217:C222" si="27">D217+K217+M217+O217+Q217+S217+U217+V217+W217</f>
        <v>14819910</v>
      </c>
      <c r="D217" s="67"/>
      <c r="E217" s="67"/>
      <c r="F217" s="67"/>
      <c r="G217" s="67"/>
      <c r="H217" s="67"/>
      <c r="I217" s="67"/>
      <c r="J217" s="73">
        <v>6</v>
      </c>
      <c r="K217" s="67">
        <v>14819910</v>
      </c>
      <c r="L217" s="101"/>
      <c r="M217" s="152"/>
      <c r="N217" s="101"/>
      <c r="O217" s="101"/>
      <c r="P217" s="101"/>
      <c r="Q217" s="138"/>
      <c r="R217" s="101"/>
      <c r="S217" s="101"/>
      <c r="T217" s="101"/>
      <c r="U217" s="101"/>
      <c r="V217" s="101"/>
      <c r="W217" s="101"/>
    </row>
    <row r="218" spans="1:28" x14ac:dyDescent="0.35">
      <c r="A218" s="68">
        <f>A217+1</f>
        <v>123</v>
      </c>
      <c r="B218" s="66" t="s">
        <v>261</v>
      </c>
      <c r="C218" s="67">
        <f t="shared" si="27"/>
        <v>2366731</v>
      </c>
      <c r="D218" s="67"/>
      <c r="E218" s="67"/>
      <c r="F218" s="67"/>
      <c r="G218" s="67"/>
      <c r="H218" s="67"/>
      <c r="I218" s="67"/>
      <c r="J218" s="73">
        <v>1</v>
      </c>
      <c r="K218" s="67">
        <v>2366731</v>
      </c>
      <c r="L218" s="101"/>
      <c r="M218" s="152"/>
      <c r="N218" s="101"/>
      <c r="O218" s="101"/>
      <c r="P218" s="101"/>
      <c r="Q218" s="138"/>
      <c r="R218" s="101"/>
      <c r="S218" s="101"/>
      <c r="T218" s="101"/>
      <c r="U218" s="101"/>
      <c r="V218" s="101"/>
      <c r="W218" s="101"/>
    </row>
    <row r="219" spans="1:28" x14ac:dyDescent="0.35">
      <c r="A219" s="68">
        <f>A218+1</f>
        <v>124</v>
      </c>
      <c r="B219" s="61" t="s">
        <v>262</v>
      </c>
      <c r="C219" s="67">
        <f t="shared" si="27"/>
        <v>4962052</v>
      </c>
      <c r="D219" s="67"/>
      <c r="E219" s="67"/>
      <c r="F219" s="67"/>
      <c r="G219" s="67"/>
      <c r="H219" s="67"/>
      <c r="I219" s="67"/>
      <c r="J219" s="73">
        <v>2</v>
      </c>
      <c r="K219" s="67">
        <v>4962052</v>
      </c>
      <c r="L219" s="101"/>
      <c r="M219" s="152"/>
      <c r="N219" s="101"/>
      <c r="O219" s="101"/>
      <c r="P219" s="101"/>
      <c r="Q219" s="138"/>
      <c r="R219" s="101"/>
      <c r="S219" s="101"/>
      <c r="T219" s="101"/>
      <c r="U219" s="101"/>
      <c r="V219" s="101"/>
      <c r="W219" s="101"/>
    </row>
    <row r="220" spans="1:28" x14ac:dyDescent="0.35">
      <c r="A220" s="68">
        <f>A219+1</f>
        <v>125</v>
      </c>
      <c r="B220" s="61" t="s">
        <v>263</v>
      </c>
      <c r="C220" s="67">
        <f t="shared" si="27"/>
        <v>7443078</v>
      </c>
      <c r="D220" s="67"/>
      <c r="E220" s="67"/>
      <c r="F220" s="67"/>
      <c r="G220" s="67"/>
      <c r="H220" s="67"/>
      <c r="I220" s="67"/>
      <c r="J220" s="73">
        <v>3</v>
      </c>
      <c r="K220" s="67">
        <v>7443078</v>
      </c>
      <c r="L220" s="101"/>
      <c r="M220" s="152"/>
      <c r="N220" s="101"/>
      <c r="O220" s="101"/>
      <c r="P220" s="101"/>
      <c r="Q220" s="138"/>
      <c r="R220" s="101"/>
      <c r="S220" s="101"/>
      <c r="T220" s="101"/>
      <c r="U220" s="101"/>
      <c r="V220" s="101"/>
      <c r="W220" s="101"/>
    </row>
    <row r="221" spans="1:28" x14ac:dyDescent="0.35">
      <c r="A221" s="68">
        <f>A220+1</f>
        <v>126</v>
      </c>
      <c r="B221" s="66" t="s">
        <v>264</v>
      </c>
      <c r="C221" s="67">
        <f t="shared" si="27"/>
        <v>17342647</v>
      </c>
      <c r="D221" s="67"/>
      <c r="E221" s="67"/>
      <c r="F221" s="67"/>
      <c r="G221" s="67"/>
      <c r="H221" s="67"/>
      <c r="I221" s="67"/>
      <c r="J221" s="73">
        <v>7</v>
      </c>
      <c r="K221" s="67">
        <v>17342647</v>
      </c>
      <c r="L221" s="101"/>
      <c r="M221" s="152"/>
      <c r="N221" s="101"/>
      <c r="O221" s="101"/>
      <c r="P221" s="101"/>
      <c r="Q221" s="138"/>
      <c r="R221" s="101"/>
      <c r="S221" s="101"/>
      <c r="T221" s="101"/>
      <c r="U221" s="101"/>
      <c r="V221" s="101"/>
      <c r="W221" s="101"/>
    </row>
    <row r="222" spans="1:28" x14ac:dyDescent="0.35">
      <c r="A222" s="68">
        <f>A221+1</f>
        <v>127</v>
      </c>
      <c r="B222" s="61" t="s">
        <v>265</v>
      </c>
      <c r="C222" s="67">
        <f t="shared" si="27"/>
        <v>9916132</v>
      </c>
      <c r="D222" s="67"/>
      <c r="E222" s="67"/>
      <c r="F222" s="67"/>
      <c r="G222" s="67"/>
      <c r="H222" s="67"/>
      <c r="I222" s="67"/>
      <c r="J222" s="73">
        <v>4</v>
      </c>
      <c r="K222" s="67">
        <v>9916132</v>
      </c>
      <c r="L222" s="101"/>
      <c r="M222" s="152"/>
      <c r="N222" s="101"/>
      <c r="O222" s="101"/>
      <c r="P222" s="101"/>
      <c r="Q222" s="138"/>
      <c r="R222" s="101"/>
      <c r="S222" s="101"/>
      <c r="T222" s="101"/>
      <c r="U222" s="101"/>
      <c r="V222" s="101"/>
      <c r="W222" s="101"/>
    </row>
    <row r="223" spans="1:28" s="52" customFormat="1" ht="17.25" customHeight="1" x14ac:dyDescent="0.35">
      <c r="A223" s="169" t="s">
        <v>43</v>
      </c>
      <c r="B223" s="169"/>
      <c r="C223" s="79">
        <f>SUM(C217:C222)</f>
        <v>56850550</v>
      </c>
      <c r="D223" s="79"/>
      <c r="E223" s="79"/>
      <c r="F223" s="79"/>
      <c r="G223" s="79"/>
      <c r="H223" s="79"/>
      <c r="I223" s="79"/>
      <c r="J223" s="91">
        <f>SUM(J217:J222)</f>
        <v>23</v>
      </c>
      <c r="K223" s="79">
        <f>SUM(K217:K222)</f>
        <v>56850550</v>
      </c>
      <c r="L223" s="150"/>
      <c r="M223" s="150"/>
      <c r="N223" s="150"/>
      <c r="O223" s="150"/>
      <c r="P223" s="150"/>
      <c r="Q223" s="150"/>
      <c r="R223" s="150"/>
      <c r="S223" s="150"/>
      <c r="T223" s="150"/>
      <c r="U223" s="150"/>
      <c r="V223" s="150"/>
      <c r="W223" s="150"/>
      <c r="X223" s="51"/>
      <c r="Y223" s="51"/>
      <c r="Z223" s="51"/>
      <c r="AA223" s="51"/>
      <c r="AB223" s="51"/>
    </row>
    <row r="224" spans="1:28" s="37" customFormat="1" ht="21" customHeight="1" x14ac:dyDescent="0.35">
      <c r="A224" s="243" t="s">
        <v>270</v>
      </c>
      <c r="B224" s="244"/>
      <c r="C224" s="244"/>
      <c r="D224" s="244"/>
      <c r="E224" s="244"/>
      <c r="F224" s="244"/>
      <c r="G224" s="244"/>
      <c r="H224" s="244"/>
      <c r="I224" s="244"/>
      <c r="J224" s="244"/>
      <c r="K224" s="244"/>
      <c r="L224" s="244"/>
      <c r="M224" s="244"/>
      <c r="N224" s="244"/>
      <c r="O224" s="244"/>
      <c r="P224" s="244"/>
      <c r="Q224" s="244"/>
      <c r="R224" s="244"/>
      <c r="S224" s="244"/>
      <c r="T224" s="244"/>
      <c r="U224" s="244"/>
      <c r="V224" s="244"/>
      <c r="W224" s="245"/>
      <c r="X224" s="36"/>
      <c r="Y224" s="36"/>
      <c r="Z224" s="36"/>
      <c r="AA224" s="36"/>
      <c r="AB224" s="36"/>
    </row>
    <row r="225" spans="1:28" s="37" customFormat="1" ht="21" customHeight="1" x14ac:dyDescent="0.35">
      <c r="A225" s="185" t="s">
        <v>179</v>
      </c>
      <c r="B225" s="186"/>
      <c r="C225" s="186"/>
      <c r="D225" s="186"/>
      <c r="E225" s="186"/>
      <c r="F225" s="228"/>
      <c r="G225" s="229"/>
      <c r="H225" s="229"/>
      <c r="I225" s="229"/>
      <c r="J225" s="229"/>
      <c r="K225" s="229"/>
      <c r="L225" s="229"/>
      <c r="M225" s="229"/>
      <c r="N225" s="229"/>
      <c r="O225" s="229"/>
      <c r="P225" s="229"/>
      <c r="Q225" s="229"/>
      <c r="R225" s="229"/>
      <c r="S225" s="229"/>
      <c r="T225" s="229"/>
      <c r="U225" s="229"/>
      <c r="V225" s="229"/>
      <c r="W225" s="230"/>
      <c r="X225" s="36"/>
      <c r="Y225" s="36"/>
      <c r="Z225" s="36"/>
      <c r="AA225" s="36"/>
      <c r="AB225" s="36"/>
    </row>
    <row r="226" spans="1:28" s="37" customFormat="1" ht="21" customHeight="1" x14ac:dyDescent="0.35">
      <c r="A226" s="73">
        <f>A222+1</f>
        <v>128</v>
      </c>
      <c r="B226" s="78" t="s">
        <v>180</v>
      </c>
      <c r="C226" s="64">
        <f>D226+K226+M226+O226+Q226+S226+U226+V226+W226</f>
        <v>1737073</v>
      </c>
      <c r="D226" s="67"/>
      <c r="E226" s="67"/>
      <c r="F226" s="67"/>
      <c r="G226" s="67"/>
      <c r="H226" s="67"/>
      <c r="I226" s="67"/>
      <c r="J226" s="67"/>
      <c r="K226" s="67"/>
      <c r="L226" s="67">
        <v>341</v>
      </c>
      <c r="M226" s="67">
        <v>1320978</v>
      </c>
      <c r="N226" s="67"/>
      <c r="O226" s="67"/>
      <c r="P226" s="67">
        <v>451</v>
      </c>
      <c r="Q226" s="67">
        <v>416095</v>
      </c>
      <c r="R226" s="67"/>
      <c r="S226" s="67"/>
      <c r="T226" s="67"/>
      <c r="U226" s="67"/>
      <c r="V226" s="67"/>
      <c r="W226" s="67"/>
      <c r="X226" s="36"/>
      <c r="Y226" s="36"/>
      <c r="Z226" s="36"/>
      <c r="AA226" s="36"/>
      <c r="AB226" s="36"/>
    </row>
    <row r="227" spans="1:28" s="37" customFormat="1" ht="21" customHeight="1" x14ac:dyDescent="0.35">
      <c r="A227" s="73">
        <f>A226+1</f>
        <v>129</v>
      </c>
      <c r="B227" s="78" t="s">
        <v>181</v>
      </c>
      <c r="C227" s="64">
        <f>D227+K227+M227+O227+Q227+S227+U227+V227+W227</f>
        <v>1757246</v>
      </c>
      <c r="D227" s="67"/>
      <c r="E227" s="67"/>
      <c r="F227" s="67"/>
      <c r="G227" s="67"/>
      <c r="H227" s="67"/>
      <c r="I227" s="67"/>
      <c r="J227" s="67"/>
      <c r="K227" s="67"/>
      <c r="L227" s="67">
        <v>254</v>
      </c>
      <c r="M227" s="67">
        <v>705040</v>
      </c>
      <c r="N227" s="67"/>
      <c r="O227" s="67"/>
      <c r="P227" s="67"/>
      <c r="Q227" s="67"/>
      <c r="R227" s="67"/>
      <c r="S227" s="67"/>
      <c r="T227" s="67">
        <v>238</v>
      </c>
      <c r="U227" s="67">
        <v>1052206</v>
      </c>
      <c r="V227" s="67"/>
      <c r="W227" s="67"/>
      <c r="X227" s="36"/>
      <c r="Y227" s="36"/>
      <c r="Z227" s="36"/>
      <c r="AA227" s="36"/>
      <c r="AB227" s="36"/>
    </row>
    <row r="228" spans="1:28" s="37" customFormat="1" ht="21" customHeight="1" x14ac:dyDescent="0.35">
      <c r="A228" s="73">
        <f>A227+1</f>
        <v>130</v>
      </c>
      <c r="B228" s="78" t="s">
        <v>182</v>
      </c>
      <c r="C228" s="64">
        <f>D228+K228+M228+O228+Q228+S228+U228+V228+W228</f>
        <v>2422477</v>
      </c>
      <c r="D228" s="67"/>
      <c r="E228" s="67"/>
      <c r="F228" s="67"/>
      <c r="G228" s="67"/>
      <c r="H228" s="67"/>
      <c r="I228" s="67"/>
      <c r="J228" s="67"/>
      <c r="K228" s="67"/>
      <c r="L228" s="67">
        <v>342</v>
      </c>
      <c r="M228" s="67">
        <v>870096</v>
      </c>
      <c r="N228" s="67"/>
      <c r="O228" s="67"/>
      <c r="P228" s="67"/>
      <c r="Q228" s="67"/>
      <c r="R228" s="67"/>
      <c r="S228" s="67"/>
      <c r="T228" s="67">
        <v>366</v>
      </c>
      <c r="U228" s="67">
        <v>1552381</v>
      </c>
      <c r="V228" s="67"/>
      <c r="W228" s="67"/>
      <c r="X228" s="36"/>
      <c r="Y228" s="36"/>
      <c r="Z228" s="36"/>
      <c r="AA228" s="36"/>
      <c r="AB228" s="36"/>
    </row>
    <row r="229" spans="1:28" s="37" customFormat="1" ht="21" customHeight="1" x14ac:dyDescent="0.35">
      <c r="A229" s="73">
        <f>A228+1</f>
        <v>131</v>
      </c>
      <c r="B229" s="66" t="s">
        <v>183</v>
      </c>
      <c r="C229" s="64">
        <f>D229+K229+M229+O229+Q229+S229+U229+V229+W229</f>
        <v>1760960</v>
      </c>
      <c r="D229" s="67"/>
      <c r="E229" s="67"/>
      <c r="F229" s="67"/>
      <c r="G229" s="67"/>
      <c r="H229" s="67"/>
      <c r="I229" s="67"/>
      <c r="J229" s="67"/>
      <c r="K229" s="67"/>
      <c r="L229" s="67"/>
      <c r="M229" s="67"/>
      <c r="N229" s="67"/>
      <c r="O229" s="67"/>
      <c r="P229" s="67"/>
      <c r="Q229" s="67"/>
      <c r="R229" s="67"/>
      <c r="S229" s="67"/>
      <c r="T229" s="67">
        <v>462.41</v>
      </c>
      <c r="U229" s="67">
        <v>1760960</v>
      </c>
      <c r="V229" s="67"/>
      <c r="W229" s="67"/>
      <c r="X229" s="36"/>
      <c r="Y229" s="36"/>
      <c r="Z229" s="36"/>
      <c r="AA229" s="36"/>
      <c r="AB229" s="36"/>
    </row>
    <row r="230" spans="1:28" x14ac:dyDescent="0.35">
      <c r="A230" s="73">
        <f>A229+1</f>
        <v>132</v>
      </c>
      <c r="B230" s="61" t="s">
        <v>267</v>
      </c>
      <c r="C230" s="67">
        <f>D230+K230+M230+O230+Q230+S230+U230+V230+W230</f>
        <v>15752844</v>
      </c>
      <c r="D230" s="67"/>
      <c r="E230" s="67"/>
      <c r="F230" s="67"/>
      <c r="G230" s="67"/>
      <c r="H230" s="67"/>
      <c r="I230" s="67"/>
      <c r="J230" s="73">
        <v>6</v>
      </c>
      <c r="K230" s="67">
        <v>15752844</v>
      </c>
      <c r="L230" s="101"/>
      <c r="M230" s="64"/>
      <c r="N230" s="101"/>
      <c r="O230" s="101"/>
      <c r="P230" s="101"/>
      <c r="Q230" s="149"/>
      <c r="R230" s="101"/>
      <c r="S230" s="101"/>
      <c r="T230" s="101"/>
      <c r="U230" s="101"/>
      <c r="V230" s="101"/>
      <c r="W230" s="101"/>
    </row>
    <row r="231" spans="1:28" s="37" customFormat="1" ht="21" customHeight="1" x14ac:dyDescent="0.35">
      <c r="A231" s="169" t="s">
        <v>43</v>
      </c>
      <c r="B231" s="169"/>
      <c r="C231" s="67">
        <f>SUM(C226:C230)</f>
        <v>23430600</v>
      </c>
      <c r="D231" s="67"/>
      <c r="E231" s="67"/>
      <c r="F231" s="67"/>
      <c r="G231" s="67"/>
      <c r="H231" s="67"/>
      <c r="I231" s="67"/>
      <c r="J231" s="73">
        <f>SUM(J226:J230)</f>
        <v>6</v>
      </c>
      <c r="K231" s="67">
        <f>SUM(K226:K230)</f>
        <v>15752844</v>
      </c>
      <c r="L231" s="67">
        <f>SUM(L226:L230)</f>
        <v>937</v>
      </c>
      <c r="M231" s="67">
        <f>SUM(M226:M230)</f>
        <v>2896114</v>
      </c>
      <c r="N231" s="67"/>
      <c r="O231" s="67"/>
      <c r="P231" s="67">
        <f>SUM(P226:P230)</f>
        <v>451</v>
      </c>
      <c r="Q231" s="67">
        <f>SUM(Q226:Q230)</f>
        <v>416095</v>
      </c>
      <c r="R231" s="67"/>
      <c r="S231" s="67"/>
      <c r="T231" s="67">
        <f>SUM(T226:T230)</f>
        <v>1066.4100000000001</v>
      </c>
      <c r="U231" s="67">
        <f>SUM(U226:U230)</f>
        <v>4365547</v>
      </c>
      <c r="V231" s="67"/>
      <c r="W231" s="67"/>
      <c r="X231" s="36"/>
      <c r="Y231" s="36"/>
      <c r="Z231" s="36"/>
      <c r="AA231" s="36"/>
      <c r="AB231" s="36"/>
    </row>
    <row r="232" spans="1:28" s="37" customFormat="1" ht="21" customHeight="1" x14ac:dyDescent="0.35">
      <c r="A232" s="169" t="s">
        <v>184</v>
      </c>
      <c r="B232" s="169"/>
      <c r="C232" s="79">
        <f>C231</f>
        <v>23430600</v>
      </c>
      <c r="D232" s="79"/>
      <c r="E232" s="79"/>
      <c r="F232" s="79"/>
      <c r="G232" s="79"/>
      <c r="H232" s="79"/>
      <c r="I232" s="79"/>
      <c r="J232" s="91">
        <f>J231</f>
        <v>6</v>
      </c>
      <c r="K232" s="79">
        <f>K231</f>
        <v>15752844</v>
      </c>
      <c r="L232" s="79">
        <f>L231</f>
        <v>937</v>
      </c>
      <c r="M232" s="79">
        <f>M231</f>
        <v>2896114</v>
      </c>
      <c r="N232" s="79"/>
      <c r="O232" s="79"/>
      <c r="P232" s="79">
        <f>P231</f>
        <v>451</v>
      </c>
      <c r="Q232" s="79">
        <f>Q231</f>
        <v>416095</v>
      </c>
      <c r="R232" s="79"/>
      <c r="S232" s="79"/>
      <c r="T232" s="79">
        <f>T231</f>
        <v>1066.4100000000001</v>
      </c>
      <c r="U232" s="79">
        <f>U231</f>
        <v>4365547</v>
      </c>
      <c r="V232" s="79"/>
      <c r="W232" s="79"/>
      <c r="X232" s="36"/>
      <c r="Y232" s="36"/>
      <c r="Z232" s="36"/>
      <c r="AA232" s="36"/>
      <c r="AB232" s="36"/>
    </row>
    <row r="233" spans="1:28" s="37" customFormat="1" ht="21" customHeight="1" x14ac:dyDescent="0.35">
      <c r="A233" s="243" t="s">
        <v>110</v>
      </c>
      <c r="B233" s="244"/>
      <c r="C233" s="244"/>
      <c r="D233" s="244"/>
      <c r="E233" s="244"/>
      <c r="F233" s="244"/>
      <c r="G233" s="244"/>
      <c r="H233" s="244"/>
      <c r="I233" s="244"/>
      <c r="J233" s="244"/>
      <c r="K233" s="244"/>
      <c r="L233" s="244"/>
      <c r="M233" s="244"/>
      <c r="N233" s="244"/>
      <c r="O233" s="244"/>
      <c r="P233" s="244"/>
      <c r="Q233" s="244"/>
      <c r="R233" s="244"/>
      <c r="S233" s="244"/>
      <c r="T233" s="244"/>
      <c r="U233" s="244"/>
      <c r="V233" s="244"/>
      <c r="W233" s="245"/>
      <c r="X233" s="36"/>
      <c r="Y233" s="36"/>
      <c r="Z233" s="36"/>
      <c r="AA233" s="36"/>
      <c r="AB233" s="36"/>
    </row>
    <row r="234" spans="1:28" s="40" customFormat="1" ht="21" customHeight="1" x14ac:dyDescent="0.35">
      <c r="A234" s="237" t="s">
        <v>112</v>
      </c>
      <c r="B234" s="238"/>
      <c r="C234" s="238"/>
      <c r="D234" s="238"/>
      <c r="E234" s="239"/>
      <c r="F234" s="228"/>
      <c r="G234" s="229"/>
      <c r="H234" s="229"/>
      <c r="I234" s="229"/>
      <c r="J234" s="229"/>
      <c r="K234" s="229"/>
      <c r="L234" s="229"/>
      <c r="M234" s="229"/>
      <c r="N234" s="229"/>
      <c r="O234" s="229"/>
      <c r="P234" s="229"/>
      <c r="Q234" s="229"/>
      <c r="R234" s="229"/>
      <c r="S234" s="229"/>
      <c r="T234" s="229"/>
      <c r="U234" s="229"/>
      <c r="V234" s="229"/>
      <c r="W234" s="230"/>
      <c r="X234" s="39"/>
      <c r="Y234" s="39"/>
      <c r="Z234" s="39"/>
      <c r="AA234" s="39"/>
      <c r="AB234" s="39"/>
    </row>
    <row r="235" spans="1:28" s="40" customFormat="1" ht="21" customHeight="1" x14ac:dyDescent="0.35">
      <c r="A235" s="145">
        <f>A230+1</f>
        <v>133</v>
      </c>
      <c r="B235" s="118" t="s">
        <v>191</v>
      </c>
      <c r="C235" s="64">
        <f t="shared" ref="C235:C241" si="28">D235+K235+M235+O235+Q235+S235+U235+V235+W235</f>
        <v>1655105</v>
      </c>
      <c r="D235" s="64"/>
      <c r="E235" s="142"/>
      <c r="F235" s="142"/>
      <c r="G235" s="142"/>
      <c r="H235" s="142"/>
      <c r="I235" s="142"/>
      <c r="J235" s="143"/>
      <c r="K235" s="143"/>
      <c r="L235" s="142">
        <v>604</v>
      </c>
      <c r="M235" s="142">
        <v>769909</v>
      </c>
      <c r="N235" s="143"/>
      <c r="O235" s="143"/>
      <c r="P235" s="142">
        <v>567</v>
      </c>
      <c r="Q235" s="142">
        <v>885196</v>
      </c>
      <c r="R235" s="143"/>
      <c r="S235" s="143"/>
      <c r="T235" s="143"/>
      <c r="U235" s="143"/>
      <c r="V235" s="143"/>
      <c r="W235" s="143"/>
      <c r="X235" s="39"/>
      <c r="Y235" s="39"/>
      <c r="Z235" s="39"/>
      <c r="AA235" s="39"/>
      <c r="AB235" s="39"/>
    </row>
    <row r="236" spans="1:28" s="40" customFormat="1" ht="21" customHeight="1" x14ac:dyDescent="0.35">
      <c r="A236" s="145">
        <f t="shared" ref="A236:A241" si="29">A235+1</f>
        <v>134</v>
      </c>
      <c r="B236" s="118" t="s">
        <v>186</v>
      </c>
      <c r="C236" s="64">
        <f t="shared" si="28"/>
        <v>5653873</v>
      </c>
      <c r="D236" s="64">
        <f>E236+F236+G236+H236+I236</f>
        <v>4665409</v>
      </c>
      <c r="E236" s="142"/>
      <c r="F236" s="142">
        <v>4665409</v>
      </c>
      <c r="G236" s="142"/>
      <c r="H236" s="142"/>
      <c r="I236" s="142"/>
      <c r="J236" s="143"/>
      <c r="K236" s="143"/>
      <c r="L236" s="142">
        <v>782</v>
      </c>
      <c r="M236" s="142">
        <v>988464</v>
      </c>
      <c r="N236" s="143"/>
      <c r="O236" s="143"/>
      <c r="P236" s="142"/>
      <c r="Q236" s="142"/>
      <c r="R236" s="143"/>
      <c r="S236" s="143"/>
      <c r="T236" s="143"/>
      <c r="U236" s="143"/>
      <c r="V236" s="143"/>
      <c r="W236" s="143"/>
      <c r="X236" s="39"/>
      <c r="Y236" s="39"/>
      <c r="Z236" s="39"/>
      <c r="AA236" s="39"/>
      <c r="AB236" s="39"/>
    </row>
    <row r="237" spans="1:28" s="40" customFormat="1" ht="21" customHeight="1" x14ac:dyDescent="0.35">
      <c r="A237" s="145">
        <f t="shared" si="29"/>
        <v>135</v>
      </c>
      <c r="B237" s="118" t="s">
        <v>190</v>
      </c>
      <c r="C237" s="64">
        <f t="shared" si="28"/>
        <v>3402411</v>
      </c>
      <c r="D237" s="64"/>
      <c r="E237" s="142"/>
      <c r="F237" s="142"/>
      <c r="G237" s="142"/>
      <c r="H237" s="142"/>
      <c r="I237" s="142"/>
      <c r="J237" s="143"/>
      <c r="K237" s="143"/>
      <c r="L237" s="142">
        <v>969</v>
      </c>
      <c r="M237" s="142">
        <v>1158181</v>
      </c>
      <c r="N237" s="143"/>
      <c r="O237" s="143"/>
      <c r="P237" s="142">
        <v>560</v>
      </c>
      <c r="Q237" s="142">
        <v>2244230</v>
      </c>
      <c r="R237" s="143"/>
      <c r="S237" s="143"/>
      <c r="T237" s="143"/>
      <c r="U237" s="143"/>
      <c r="V237" s="143"/>
      <c r="W237" s="143"/>
      <c r="X237" s="39"/>
      <c r="Y237" s="39"/>
      <c r="Z237" s="39"/>
      <c r="AA237" s="39"/>
      <c r="AB237" s="39"/>
    </row>
    <row r="238" spans="1:28" s="40" customFormat="1" ht="21" customHeight="1" x14ac:dyDescent="0.35">
      <c r="A238" s="145">
        <f t="shared" si="29"/>
        <v>136</v>
      </c>
      <c r="B238" s="118" t="s">
        <v>185</v>
      </c>
      <c r="C238" s="64">
        <f t="shared" si="28"/>
        <v>2871668</v>
      </c>
      <c r="D238" s="64"/>
      <c r="E238" s="142"/>
      <c r="F238" s="142"/>
      <c r="G238" s="142"/>
      <c r="H238" s="142"/>
      <c r="I238" s="142"/>
      <c r="J238" s="143"/>
      <c r="K238" s="143"/>
      <c r="L238" s="142">
        <v>670</v>
      </c>
      <c r="M238" s="142">
        <v>1668948</v>
      </c>
      <c r="N238" s="143"/>
      <c r="O238" s="143"/>
      <c r="P238" s="142">
        <v>880</v>
      </c>
      <c r="Q238" s="142">
        <v>1202720</v>
      </c>
      <c r="R238" s="143"/>
      <c r="S238" s="143"/>
      <c r="T238" s="143"/>
      <c r="U238" s="143"/>
      <c r="V238" s="143"/>
      <c r="W238" s="143"/>
      <c r="X238" s="39"/>
      <c r="Y238" s="39"/>
      <c r="Z238" s="39"/>
      <c r="AA238" s="39"/>
      <c r="AB238" s="39"/>
    </row>
    <row r="239" spans="1:28" s="40" customFormat="1" ht="21" customHeight="1" x14ac:dyDescent="0.35">
      <c r="A239" s="145">
        <f t="shared" si="29"/>
        <v>137</v>
      </c>
      <c r="B239" s="118" t="s">
        <v>187</v>
      </c>
      <c r="C239" s="64">
        <f t="shared" si="28"/>
        <v>876523</v>
      </c>
      <c r="D239" s="64"/>
      <c r="E239" s="142"/>
      <c r="F239" s="142"/>
      <c r="G239" s="142"/>
      <c r="H239" s="142"/>
      <c r="I239" s="142"/>
      <c r="J239" s="143"/>
      <c r="K239" s="143"/>
      <c r="L239" s="142">
        <v>508</v>
      </c>
      <c r="M239" s="142">
        <v>610950</v>
      </c>
      <c r="N239" s="143"/>
      <c r="O239" s="143"/>
      <c r="P239" s="142">
        <v>121.3</v>
      </c>
      <c r="Q239" s="142">
        <v>265573</v>
      </c>
      <c r="R239" s="143"/>
      <c r="S239" s="143"/>
      <c r="T239" s="143"/>
      <c r="U239" s="143"/>
      <c r="V239" s="143"/>
      <c r="W239" s="143"/>
      <c r="X239" s="39"/>
      <c r="Y239" s="39"/>
      <c r="Z239" s="39"/>
      <c r="AA239" s="39"/>
      <c r="AB239" s="39"/>
    </row>
    <row r="240" spans="1:28" s="40" customFormat="1" ht="21" customHeight="1" x14ac:dyDescent="0.35">
      <c r="A240" s="145">
        <f t="shared" si="29"/>
        <v>138</v>
      </c>
      <c r="B240" s="118" t="s">
        <v>188</v>
      </c>
      <c r="C240" s="64">
        <f t="shared" si="28"/>
        <v>4340197</v>
      </c>
      <c r="D240" s="64"/>
      <c r="E240" s="142"/>
      <c r="F240" s="142"/>
      <c r="G240" s="142"/>
      <c r="H240" s="142"/>
      <c r="I240" s="142"/>
      <c r="J240" s="143"/>
      <c r="K240" s="143"/>
      <c r="L240" s="142">
        <v>912</v>
      </c>
      <c r="M240" s="142">
        <v>1136733</v>
      </c>
      <c r="N240" s="143"/>
      <c r="O240" s="143"/>
      <c r="P240" s="142">
        <v>1802</v>
      </c>
      <c r="Q240" s="142">
        <v>3203464</v>
      </c>
      <c r="R240" s="143"/>
      <c r="S240" s="143"/>
      <c r="T240" s="143"/>
      <c r="U240" s="143"/>
      <c r="V240" s="143"/>
      <c r="W240" s="143"/>
      <c r="X240" s="39"/>
      <c r="Y240" s="39"/>
      <c r="Z240" s="39"/>
      <c r="AA240" s="39"/>
      <c r="AB240" s="39"/>
    </row>
    <row r="241" spans="1:28" s="40" customFormat="1" ht="21" customHeight="1" x14ac:dyDescent="0.35">
      <c r="A241" s="145">
        <f t="shared" si="29"/>
        <v>139</v>
      </c>
      <c r="B241" s="118" t="s">
        <v>189</v>
      </c>
      <c r="C241" s="64">
        <f t="shared" si="28"/>
        <v>4914581</v>
      </c>
      <c r="D241" s="64">
        <f>E241+F241+G241+H241+I241</f>
        <v>4226908</v>
      </c>
      <c r="E241" s="142"/>
      <c r="F241" s="142">
        <v>4226908</v>
      </c>
      <c r="G241" s="142"/>
      <c r="H241" s="142"/>
      <c r="I241" s="142"/>
      <c r="J241" s="143"/>
      <c r="K241" s="143"/>
      <c r="L241" s="142"/>
      <c r="M241" s="142"/>
      <c r="N241" s="143"/>
      <c r="O241" s="143"/>
      <c r="P241" s="142">
        <v>560</v>
      </c>
      <c r="Q241" s="142">
        <v>687673</v>
      </c>
      <c r="R241" s="143"/>
      <c r="S241" s="143"/>
      <c r="T241" s="143"/>
      <c r="U241" s="143"/>
      <c r="V241" s="143"/>
      <c r="W241" s="143"/>
      <c r="X241" s="39"/>
      <c r="Y241" s="39"/>
      <c r="Z241" s="39"/>
      <c r="AA241" s="39"/>
      <c r="AB241" s="39"/>
    </row>
    <row r="242" spans="1:28" s="40" customFormat="1" ht="21" customHeight="1" x14ac:dyDescent="0.35">
      <c r="A242" s="240" t="s">
        <v>43</v>
      </c>
      <c r="B242" s="240"/>
      <c r="C242" s="142">
        <f>SUM(C235:C241)</f>
        <v>23714358</v>
      </c>
      <c r="D242" s="142">
        <f>SUM(D235:D241)</f>
        <v>8892317</v>
      </c>
      <c r="E242" s="142"/>
      <c r="F242" s="142">
        <f>SUM(F235:F241)</f>
        <v>8892317</v>
      </c>
      <c r="G242" s="142"/>
      <c r="H242" s="142"/>
      <c r="I242" s="142"/>
      <c r="J242" s="142"/>
      <c r="K242" s="142"/>
      <c r="L242" s="142">
        <f>SUM(L235:L241)</f>
        <v>4445</v>
      </c>
      <c r="M242" s="142">
        <f>SUM(M235:M241)</f>
        <v>6333185</v>
      </c>
      <c r="N242" s="142"/>
      <c r="O242" s="142"/>
      <c r="P242" s="142">
        <f>SUM(P235:P241)</f>
        <v>4490.3</v>
      </c>
      <c r="Q242" s="142">
        <f>SUM(Q235:Q241)</f>
        <v>8488856</v>
      </c>
      <c r="R242" s="142"/>
      <c r="S242" s="142"/>
      <c r="T242" s="142"/>
      <c r="U242" s="142"/>
      <c r="V242" s="142"/>
      <c r="W242" s="142"/>
      <c r="X242" s="39"/>
      <c r="Y242" s="39"/>
      <c r="Z242" s="39"/>
      <c r="AA242" s="39"/>
      <c r="AB242" s="39"/>
    </row>
    <row r="243" spans="1:28" s="40" customFormat="1" ht="21" customHeight="1" x14ac:dyDescent="0.35">
      <c r="A243" s="169" t="s">
        <v>111</v>
      </c>
      <c r="B243" s="169"/>
      <c r="C243" s="143">
        <f>C242</f>
        <v>23714358</v>
      </c>
      <c r="D243" s="143">
        <f>D242</f>
        <v>8892317</v>
      </c>
      <c r="E243" s="143"/>
      <c r="F243" s="143">
        <f>F242</f>
        <v>8892317</v>
      </c>
      <c r="G243" s="143"/>
      <c r="H243" s="143"/>
      <c r="I243" s="143"/>
      <c r="J243" s="143"/>
      <c r="K243" s="143"/>
      <c r="L243" s="143">
        <f>L242</f>
        <v>4445</v>
      </c>
      <c r="M243" s="143">
        <f>M242</f>
        <v>6333185</v>
      </c>
      <c r="N243" s="143"/>
      <c r="O243" s="143"/>
      <c r="P243" s="143">
        <f>P242</f>
        <v>4490.3</v>
      </c>
      <c r="Q243" s="143">
        <f>Q242</f>
        <v>8488856</v>
      </c>
      <c r="R243" s="143"/>
      <c r="S243" s="143"/>
      <c r="T243" s="143"/>
      <c r="U243" s="143"/>
      <c r="V243" s="143"/>
      <c r="W243" s="143"/>
      <c r="X243" s="39"/>
      <c r="Y243" s="39"/>
      <c r="Z243" s="39"/>
      <c r="AA243" s="39"/>
      <c r="AB243" s="39"/>
    </row>
    <row r="244" spans="1:28" s="21" customFormat="1" ht="21.75" customHeight="1" x14ac:dyDescent="0.35">
      <c r="A244" s="232" t="s">
        <v>84</v>
      </c>
      <c r="B244" s="233"/>
      <c r="C244" s="80">
        <f t="shared" ref="C244:M244" si="30">C30+C45+C74+C92+C126+C141+C165+C181+C195+C204+C215+C243+C232+C223+C209+C131</f>
        <v>487658219</v>
      </c>
      <c r="D244" s="80">
        <f t="shared" si="30"/>
        <v>68662659</v>
      </c>
      <c r="E244" s="80">
        <f t="shared" si="30"/>
        <v>3725417</v>
      </c>
      <c r="F244" s="80">
        <f t="shared" si="30"/>
        <v>41995574</v>
      </c>
      <c r="G244" s="80">
        <f t="shared" si="30"/>
        <v>10640522</v>
      </c>
      <c r="H244" s="80">
        <f t="shared" si="30"/>
        <v>10261223</v>
      </c>
      <c r="I244" s="80">
        <f t="shared" si="30"/>
        <v>2039923</v>
      </c>
      <c r="J244" s="81">
        <f t="shared" si="30"/>
        <v>92</v>
      </c>
      <c r="K244" s="80">
        <f t="shared" si="30"/>
        <v>232760162</v>
      </c>
      <c r="L244" s="80">
        <f t="shared" si="30"/>
        <v>48742.430000000008</v>
      </c>
      <c r="M244" s="80">
        <f t="shared" si="30"/>
        <v>102887128</v>
      </c>
      <c r="N244" s="80"/>
      <c r="O244" s="80"/>
      <c r="P244" s="80">
        <f>P30+P45+P74+P92+P126+P141+P165+P181+P195+P204+P215+P243+P232+P223+P209+P131</f>
        <v>54395.12</v>
      </c>
      <c r="Q244" s="80">
        <f>Q30+Q45+Q74+Q92+Q126+Q141+Q165+Q181+Q195+Q204+Q215+Q243+Q232+Q223+Q209+Q131</f>
        <v>64989201</v>
      </c>
      <c r="R244" s="80"/>
      <c r="S244" s="80"/>
      <c r="T244" s="80">
        <f>T30+T45+T74+T92+T126+T141+T165+T181+T195+T204+T215+T243+T232+T223+T209+T131</f>
        <v>3844.51</v>
      </c>
      <c r="U244" s="80">
        <f>U30+U45+U74+U92+U126+U141+U165+U181+U195+U204+U215+U243+U232+U223+U209+U131</f>
        <v>18359069</v>
      </c>
      <c r="V244" s="80"/>
      <c r="W244" s="80"/>
      <c r="X244" s="20"/>
      <c r="Y244" s="20"/>
      <c r="Z244" s="20"/>
      <c r="AA244" s="20"/>
      <c r="AB244" s="20"/>
    </row>
    <row r="245" spans="1:28" s="5" customFormat="1" ht="20.25" customHeight="1" x14ac:dyDescent="0.35">
      <c r="A245" s="247" t="s">
        <v>90</v>
      </c>
      <c r="B245" s="247"/>
      <c r="C245" s="64">
        <v>10435886</v>
      </c>
      <c r="D245" s="64"/>
      <c r="E245" s="64"/>
      <c r="F245" s="64"/>
      <c r="G245" s="64"/>
      <c r="H245" s="64"/>
      <c r="I245" s="64"/>
      <c r="J245" s="64"/>
      <c r="K245" s="64"/>
      <c r="L245" s="64"/>
      <c r="M245" s="64"/>
      <c r="N245" s="64"/>
      <c r="O245" s="64"/>
      <c r="P245" s="64"/>
      <c r="Q245" s="64"/>
      <c r="R245" s="64"/>
      <c r="S245" s="64"/>
      <c r="T245" s="64"/>
      <c r="U245" s="64"/>
      <c r="V245" s="64"/>
      <c r="W245" s="64"/>
      <c r="X245" s="4"/>
      <c r="Y245" s="4"/>
      <c r="Z245" s="4"/>
      <c r="AA245" s="4"/>
      <c r="AB245" s="4"/>
    </row>
    <row r="246" spans="1:28" s="5" customFormat="1" ht="27.75" customHeight="1" x14ac:dyDescent="0.35">
      <c r="A246" s="169" t="s">
        <v>89</v>
      </c>
      <c r="B246" s="169"/>
      <c r="C246" s="80">
        <f>C244+C245</f>
        <v>498094105</v>
      </c>
      <c r="D246" s="64"/>
      <c r="E246" s="64"/>
      <c r="F246" s="64"/>
      <c r="G246" s="64"/>
      <c r="H246" s="64"/>
      <c r="I246" s="64"/>
      <c r="J246" s="64"/>
      <c r="K246" s="64"/>
      <c r="L246" s="64"/>
      <c r="M246" s="64"/>
      <c r="N246" s="64"/>
      <c r="O246" s="64"/>
      <c r="P246" s="64"/>
      <c r="Q246" s="64"/>
      <c r="R246" s="64"/>
      <c r="S246" s="64"/>
      <c r="T246" s="64"/>
      <c r="U246" s="64"/>
      <c r="V246" s="64"/>
      <c r="W246" s="64"/>
      <c r="X246" s="4"/>
      <c r="Y246" s="4"/>
      <c r="Z246" s="4"/>
      <c r="AA246" s="4"/>
      <c r="AB246" s="4"/>
    </row>
    <row r="247" spans="1:28" s="5" customFormat="1" x14ac:dyDescent="0.35">
      <c r="A247" s="153"/>
      <c r="B247" s="154"/>
      <c r="C247" s="131"/>
      <c r="D247" s="155"/>
      <c r="E247" s="155"/>
      <c r="F247" s="155"/>
      <c r="G247" s="155"/>
      <c r="H247" s="155"/>
      <c r="I247" s="155"/>
      <c r="J247" s="155"/>
      <c r="K247" s="155"/>
      <c r="L247" s="155"/>
      <c r="M247" s="155"/>
      <c r="N247" s="155"/>
      <c r="O247" s="155"/>
      <c r="P247" s="155"/>
      <c r="Q247" s="155"/>
      <c r="R247" s="155"/>
      <c r="S247" s="155"/>
      <c r="T247" s="155"/>
      <c r="U247" s="155"/>
      <c r="V247" s="155"/>
      <c r="W247" s="155"/>
      <c r="X247" s="4"/>
      <c r="Y247" s="4"/>
      <c r="Z247" s="4"/>
      <c r="AA247" s="4"/>
      <c r="AB247" s="4"/>
    </row>
    <row r="248" spans="1:28" x14ac:dyDescent="0.35">
      <c r="C248" s="146">
        <f>C244-W244</f>
        <v>487658219</v>
      </c>
    </row>
    <row r="249" spans="1:28" x14ac:dyDescent="0.35">
      <c r="C249" s="131">
        <f>C248*2.14/100</f>
        <v>10435885.886600001</v>
      </c>
    </row>
  </sheetData>
  <mergeCells count="150">
    <mergeCell ref="A68:B68"/>
    <mergeCell ref="A73:B73"/>
    <mergeCell ref="F69:W69"/>
    <mergeCell ref="A58:B58"/>
    <mergeCell ref="A45:B45"/>
    <mergeCell ref="A59:E59"/>
    <mergeCell ref="A131:B131"/>
    <mergeCell ref="A91:B91"/>
    <mergeCell ref="A92:B92"/>
    <mergeCell ref="A94:E94"/>
    <mergeCell ref="A121:E121"/>
    <mergeCell ref="A125:B125"/>
    <mergeCell ref="A127:W127"/>
    <mergeCell ref="F94:W94"/>
    <mergeCell ref="A126:B126"/>
    <mergeCell ref="A74:B74"/>
    <mergeCell ref="A89:E89"/>
    <mergeCell ref="F121:W121"/>
    <mergeCell ref="A93:W93"/>
    <mergeCell ref="X70:Y70"/>
    <mergeCell ref="A120:B120"/>
    <mergeCell ref="A19:B19"/>
    <mergeCell ref="C5:C8"/>
    <mergeCell ref="A12:E12"/>
    <mergeCell ref="W6:W8"/>
    <mergeCell ref="V6:V8"/>
    <mergeCell ref="F12:W12"/>
    <mergeCell ref="X21:AB21"/>
    <mergeCell ref="J6:K8"/>
    <mergeCell ref="A15:B15"/>
    <mergeCell ref="L6:M8"/>
    <mergeCell ref="A20:E20"/>
    <mergeCell ref="A16:D16"/>
    <mergeCell ref="D6:I6"/>
    <mergeCell ref="F16:W16"/>
    <mergeCell ref="A5:A9"/>
    <mergeCell ref="B5:B9"/>
    <mergeCell ref="A11:W11"/>
    <mergeCell ref="R6:S8"/>
    <mergeCell ref="A29:B29"/>
    <mergeCell ref="A75:W75"/>
    <mergeCell ref="A46:W46"/>
    <mergeCell ref="D5:W5"/>
    <mergeCell ref="P6:Q8"/>
    <mergeCell ref="X67:AD67"/>
    <mergeCell ref="A231:B231"/>
    <mergeCell ref="A196:W196"/>
    <mergeCell ref="A224:W224"/>
    <mergeCell ref="F225:W225"/>
    <mergeCell ref="A225:E225"/>
    <mergeCell ref="A215:B215"/>
    <mergeCell ref="F32:W32"/>
    <mergeCell ref="X62:AC62"/>
    <mergeCell ref="F39:W39"/>
    <mergeCell ref="A38:B38"/>
    <mergeCell ref="A47:E47"/>
    <mergeCell ref="A44:B44"/>
    <mergeCell ref="X65:AD65"/>
    <mergeCell ref="F59:W59"/>
    <mergeCell ref="F42:W42"/>
    <mergeCell ref="F47:W47"/>
    <mergeCell ref="X71:AF71"/>
    <mergeCell ref="A76:E76"/>
    <mergeCell ref="A88:B88"/>
    <mergeCell ref="X170:AD171"/>
    <mergeCell ref="A142:W142"/>
    <mergeCell ref="N6:O8"/>
    <mergeCell ref="F159:W159"/>
    <mergeCell ref="A69:E69"/>
    <mergeCell ref="A133:E133"/>
    <mergeCell ref="A39:E39"/>
    <mergeCell ref="A42:E42"/>
    <mergeCell ref="A41:B41"/>
    <mergeCell ref="F143:W143"/>
    <mergeCell ref="A143:E143"/>
    <mergeCell ref="F76:W76"/>
    <mergeCell ref="F89:W89"/>
    <mergeCell ref="A30:B30"/>
    <mergeCell ref="A22:B22"/>
    <mergeCell ref="A27:E27"/>
    <mergeCell ref="F27:W27"/>
    <mergeCell ref="F23:W23"/>
    <mergeCell ref="A26:B26"/>
    <mergeCell ref="A23:E23"/>
    <mergeCell ref="A158:B158"/>
    <mergeCell ref="D7:D8"/>
    <mergeCell ref="E7:I7"/>
    <mergeCell ref="T6:U8"/>
    <mergeCell ref="A31:W31"/>
    <mergeCell ref="A132:W132"/>
    <mergeCell ref="F20:W20"/>
    <mergeCell ref="A32:E32"/>
    <mergeCell ref="A246:B246"/>
    <mergeCell ref="A197:E197"/>
    <mergeCell ref="A159:E159"/>
    <mergeCell ref="A161:B161"/>
    <mergeCell ref="A180:B180"/>
    <mergeCell ref="A200:E200"/>
    <mergeCell ref="A181:B181"/>
    <mergeCell ref="A199:B199"/>
    <mergeCell ref="A206:E206"/>
    <mergeCell ref="A185:B185"/>
    <mergeCell ref="A234:E234"/>
    <mergeCell ref="A214:B214"/>
    <mergeCell ref="A216:W216"/>
    <mergeCell ref="A223:B223"/>
    <mergeCell ref="A186:E186"/>
    <mergeCell ref="F186:W186"/>
    <mergeCell ref="F167:W167"/>
    <mergeCell ref="A162:E162"/>
    <mergeCell ref="A245:B245"/>
    <mergeCell ref="A195:B195"/>
    <mergeCell ref="F189:W189"/>
    <mergeCell ref="A189:E189"/>
    <mergeCell ref="F183:W183"/>
    <mergeCell ref="A194:B194"/>
    <mergeCell ref="A183:E183"/>
    <mergeCell ref="A165:B165"/>
    <mergeCell ref="A141:B141"/>
    <mergeCell ref="F133:W133"/>
    <mergeCell ref="F156:W156"/>
    <mergeCell ref="A130:B130"/>
    <mergeCell ref="A182:W182"/>
    <mergeCell ref="A166:W166"/>
    <mergeCell ref="A155:B155"/>
    <mergeCell ref="A156:E156"/>
    <mergeCell ref="A244:B244"/>
    <mergeCell ref="A188:B188"/>
    <mergeCell ref="F206:W206"/>
    <mergeCell ref="A211:E211"/>
    <mergeCell ref="F162:W162"/>
    <mergeCell ref="A164:B164"/>
    <mergeCell ref="A167:E167"/>
    <mergeCell ref="A128:E128"/>
    <mergeCell ref="F128:W128"/>
    <mergeCell ref="A243:B243"/>
    <mergeCell ref="A232:B232"/>
    <mergeCell ref="F234:W234"/>
    <mergeCell ref="A203:B203"/>
    <mergeCell ref="A204:B204"/>
    <mergeCell ref="A242:B242"/>
    <mergeCell ref="A208:B208"/>
    <mergeCell ref="A209:B209"/>
    <mergeCell ref="A210:W210"/>
    <mergeCell ref="F211:W211"/>
    <mergeCell ref="A205:W205"/>
    <mergeCell ref="F200:W200"/>
    <mergeCell ref="F197:W197"/>
    <mergeCell ref="A233:W233"/>
    <mergeCell ref="A140:B140"/>
  </mergeCells>
  <phoneticPr fontId="0" type="noConversion"/>
  <pageMargins left="0.15748031496062992" right="0.15748031496062992" top="0.27559055118110237" bottom="0.23622047244094491" header="0.15748031496062992" footer="0.15748031496062992"/>
  <pageSetup paperSize="9" scale="3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характеристика мкд</vt:lpstr>
      <vt:lpstr>вмды работ</vt:lpstr>
      <vt:lpstr>'вмды работ'!Print_Area</vt:lpstr>
      <vt:lpstr>'характеристика мкд'!Print_Area</vt:lpstr>
      <vt:lpstr>'вмды работ'!Print_Titles</vt:lpstr>
      <vt:lpstr>'характеристика мкд'!Print_Titles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2015-12-04T14:10:28Z</dcterms:modified>
</cp:coreProperties>
</file>