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020" windowWidth="19420" windowHeight="8720" tabRatio="884"/>
  </bookViews>
  <sheets>
    <sheet name="характеристика мкд" sheetId="5" r:id="rId1"/>
    <sheet name="виды работ " sheetId="3" r:id="rId2"/>
  </sheets>
  <definedNames>
    <definedName name="_FilterDatabase" localSheetId="1" hidden="1">'виды работ '!$A$8:$AC$227</definedName>
    <definedName name="_FilterDatabase" localSheetId="0" hidden="1">'характеристика мкд'!$A$13:$T$138</definedName>
    <definedName name="BossProviderVariable?_8654d734_1d23_4b3f_91ed_4e5d8f55a223" hidden="1">"25_01_2006"</definedName>
    <definedName name="Print_Area" localSheetId="1">'виды работ '!$A$1:$X$227</definedName>
    <definedName name="Print_Area" localSheetId="0">'характеристика мкд'!$A$1:$T$231</definedName>
    <definedName name="Print_Titles" localSheetId="1">'виды работ '!$8:$8</definedName>
    <definedName name="Print_Titles" localSheetId="0">'характеристика мкд'!$13:$13</definedName>
  </definedNames>
  <calcPr calcId="145621"/>
</workbook>
</file>

<file path=xl/calcChain.xml><?xml version="1.0" encoding="utf-8"?>
<calcChain xmlns="http://schemas.openxmlformats.org/spreadsheetml/2006/main">
  <c r="W40" i="3" l="1"/>
  <c r="Q40" i="3"/>
  <c r="P40" i="3"/>
  <c r="K40" i="3"/>
  <c r="J40" i="3"/>
  <c r="H40" i="3"/>
  <c r="G40" i="3"/>
  <c r="D40" i="3"/>
  <c r="C40" i="3"/>
  <c r="A42" i="3"/>
  <c r="A34" i="3"/>
  <c r="A35" i="3" s="1"/>
  <c r="A36" i="3" s="1"/>
  <c r="A37" i="3" s="1"/>
  <c r="A38" i="3" s="1"/>
  <c r="A39" i="3" s="1"/>
  <c r="A33" i="3"/>
  <c r="A32" i="3"/>
  <c r="I45" i="5"/>
  <c r="J45" i="5"/>
  <c r="K45" i="5"/>
  <c r="M45" i="5"/>
  <c r="N45" i="5"/>
  <c r="O45" i="5"/>
  <c r="P45" i="5"/>
  <c r="H45" i="5"/>
  <c r="A37" i="5"/>
  <c r="A38" i="5" s="1"/>
  <c r="A39" i="5" s="1"/>
  <c r="A40" i="5" s="1"/>
  <c r="A41" i="5" s="1"/>
  <c r="A42" i="5" s="1"/>
  <c r="A43" i="5" s="1"/>
  <c r="A44" i="5" s="1"/>
  <c r="A47" i="5" s="1"/>
  <c r="J60" i="5"/>
  <c r="K60" i="5"/>
  <c r="M60" i="5"/>
  <c r="N60" i="5"/>
  <c r="O60" i="5"/>
  <c r="P60" i="5"/>
  <c r="H60" i="5"/>
  <c r="W55" i="3"/>
  <c r="I67" i="5"/>
  <c r="J67" i="5"/>
  <c r="K67" i="5"/>
  <c r="M67" i="5"/>
  <c r="N67" i="5"/>
  <c r="O67" i="5"/>
  <c r="P67" i="5"/>
  <c r="H67" i="5"/>
  <c r="U62" i="3"/>
  <c r="T62" i="3"/>
  <c r="Q62" i="3"/>
  <c r="P62" i="3"/>
  <c r="O62" i="3"/>
  <c r="N62" i="3"/>
  <c r="M62" i="3"/>
  <c r="L62" i="3"/>
  <c r="K62" i="3"/>
  <c r="J62" i="3"/>
  <c r="I201" i="5"/>
  <c r="J201" i="5"/>
  <c r="K201" i="5"/>
  <c r="M201" i="5"/>
  <c r="N201" i="5"/>
  <c r="O201" i="5"/>
  <c r="P201" i="5"/>
  <c r="H201" i="5"/>
  <c r="M196" i="3"/>
  <c r="L196" i="3"/>
  <c r="M182" i="3"/>
  <c r="Q178" i="3"/>
  <c r="P178" i="3"/>
  <c r="I183" i="5"/>
  <c r="J183" i="5"/>
  <c r="K183" i="5"/>
  <c r="M183" i="5"/>
  <c r="N183" i="5"/>
  <c r="O183" i="5"/>
  <c r="P183" i="5"/>
  <c r="H183" i="5"/>
  <c r="W173" i="3"/>
  <c r="M173" i="3"/>
  <c r="L173" i="3"/>
  <c r="I178" i="5"/>
  <c r="J178" i="5"/>
  <c r="K178" i="5"/>
  <c r="M178" i="5"/>
  <c r="N178" i="5"/>
  <c r="O178" i="5"/>
  <c r="P178" i="5"/>
  <c r="H178" i="5"/>
  <c r="M164" i="3" l="1"/>
  <c r="L164" i="3"/>
  <c r="I169" i="5"/>
  <c r="J169" i="5"/>
  <c r="K169" i="5"/>
  <c r="M169" i="5"/>
  <c r="N169" i="5"/>
  <c r="O169" i="5"/>
  <c r="P169" i="5"/>
  <c r="H169" i="5"/>
  <c r="N164" i="5"/>
  <c r="H164" i="5"/>
  <c r="K164" i="5"/>
  <c r="I164" i="5" l="1"/>
  <c r="J164" i="5"/>
  <c r="M164" i="5"/>
  <c r="O164" i="5"/>
  <c r="P164" i="5"/>
  <c r="U159" i="3"/>
  <c r="T159" i="3"/>
  <c r="Q159" i="3"/>
  <c r="P159" i="3"/>
  <c r="I159" i="5"/>
  <c r="J159" i="5"/>
  <c r="K159" i="5"/>
  <c r="M159" i="5"/>
  <c r="N159" i="5"/>
  <c r="O159" i="5"/>
  <c r="P159" i="5"/>
  <c r="H159" i="5"/>
  <c r="U154" i="3"/>
  <c r="T154" i="3"/>
  <c r="O154" i="3"/>
  <c r="N154" i="3"/>
  <c r="M154" i="3"/>
  <c r="L154" i="3"/>
  <c r="I154" i="3"/>
  <c r="H151" i="5"/>
  <c r="I136" i="5" l="1"/>
  <c r="J136" i="5"/>
  <c r="K136" i="5"/>
  <c r="M136" i="5"/>
  <c r="N136" i="5"/>
  <c r="O136" i="5"/>
  <c r="P136" i="5"/>
  <c r="H136" i="5"/>
  <c r="U131" i="3"/>
  <c r="T131" i="3"/>
  <c r="Q131" i="3"/>
  <c r="P131" i="3"/>
  <c r="P121" i="5" l="1"/>
  <c r="I121" i="5"/>
  <c r="J121" i="5"/>
  <c r="K121" i="5"/>
  <c r="M121" i="5"/>
  <c r="N121" i="5"/>
  <c r="O121" i="5"/>
  <c r="H121" i="5"/>
  <c r="W116" i="3"/>
  <c r="Q116" i="3"/>
  <c r="Q121" i="3" s="1"/>
  <c r="P116" i="3"/>
  <c r="P121" i="3" s="1"/>
  <c r="M116" i="3"/>
  <c r="L116" i="3"/>
  <c r="P94" i="5"/>
  <c r="O94" i="5"/>
  <c r="N94" i="5"/>
  <c r="M94" i="5"/>
  <c r="K94" i="5"/>
  <c r="J94" i="5"/>
  <c r="I94" i="5"/>
  <c r="H94" i="5"/>
  <c r="U92" i="5"/>
  <c r="K89" i="3"/>
  <c r="J89" i="3"/>
  <c r="Z87" i="3"/>
  <c r="C87" i="3"/>
  <c r="L92" i="5" l="1"/>
  <c r="Q92" i="5" s="1"/>
  <c r="AA87" i="3"/>
  <c r="V92" i="5" l="1"/>
  <c r="I90" i="5" l="1"/>
  <c r="J90" i="5"/>
  <c r="K90" i="5"/>
  <c r="M90" i="5"/>
  <c r="N90" i="5"/>
  <c r="O90" i="5"/>
  <c r="P90" i="5"/>
  <c r="H90" i="5"/>
  <c r="Q85" i="3"/>
  <c r="P85" i="3"/>
  <c r="M85" i="3"/>
  <c r="L85" i="3"/>
  <c r="K85" i="3"/>
  <c r="J85" i="3"/>
  <c r="M169" i="3" l="1"/>
  <c r="M183" i="3" s="1"/>
  <c r="L169" i="3"/>
  <c r="U19" i="5" l="1"/>
  <c r="V19" i="5" s="1"/>
  <c r="U20" i="5"/>
  <c r="V20" i="5" s="1"/>
  <c r="U21" i="5"/>
  <c r="U23" i="5"/>
  <c r="V23" i="5" s="1"/>
  <c r="U24" i="5"/>
  <c r="U26" i="5"/>
  <c r="V26" i="5" s="1"/>
  <c r="U27" i="5"/>
  <c r="U30" i="5"/>
  <c r="V30" i="5" s="1"/>
  <c r="U31" i="5"/>
  <c r="V31" i="5" s="1"/>
  <c r="U32" i="5"/>
  <c r="U35" i="5"/>
  <c r="V35" i="5" s="1"/>
  <c r="U36" i="5"/>
  <c r="V36" i="5" s="1"/>
  <c r="U44" i="5"/>
  <c r="U40" i="5"/>
  <c r="U41" i="5"/>
  <c r="U42" i="5"/>
  <c r="U37" i="5"/>
  <c r="U38" i="5"/>
  <c r="U39" i="5"/>
  <c r="U43" i="5"/>
  <c r="U46" i="5"/>
  <c r="V46" i="5" s="1"/>
  <c r="U47" i="5"/>
  <c r="U48" i="5"/>
  <c r="U50" i="5"/>
  <c r="V50" i="5" s="1"/>
  <c r="U51" i="5"/>
  <c r="U53" i="5"/>
  <c r="V53" i="5" s="1"/>
  <c r="U54" i="5"/>
  <c r="U57" i="5"/>
  <c r="U59" i="5"/>
  <c r="U55" i="5"/>
  <c r="U56" i="5"/>
  <c r="U58" i="5"/>
  <c r="U61" i="5"/>
  <c r="V61" i="5" s="1"/>
  <c r="U63" i="5"/>
  <c r="U64" i="5"/>
  <c r="U65" i="5"/>
  <c r="U66" i="5"/>
  <c r="U62" i="5"/>
  <c r="U68" i="5"/>
  <c r="V68" i="5" s="1"/>
  <c r="U69" i="5"/>
  <c r="U70" i="5"/>
  <c r="U73" i="5"/>
  <c r="V73" i="5" s="1"/>
  <c r="U74" i="5"/>
  <c r="V74" i="5" s="1"/>
  <c r="U85" i="5"/>
  <c r="U79" i="5"/>
  <c r="U78" i="5"/>
  <c r="U81" i="5"/>
  <c r="U75" i="5"/>
  <c r="U84" i="5"/>
  <c r="U89" i="5"/>
  <c r="U77" i="5"/>
  <c r="U76" i="5"/>
  <c r="U86" i="5"/>
  <c r="U80" i="5"/>
  <c r="U88" i="5"/>
  <c r="U82" i="5"/>
  <c r="U83" i="5"/>
  <c r="U87" i="5"/>
  <c r="U91" i="5"/>
  <c r="V91" i="5" s="1"/>
  <c r="U93" i="5"/>
  <c r="U96" i="5"/>
  <c r="V96" i="5" s="1"/>
  <c r="U103" i="5"/>
  <c r="V103" i="5" s="1"/>
  <c r="U109" i="5"/>
  <c r="U114" i="5"/>
  <c r="U115" i="5"/>
  <c r="U116" i="5"/>
  <c r="U120" i="5"/>
  <c r="U117" i="5"/>
  <c r="U118" i="5"/>
  <c r="U119" i="5"/>
  <c r="U104" i="5"/>
  <c r="U105" i="5"/>
  <c r="U106" i="5"/>
  <c r="U107" i="5"/>
  <c r="U108" i="5"/>
  <c r="U110" i="5"/>
  <c r="U111" i="5"/>
  <c r="U112" i="5"/>
  <c r="U113" i="5"/>
  <c r="U122" i="5"/>
  <c r="V122" i="5" s="1"/>
  <c r="U123" i="5"/>
  <c r="U124" i="5"/>
  <c r="U97" i="5"/>
  <c r="V97" i="5" s="1"/>
  <c r="U98" i="5"/>
  <c r="U100" i="5"/>
  <c r="V100" i="5" s="1"/>
  <c r="U101" i="5"/>
  <c r="U127" i="5"/>
  <c r="V127" i="5" s="1"/>
  <c r="U128" i="5"/>
  <c r="V128" i="5" s="1"/>
  <c r="U129" i="5"/>
  <c r="U132" i="5"/>
  <c r="U131" i="5"/>
  <c r="U130" i="5"/>
  <c r="U133" i="5"/>
  <c r="U134" i="5"/>
  <c r="U135" i="5"/>
  <c r="U138" i="5"/>
  <c r="V138" i="5" s="1"/>
  <c r="U139" i="5"/>
  <c r="V139" i="5" s="1"/>
  <c r="U140" i="5"/>
  <c r="U142" i="5"/>
  <c r="V142" i="5" s="1"/>
  <c r="U143" i="5"/>
  <c r="U144" i="5"/>
  <c r="U147" i="5"/>
  <c r="U145" i="5"/>
  <c r="U146" i="5"/>
  <c r="U148" i="5"/>
  <c r="U149" i="5"/>
  <c r="U150" i="5"/>
  <c r="U153" i="5"/>
  <c r="V153" i="5" s="1"/>
  <c r="U154" i="5"/>
  <c r="V154" i="5" s="1"/>
  <c r="U156" i="5"/>
  <c r="U157" i="5"/>
  <c r="U158" i="5"/>
  <c r="U155" i="5"/>
  <c r="U160" i="5"/>
  <c r="V160" i="5" s="1"/>
  <c r="U162" i="5"/>
  <c r="U161" i="5"/>
  <c r="U163" i="5"/>
  <c r="U165" i="5"/>
  <c r="V165" i="5" s="1"/>
  <c r="U168" i="5"/>
  <c r="U166" i="5"/>
  <c r="U167" i="5"/>
  <c r="U171" i="5"/>
  <c r="V171" i="5" s="1"/>
  <c r="U172" i="5"/>
  <c r="V172" i="5" s="1"/>
  <c r="U173" i="5"/>
  <c r="U175" i="5"/>
  <c r="V175" i="5" s="1"/>
  <c r="U177" i="5"/>
  <c r="U176" i="5"/>
  <c r="U179" i="5"/>
  <c r="V179" i="5" s="1"/>
  <c r="U182" i="5"/>
  <c r="U180" i="5"/>
  <c r="U181" i="5"/>
  <c r="U184" i="5"/>
  <c r="V184" i="5" s="1"/>
  <c r="U185" i="5"/>
  <c r="U186" i="5"/>
  <c r="U189" i="5"/>
  <c r="V189" i="5" s="1"/>
  <c r="U190" i="5"/>
  <c r="V190" i="5" s="1"/>
  <c r="U191" i="5"/>
  <c r="U193" i="5"/>
  <c r="V193" i="5" s="1"/>
  <c r="U194" i="5"/>
  <c r="U196" i="5"/>
  <c r="V196" i="5" s="1"/>
  <c r="U200" i="5"/>
  <c r="U198" i="5"/>
  <c r="U197" i="5"/>
  <c r="U199" i="5"/>
  <c r="U203" i="5"/>
  <c r="V203" i="5" s="1"/>
  <c r="U204" i="5"/>
  <c r="V204" i="5" s="1"/>
  <c r="U205" i="5"/>
  <c r="U206" i="5"/>
  <c r="U209" i="5"/>
  <c r="V209" i="5" s="1"/>
  <c r="U210" i="5"/>
  <c r="U211" i="5"/>
  <c r="U213" i="5"/>
  <c r="V213" i="5" s="1"/>
  <c r="U214" i="5"/>
  <c r="V214" i="5" s="1"/>
  <c r="U215" i="5"/>
  <c r="U217" i="5"/>
  <c r="V217" i="5" s="1"/>
  <c r="U218" i="5"/>
  <c r="U219" i="5"/>
  <c r="U220" i="5"/>
  <c r="U221" i="5"/>
  <c r="U222" i="5"/>
  <c r="U223" i="5"/>
  <c r="U224" i="5"/>
  <c r="U225" i="5"/>
  <c r="U226" i="5"/>
  <c r="U227" i="5"/>
  <c r="U16" i="5"/>
  <c r="T232" i="5"/>
  <c r="K228" i="5"/>
  <c r="H212" i="5"/>
  <c r="K207" i="5"/>
  <c r="P151" i="5"/>
  <c r="H125" i="5"/>
  <c r="H71" i="5"/>
  <c r="P49" i="5"/>
  <c r="H49" i="5"/>
  <c r="H95" i="5" l="1"/>
  <c r="H223" i="3"/>
  <c r="H224" i="3" s="1"/>
  <c r="W211" i="3"/>
  <c r="W224" i="3" s="1"/>
  <c r="J207" i="3"/>
  <c r="K207" i="3"/>
  <c r="L202" i="3"/>
  <c r="L203" i="3" s="1"/>
  <c r="M202" i="3"/>
  <c r="M203" i="3" s="1"/>
  <c r="L190" i="3"/>
  <c r="M190" i="3"/>
  <c r="L187" i="3"/>
  <c r="M187" i="3"/>
  <c r="L182" i="3"/>
  <c r="P183" i="3"/>
  <c r="Q183" i="3"/>
  <c r="P165" i="3"/>
  <c r="Q165" i="3"/>
  <c r="I165" i="3"/>
  <c r="N165" i="3"/>
  <c r="O165" i="3"/>
  <c r="F146" i="3"/>
  <c r="F147" i="3" s="1"/>
  <c r="H146" i="3"/>
  <c r="H147" i="3" s="1"/>
  <c r="L146" i="3"/>
  <c r="L147" i="3" s="1"/>
  <c r="M146" i="3"/>
  <c r="M147" i="3" s="1"/>
  <c r="E136" i="3"/>
  <c r="E147" i="3" s="1"/>
  <c r="P136" i="3"/>
  <c r="P147" i="3" s="1"/>
  <c r="Q136" i="3"/>
  <c r="Q147" i="3" s="1"/>
  <c r="P132" i="3"/>
  <c r="Q132" i="3"/>
  <c r="T132" i="3"/>
  <c r="U132" i="3"/>
  <c r="L97" i="3"/>
  <c r="L121" i="3" s="1"/>
  <c r="M97" i="3"/>
  <c r="M121" i="3" s="1"/>
  <c r="J120" i="3"/>
  <c r="J121" i="3" s="1"/>
  <c r="K120" i="3"/>
  <c r="K121" i="3" s="1"/>
  <c r="M90" i="3"/>
  <c r="Q90" i="3"/>
  <c r="P66" i="3"/>
  <c r="Q66" i="3"/>
  <c r="O67" i="3"/>
  <c r="U67" i="3"/>
  <c r="J47" i="3"/>
  <c r="K47" i="3"/>
  <c r="G44" i="3"/>
  <c r="H44" i="3"/>
  <c r="I44" i="3"/>
  <c r="I67" i="3" s="1"/>
  <c r="L44" i="3"/>
  <c r="M44" i="3"/>
  <c r="W28" i="3"/>
  <c r="W29" i="3" s="1"/>
  <c r="L23" i="3"/>
  <c r="M23" i="3"/>
  <c r="L20" i="3"/>
  <c r="M20" i="3"/>
  <c r="L17" i="3"/>
  <c r="M17" i="3"/>
  <c r="P12" i="3"/>
  <c r="P13" i="3" s="1"/>
  <c r="Q12" i="3"/>
  <c r="Q13" i="3" s="1"/>
  <c r="Q67" i="3" l="1"/>
  <c r="M67" i="3"/>
  <c r="J90" i="3"/>
  <c r="L24" i="3"/>
  <c r="G67" i="3"/>
  <c r="G225" i="3" s="1"/>
  <c r="T165" i="3"/>
  <c r="L165" i="3"/>
  <c r="M197" i="3"/>
  <c r="U165" i="3"/>
  <c r="U225" i="3" s="1"/>
  <c r="M165" i="3"/>
  <c r="K90" i="3"/>
  <c r="M24" i="3"/>
  <c r="K67" i="3"/>
  <c r="L183" i="3"/>
  <c r="J67" i="3"/>
  <c r="L197" i="3"/>
  <c r="O225" i="3"/>
  <c r="I225" i="3"/>
  <c r="E225" i="3"/>
  <c r="Q225" i="3"/>
  <c r="N67" i="3"/>
  <c r="N225" i="3" s="1"/>
  <c r="F225" i="3"/>
  <c r="T67" i="3"/>
  <c r="P67" i="3"/>
  <c r="L67" i="3"/>
  <c r="H67" i="3"/>
  <c r="P90" i="3"/>
  <c r="L90" i="3"/>
  <c r="T225" i="3" l="1"/>
  <c r="J225" i="3"/>
  <c r="K225" i="3"/>
  <c r="L225" i="3"/>
  <c r="M225" i="3"/>
  <c r="P225" i="3"/>
  <c r="H225" i="3"/>
  <c r="W176" i="3" l="1"/>
  <c r="W175" i="3"/>
  <c r="W178" i="3" s="1"/>
  <c r="W150" i="3"/>
  <c r="W153" i="3"/>
  <c r="W152" i="3"/>
  <c r="W151" i="3"/>
  <c r="D135" i="3"/>
  <c r="D136" i="3" s="1"/>
  <c r="W154" i="3" l="1"/>
  <c r="W165" i="3" s="1"/>
  <c r="W183" i="3"/>
  <c r="W93" i="3"/>
  <c r="W94" i="3" s="1"/>
  <c r="W121" i="3" s="1"/>
  <c r="D43" i="3" l="1"/>
  <c r="D42" i="3"/>
  <c r="D39" i="3"/>
  <c r="Z14" i="3"/>
  <c r="AA14" i="3" s="1"/>
  <c r="Z15" i="3"/>
  <c r="AA15" i="3" s="1"/>
  <c r="Z16" i="3"/>
  <c r="Z18" i="3"/>
  <c r="AA18" i="3" s="1"/>
  <c r="Z19" i="3"/>
  <c r="Z21" i="3"/>
  <c r="AA21" i="3" s="1"/>
  <c r="Z22" i="3"/>
  <c r="Z25" i="3"/>
  <c r="AA25" i="3" s="1"/>
  <c r="Z26" i="3"/>
  <c r="AA26" i="3" s="1"/>
  <c r="Z27" i="3"/>
  <c r="Z30" i="3"/>
  <c r="AA30" i="3" s="1"/>
  <c r="Z31" i="3"/>
  <c r="AA31" i="3" s="1"/>
  <c r="Z39" i="3"/>
  <c r="Z35" i="3"/>
  <c r="Z36" i="3"/>
  <c r="Z37" i="3"/>
  <c r="Z32" i="3"/>
  <c r="Z33" i="3"/>
  <c r="Z34" i="3"/>
  <c r="Z38" i="3"/>
  <c r="Z41" i="3"/>
  <c r="AA41" i="3" s="1"/>
  <c r="Z45" i="3"/>
  <c r="AA45" i="3" s="1"/>
  <c r="Z46" i="3"/>
  <c r="Z48" i="3"/>
  <c r="AA48" i="3" s="1"/>
  <c r="Z49" i="3"/>
  <c r="Z52" i="3"/>
  <c r="Z54" i="3"/>
  <c r="Z50" i="3"/>
  <c r="Z51" i="3"/>
  <c r="Z53" i="3"/>
  <c r="Z56" i="3"/>
  <c r="AA56" i="3" s="1"/>
  <c r="Z58" i="3"/>
  <c r="Z59" i="3"/>
  <c r="Z60" i="3"/>
  <c r="Z61" i="3"/>
  <c r="Z57" i="3"/>
  <c r="Z63" i="3"/>
  <c r="AA63" i="3" s="1"/>
  <c r="Z64" i="3"/>
  <c r="Z65" i="3"/>
  <c r="Z68" i="3"/>
  <c r="AA68" i="3" s="1"/>
  <c r="Z69" i="3"/>
  <c r="AA69" i="3" s="1"/>
  <c r="Z80" i="3"/>
  <c r="Z74" i="3"/>
  <c r="Z73" i="3"/>
  <c r="Z76" i="3"/>
  <c r="Z70" i="3"/>
  <c r="Z79" i="3"/>
  <c r="Z84" i="3"/>
  <c r="Z72" i="3"/>
  <c r="Z71" i="3"/>
  <c r="Z81" i="3"/>
  <c r="Z75" i="3"/>
  <c r="Z83" i="3"/>
  <c r="Z77" i="3"/>
  <c r="Z78" i="3"/>
  <c r="Z82" i="3"/>
  <c r="Z86" i="3"/>
  <c r="AA86" i="3" s="1"/>
  <c r="Z88" i="3"/>
  <c r="Z91" i="3"/>
  <c r="AA91" i="3" s="1"/>
  <c r="Z98" i="3"/>
  <c r="AA98" i="3" s="1"/>
  <c r="Z104" i="3"/>
  <c r="Z109" i="3"/>
  <c r="Z110" i="3"/>
  <c r="Z111" i="3"/>
  <c r="Z115" i="3"/>
  <c r="Z112" i="3"/>
  <c r="Z113" i="3"/>
  <c r="Z114" i="3"/>
  <c r="Z99" i="3"/>
  <c r="Z100" i="3"/>
  <c r="Z101" i="3"/>
  <c r="Z102" i="3"/>
  <c r="Z103" i="3"/>
  <c r="Z105" i="3"/>
  <c r="Z106" i="3"/>
  <c r="Z107" i="3"/>
  <c r="Z108" i="3"/>
  <c r="Z117" i="3"/>
  <c r="AA117" i="3" s="1"/>
  <c r="Z118" i="3"/>
  <c r="Z119" i="3"/>
  <c r="Z92" i="3"/>
  <c r="AA92" i="3" s="1"/>
  <c r="Z93" i="3"/>
  <c r="Z95" i="3"/>
  <c r="AA95" i="3" s="1"/>
  <c r="Z96" i="3"/>
  <c r="Z122" i="3"/>
  <c r="AA122" i="3" s="1"/>
  <c r="Z123" i="3"/>
  <c r="AA123" i="3" s="1"/>
  <c r="Z124" i="3"/>
  <c r="Z127" i="3"/>
  <c r="Z126" i="3"/>
  <c r="Z125" i="3"/>
  <c r="Z128" i="3"/>
  <c r="Z129" i="3"/>
  <c r="Z130" i="3"/>
  <c r="Z133" i="3"/>
  <c r="AA133" i="3" s="1"/>
  <c r="Z134" i="3"/>
  <c r="AA134" i="3" s="1"/>
  <c r="Z135" i="3"/>
  <c r="Z137" i="3"/>
  <c r="AA137" i="3" s="1"/>
  <c r="Z138" i="3"/>
  <c r="Z139" i="3"/>
  <c r="Z142" i="3"/>
  <c r="Z140" i="3"/>
  <c r="Z141" i="3"/>
  <c r="Z143" i="3"/>
  <c r="Z144" i="3"/>
  <c r="Z145" i="3"/>
  <c r="Z148" i="3"/>
  <c r="AA148" i="3" s="1"/>
  <c r="Z149" i="3"/>
  <c r="AA149" i="3" s="1"/>
  <c r="Z151" i="3"/>
  <c r="Z152" i="3"/>
  <c r="Z153" i="3"/>
  <c r="Z150" i="3"/>
  <c r="Z155" i="3"/>
  <c r="AA155" i="3" s="1"/>
  <c r="Z157" i="3"/>
  <c r="Z156" i="3"/>
  <c r="Z158" i="3"/>
  <c r="Z160" i="3"/>
  <c r="AA160" i="3" s="1"/>
  <c r="Z163" i="3"/>
  <c r="Z161" i="3"/>
  <c r="Z162" i="3"/>
  <c r="Z166" i="3"/>
  <c r="AA166" i="3" s="1"/>
  <c r="Z167" i="3"/>
  <c r="AA167" i="3" s="1"/>
  <c r="Z168" i="3"/>
  <c r="Z170" i="3"/>
  <c r="AA170" i="3" s="1"/>
  <c r="Z172" i="3"/>
  <c r="Z171" i="3"/>
  <c r="Z174" i="3"/>
  <c r="AA174" i="3" s="1"/>
  <c r="Z177" i="3"/>
  <c r="Z175" i="3"/>
  <c r="Z176" i="3"/>
  <c r="Z179" i="3"/>
  <c r="AA179" i="3" s="1"/>
  <c r="Z180" i="3"/>
  <c r="Z181" i="3"/>
  <c r="Z184" i="3"/>
  <c r="AA184" i="3" s="1"/>
  <c r="Z185" i="3"/>
  <c r="AA185" i="3" s="1"/>
  <c r="Z186" i="3"/>
  <c r="Z188" i="3"/>
  <c r="AA188" i="3" s="1"/>
  <c r="Z189" i="3"/>
  <c r="Z191" i="3"/>
  <c r="AA191" i="3" s="1"/>
  <c r="Z195" i="3"/>
  <c r="Z193" i="3"/>
  <c r="Z192" i="3"/>
  <c r="Z194" i="3"/>
  <c r="Z198" i="3"/>
  <c r="AA198" i="3" s="1"/>
  <c r="Z199" i="3"/>
  <c r="AA199" i="3" s="1"/>
  <c r="Z200" i="3"/>
  <c r="Z201" i="3"/>
  <c r="Z204" i="3"/>
  <c r="AA204" i="3" s="1"/>
  <c r="Z205" i="3"/>
  <c r="Z208" i="3"/>
  <c r="AA208" i="3" s="1"/>
  <c r="Z209" i="3"/>
  <c r="AA209" i="3" s="1"/>
  <c r="Z210" i="3"/>
  <c r="Z212" i="3"/>
  <c r="AA212" i="3" s="1"/>
  <c r="Z213" i="3"/>
  <c r="Z214" i="3"/>
  <c r="Z215" i="3"/>
  <c r="Z216" i="3"/>
  <c r="Z217" i="3"/>
  <c r="Z218" i="3"/>
  <c r="Z219" i="3"/>
  <c r="Z220" i="3"/>
  <c r="Z221" i="3"/>
  <c r="Z222" i="3"/>
  <c r="Z226" i="3"/>
  <c r="Z227" i="3"/>
  <c r="Z11" i="3"/>
  <c r="C39" i="3" l="1"/>
  <c r="D44" i="3"/>
  <c r="W43" i="3"/>
  <c r="Z43" i="3" s="1"/>
  <c r="W42" i="3"/>
  <c r="D67" i="3" l="1"/>
  <c r="AA39" i="3"/>
  <c r="Z42" i="3"/>
  <c r="W44" i="3"/>
  <c r="W67" i="3" s="1"/>
  <c r="W225" i="3" s="1"/>
  <c r="C42" i="3"/>
  <c r="C43" i="3"/>
  <c r="AA43" i="3" s="1"/>
  <c r="AA42" i="3" l="1"/>
  <c r="C44" i="3"/>
  <c r="Z206" i="3"/>
  <c r="I212" i="5"/>
  <c r="J212" i="5"/>
  <c r="K212" i="5"/>
  <c r="M212" i="5"/>
  <c r="N212" i="5"/>
  <c r="O212" i="5"/>
  <c r="Z207" i="3" l="1"/>
  <c r="M228" i="5" l="1"/>
  <c r="N228" i="5"/>
  <c r="O228" i="5"/>
  <c r="D222" i="3"/>
  <c r="C222" i="3" s="1"/>
  <c r="AA222" i="3" s="1"/>
  <c r="D221" i="3"/>
  <c r="C221" i="3" s="1"/>
  <c r="AA221" i="3" s="1"/>
  <c r="D220" i="3"/>
  <c r="C220" i="3" s="1"/>
  <c r="AA220" i="3" s="1"/>
  <c r="D219" i="3"/>
  <c r="C219" i="3" s="1"/>
  <c r="AA219" i="3" s="1"/>
  <c r="D218" i="3"/>
  <c r="C218" i="3" s="1"/>
  <c r="AA218" i="3" s="1"/>
  <c r="D217" i="3"/>
  <c r="C217" i="3" s="1"/>
  <c r="AA217" i="3" s="1"/>
  <c r="D216" i="3"/>
  <c r="C216" i="3" s="1"/>
  <c r="AA216" i="3" s="1"/>
  <c r="D215" i="3"/>
  <c r="C215" i="3" s="1"/>
  <c r="AA215" i="3" s="1"/>
  <c r="D214" i="3"/>
  <c r="C214" i="3" s="1"/>
  <c r="AA214" i="3" s="1"/>
  <c r="D213" i="3"/>
  <c r="H228" i="5"/>
  <c r="I228" i="5"/>
  <c r="J228" i="5"/>
  <c r="D223" i="3" l="1"/>
  <c r="D224" i="3" s="1"/>
  <c r="Z223" i="3"/>
  <c r="L219" i="5"/>
  <c r="V219" i="5" s="1"/>
  <c r="L222" i="5"/>
  <c r="V222" i="5" s="1"/>
  <c r="L225" i="5"/>
  <c r="V225" i="5" s="1"/>
  <c r="L220" i="5"/>
  <c r="V220" i="5" s="1"/>
  <c r="L223" i="5"/>
  <c r="V223" i="5" s="1"/>
  <c r="L226" i="5"/>
  <c r="V226" i="5" s="1"/>
  <c r="L221" i="5"/>
  <c r="V221" i="5" s="1"/>
  <c r="L224" i="5"/>
  <c r="V224" i="5" s="1"/>
  <c r="L227" i="5"/>
  <c r="V227" i="5" s="1"/>
  <c r="Q227" i="5" l="1"/>
  <c r="Q224" i="5"/>
  <c r="Q221" i="5"/>
  <c r="Q219" i="5"/>
  <c r="Q225" i="5"/>
  <c r="Q223" i="5"/>
  <c r="Q222" i="5"/>
  <c r="Q226" i="5"/>
  <c r="Q220" i="5"/>
  <c r="Z187" i="3" l="1"/>
  <c r="Z182" i="3" l="1"/>
  <c r="Z164" i="3"/>
  <c r="C158" i="3"/>
  <c r="C156" i="3"/>
  <c r="D150" i="3"/>
  <c r="C150" i="3" s="1"/>
  <c r="D153" i="3"/>
  <c r="D152" i="3"/>
  <c r="D151" i="3"/>
  <c r="D145" i="3"/>
  <c r="C145" i="3" s="1"/>
  <c r="D144" i="3"/>
  <c r="C144" i="3" s="1"/>
  <c r="D143" i="3"/>
  <c r="C143" i="3" s="1"/>
  <c r="D141" i="3"/>
  <c r="C141" i="3" s="1"/>
  <c r="D140" i="3"/>
  <c r="C140" i="3" s="1"/>
  <c r="D142" i="3"/>
  <c r="I151" i="5"/>
  <c r="J151" i="5"/>
  <c r="K151" i="5"/>
  <c r="M151" i="5"/>
  <c r="N151" i="5"/>
  <c r="O151" i="5"/>
  <c r="D154" i="3" l="1"/>
  <c r="U151" i="5"/>
  <c r="C142" i="3"/>
  <c r="L147" i="5" s="1"/>
  <c r="V147" i="5" s="1"/>
  <c r="D146" i="3"/>
  <c r="D147" i="3" s="1"/>
  <c r="D165" i="3"/>
  <c r="Z159" i="3"/>
  <c r="L146" i="5"/>
  <c r="V146" i="5" s="1"/>
  <c r="AA141" i="3"/>
  <c r="Z154" i="3"/>
  <c r="L161" i="5"/>
  <c r="AA156" i="3"/>
  <c r="Z146" i="3"/>
  <c r="L148" i="5"/>
  <c r="V148" i="5" s="1"/>
  <c r="AA143" i="3"/>
  <c r="L163" i="5"/>
  <c r="V163" i="5" s="1"/>
  <c r="AA158" i="3"/>
  <c r="L149" i="5"/>
  <c r="V149" i="5" s="1"/>
  <c r="AA144" i="3"/>
  <c r="L155" i="5"/>
  <c r="AA150" i="3"/>
  <c r="L145" i="5"/>
  <c r="V145" i="5" s="1"/>
  <c r="AA140" i="3"/>
  <c r="L150" i="5"/>
  <c r="V150" i="5" s="1"/>
  <c r="AA145" i="3"/>
  <c r="C130" i="3"/>
  <c r="C129" i="3"/>
  <c r="AA129" i="3" s="1"/>
  <c r="C128" i="3"/>
  <c r="C125" i="3"/>
  <c r="C126" i="3"/>
  <c r="C127" i="3"/>
  <c r="I137" i="5"/>
  <c r="J137" i="5"/>
  <c r="K137" i="5"/>
  <c r="M137" i="5"/>
  <c r="O137" i="5"/>
  <c r="H137" i="5"/>
  <c r="V161" i="5" l="1"/>
  <c r="V155" i="5"/>
  <c r="N137" i="5"/>
  <c r="D225" i="3"/>
  <c r="AA142" i="3"/>
  <c r="Q146" i="5"/>
  <c r="Q150" i="5"/>
  <c r="Q148" i="5"/>
  <c r="Q147" i="5"/>
  <c r="Q163" i="5"/>
  <c r="Q145" i="5"/>
  <c r="Q149" i="5"/>
  <c r="Z165" i="3"/>
  <c r="L135" i="5"/>
  <c r="V135" i="5" s="1"/>
  <c r="AA130" i="3"/>
  <c r="L133" i="5"/>
  <c r="V133" i="5" s="1"/>
  <c r="AA128" i="3"/>
  <c r="L130" i="5"/>
  <c r="V130" i="5" s="1"/>
  <c r="AA125" i="3"/>
  <c r="L131" i="5"/>
  <c r="V131" i="5" s="1"/>
  <c r="AA126" i="3"/>
  <c r="L132" i="5"/>
  <c r="V132" i="5" s="1"/>
  <c r="AA127" i="3"/>
  <c r="Z132" i="3"/>
  <c r="Z131" i="3"/>
  <c r="L134" i="5"/>
  <c r="V134" i="5" s="1"/>
  <c r="Q135" i="5" l="1"/>
  <c r="Q130" i="5"/>
  <c r="Q132" i="5"/>
  <c r="Q131" i="5"/>
  <c r="Q133" i="5"/>
  <c r="Z94" i="3"/>
  <c r="Z120" i="3"/>
  <c r="Q134" i="5"/>
  <c r="C82" i="3" l="1"/>
  <c r="AA82" i="3" s="1"/>
  <c r="C78" i="3"/>
  <c r="AA78" i="3" s="1"/>
  <c r="C77" i="3"/>
  <c r="AA77" i="3" s="1"/>
  <c r="C83" i="3"/>
  <c r="C75" i="3"/>
  <c r="C81" i="3"/>
  <c r="C71" i="3"/>
  <c r="C72" i="3"/>
  <c r="C84" i="3"/>
  <c r="C79" i="3"/>
  <c r="C70" i="3"/>
  <c r="C76" i="3"/>
  <c r="Z66" i="3"/>
  <c r="C53" i="3"/>
  <c r="C51" i="3"/>
  <c r="C50" i="3"/>
  <c r="C54" i="3"/>
  <c r="C52" i="3"/>
  <c r="I57" i="5"/>
  <c r="I60" i="5" s="1"/>
  <c r="L82" i="5" l="1"/>
  <c r="V82" i="5" s="1"/>
  <c r="L83" i="5"/>
  <c r="V83" i="5" s="1"/>
  <c r="L87" i="5"/>
  <c r="V87" i="5" s="1"/>
  <c r="Z85" i="3"/>
  <c r="L88" i="5"/>
  <c r="V88" i="5" s="1"/>
  <c r="AA83" i="3"/>
  <c r="L80" i="5"/>
  <c r="V80" i="5" s="1"/>
  <c r="AA75" i="3"/>
  <c r="L86" i="5"/>
  <c r="V86" i="5" s="1"/>
  <c r="AA81" i="3"/>
  <c r="L76" i="5"/>
  <c r="V76" i="5" s="1"/>
  <c r="AA71" i="3"/>
  <c r="L77" i="5"/>
  <c r="V77" i="5" s="1"/>
  <c r="AA72" i="3"/>
  <c r="L89" i="5"/>
  <c r="V89" i="5" s="1"/>
  <c r="AA84" i="3"/>
  <c r="L84" i="5"/>
  <c r="V84" i="5" s="1"/>
  <c r="AA79" i="3"/>
  <c r="L75" i="5"/>
  <c r="AA70" i="3"/>
  <c r="L81" i="5"/>
  <c r="V81" i="5" s="1"/>
  <c r="AA76" i="3"/>
  <c r="Z62" i="3"/>
  <c r="L58" i="5"/>
  <c r="V58" i="5" s="1"/>
  <c r="AA53" i="3"/>
  <c r="L56" i="5"/>
  <c r="V56" i="5" s="1"/>
  <c r="AA51" i="3"/>
  <c r="L55" i="5"/>
  <c r="V55" i="5" s="1"/>
  <c r="AA50" i="3"/>
  <c r="L59" i="5"/>
  <c r="V59" i="5" s="1"/>
  <c r="AA54" i="3"/>
  <c r="L57" i="5"/>
  <c r="V57" i="5" s="1"/>
  <c r="AA52" i="3"/>
  <c r="Z55" i="3"/>
  <c r="Z47" i="3"/>
  <c r="Z44" i="3"/>
  <c r="C34" i="3"/>
  <c r="C33" i="3"/>
  <c r="C32" i="3"/>
  <c r="V75" i="5" l="1"/>
  <c r="U45" i="5"/>
  <c r="Q82" i="5"/>
  <c r="Q87" i="5"/>
  <c r="Q83" i="5"/>
  <c r="L37" i="5"/>
  <c r="AA32" i="3"/>
  <c r="L38" i="5"/>
  <c r="V38" i="5" s="1"/>
  <c r="AA33" i="3"/>
  <c r="L39" i="5"/>
  <c r="V39" i="5" s="1"/>
  <c r="AA34" i="3"/>
  <c r="Q81" i="5"/>
  <c r="Q88" i="5"/>
  <c r="Q59" i="5"/>
  <c r="Q89" i="5"/>
  <c r="Q76" i="5"/>
  <c r="Q80" i="5"/>
  <c r="Q57" i="5"/>
  <c r="Q58" i="5"/>
  <c r="Q86" i="5"/>
  <c r="Q77" i="5"/>
  <c r="Q84" i="5"/>
  <c r="Q75" i="5"/>
  <c r="Q56" i="5"/>
  <c r="Q55" i="5"/>
  <c r="C38" i="3"/>
  <c r="C37" i="3"/>
  <c r="V37" i="5" l="1"/>
  <c r="Q39" i="5"/>
  <c r="Q37" i="5"/>
  <c r="Z40" i="3"/>
  <c r="Q38" i="5"/>
  <c r="L42" i="5"/>
  <c r="V42" i="5" s="1"/>
  <c r="AA37" i="3"/>
  <c r="L43" i="5"/>
  <c r="V43" i="5" s="1"/>
  <c r="AA38" i="3"/>
  <c r="Z67" i="3"/>
  <c r="H33" i="5"/>
  <c r="H34" i="5" s="1"/>
  <c r="A16" i="3"/>
  <c r="A19" i="3" s="1"/>
  <c r="A21" i="5"/>
  <c r="A24" i="5" s="1"/>
  <c r="Q43" i="5" l="1"/>
  <c r="Q42" i="5"/>
  <c r="Z28" i="3"/>
  <c r="H216" i="5"/>
  <c r="H229" i="5" s="1"/>
  <c r="I216" i="5"/>
  <c r="I229" i="5" s="1"/>
  <c r="J216" i="5"/>
  <c r="J229" i="5" s="1"/>
  <c r="K216" i="5"/>
  <c r="K229" i="5" s="1"/>
  <c r="M216" i="5"/>
  <c r="M229" i="5" s="1"/>
  <c r="N216" i="5"/>
  <c r="O216" i="5"/>
  <c r="O229" i="5" s="1"/>
  <c r="Z196" i="3"/>
  <c r="Z178" i="3"/>
  <c r="I174" i="5"/>
  <c r="J174" i="5"/>
  <c r="K174" i="5"/>
  <c r="M174" i="5"/>
  <c r="N174" i="5"/>
  <c r="O174" i="5"/>
  <c r="H174" i="5"/>
  <c r="N229" i="5" l="1"/>
  <c r="Z29" i="3"/>
  <c r="H170" i="5"/>
  <c r="I170" i="5"/>
  <c r="J170" i="5"/>
  <c r="K170" i="5"/>
  <c r="M170" i="5"/>
  <c r="O170" i="5"/>
  <c r="N170" i="5" l="1"/>
  <c r="K125" i="5"/>
  <c r="I125" i="5"/>
  <c r="J125" i="5"/>
  <c r="M125" i="5"/>
  <c r="N125" i="5"/>
  <c r="O125" i="5"/>
  <c r="I71" i="5" l="1"/>
  <c r="J71" i="5"/>
  <c r="K71" i="5"/>
  <c r="M71" i="5"/>
  <c r="N71" i="5"/>
  <c r="O71" i="5"/>
  <c r="H52" i="5" l="1"/>
  <c r="H72" i="5" s="1"/>
  <c r="I52" i="5"/>
  <c r="J52" i="5"/>
  <c r="K52" i="5"/>
  <c r="M52" i="5"/>
  <c r="N52" i="5"/>
  <c r="O52" i="5"/>
  <c r="I49" i="5"/>
  <c r="J49" i="5"/>
  <c r="K49" i="5"/>
  <c r="M49" i="5"/>
  <c r="N49" i="5"/>
  <c r="O49" i="5"/>
  <c r="U49" i="5" l="1"/>
  <c r="N72" i="5"/>
  <c r="I72" i="5"/>
  <c r="O72" i="5"/>
  <c r="J72" i="5"/>
  <c r="M72" i="5"/>
  <c r="K72" i="5"/>
  <c r="Z23" i="3" l="1"/>
  <c r="I28" i="5"/>
  <c r="J28" i="5"/>
  <c r="K28" i="5"/>
  <c r="M28" i="5"/>
  <c r="N28" i="5"/>
  <c r="O28" i="5"/>
  <c r="H28" i="5"/>
  <c r="H17" i="5" l="1"/>
  <c r="H18" i="5" s="1"/>
  <c r="Z12" i="3" l="1"/>
  <c r="I207" i="5"/>
  <c r="I208" i="5" s="1"/>
  <c r="J207" i="5"/>
  <c r="J208" i="5" s="1"/>
  <c r="K208" i="5"/>
  <c r="M207" i="5"/>
  <c r="M208" i="5" s="1"/>
  <c r="N207" i="5"/>
  <c r="O207" i="5"/>
  <c r="O208" i="5" s="1"/>
  <c r="H207" i="5"/>
  <c r="H208" i="5" s="1"/>
  <c r="N208" i="5" l="1"/>
  <c r="Z13" i="3"/>
  <c r="O195" i="5" l="1"/>
  <c r="N195" i="5"/>
  <c r="M195" i="5"/>
  <c r="K195" i="5"/>
  <c r="J195" i="5"/>
  <c r="I195" i="5"/>
  <c r="H195" i="5"/>
  <c r="O192" i="5"/>
  <c r="N192" i="5"/>
  <c r="M192" i="5"/>
  <c r="K192" i="5"/>
  <c r="J192" i="5"/>
  <c r="I192" i="5"/>
  <c r="H192" i="5"/>
  <c r="O187" i="5"/>
  <c r="N187" i="5"/>
  <c r="M187" i="5"/>
  <c r="K187" i="5"/>
  <c r="J187" i="5"/>
  <c r="I187" i="5"/>
  <c r="H187" i="5"/>
  <c r="H188" i="5" s="1"/>
  <c r="O141" i="5"/>
  <c r="O152" i="5" s="1"/>
  <c r="N141" i="5"/>
  <c r="M141" i="5"/>
  <c r="M152" i="5" s="1"/>
  <c r="K141" i="5"/>
  <c r="K152" i="5" s="1"/>
  <c r="J141" i="5"/>
  <c r="J152" i="5" s="1"/>
  <c r="I141" i="5"/>
  <c r="I152" i="5" s="1"/>
  <c r="H141" i="5"/>
  <c r="H152" i="5" s="1"/>
  <c r="O102" i="5"/>
  <c r="N102" i="5"/>
  <c r="M102" i="5"/>
  <c r="K102" i="5"/>
  <c r="J102" i="5"/>
  <c r="I102" i="5"/>
  <c r="H102" i="5"/>
  <c r="O99" i="5"/>
  <c r="N99" i="5"/>
  <c r="M99" i="5"/>
  <c r="K99" i="5"/>
  <c r="J99" i="5"/>
  <c r="I99" i="5"/>
  <c r="H99" i="5"/>
  <c r="O95" i="5"/>
  <c r="M95" i="5"/>
  <c r="K95" i="5"/>
  <c r="J95" i="5"/>
  <c r="I95" i="5"/>
  <c r="O33" i="5"/>
  <c r="O34" i="5" s="1"/>
  <c r="N33" i="5"/>
  <c r="M33" i="5"/>
  <c r="M34" i="5" s="1"/>
  <c r="K33" i="5"/>
  <c r="K34" i="5" s="1"/>
  <c r="J33" i="5"/>
  <c r="J34" i="5" s="1"/>
  <c r="I33" i="5"/>
  <c r="I34" i="5" s="1"/>
  <c r="O25" i="5"/>
  <c r="N25" i="5"/>
  <c r="M25" i="5"/>
  <c r="K25" i="5"/>
  <c r="J25" i="5"/>
  <c r="I25" i="5"/>
  <c r="H25" i="5"/>
  <c r="O22" i="5"/>
  <c r="N22" i="5"/>
  <c r="M22" i="5"/>
  <c r="K22" i="5"/>
  <c r="J22" i="5"/>
  <c r="I22" i="5"/>
  <c r="H22" i="5"/>
  <c r="O17" i="5"/>
  <c r="O18" i="5" s="1"/>
  <c r="N17" i="5"/>
  <c r="M17" i="5"/>
  <c r="M18" i="5" s="1"/>
  <c r="K17" i="5"/>
  <c r="K18" i="5" s="1"/>
  <c r="J17" i="5"/>
  <c r="J18" i="5" s="1"/>
  <c r="I17" i="5"/>
  <c r="I18" i="5" s="1"/>
  <c r="K126" i="5" l="1"/>
  <c r="N126" i="5"/>
  <c r="I126" i="5"/>
  <c r="H126" i="5"/>
  <c r="M126" i="5"/>
  <c r="J126" i="5"/>
  <c r="O126" i="5"/>
  <c r="N152" i="5"/>
  <c r="N18" i="5"/>
  <c r="N34" i="5"/>
  <c r="H202" i="5"/>
  <c r="H29" i="5"/>
  <c r="N95" i="5"/>
  <c r="K188" i="5"/>
  <c r="M188" i="5"/>
  <c r="I188" i="5"/>
  <c r="N188" i="5"/>
  <c r="J188" i="5"/>
  <c r="O188" i="5"/>
  <c r="K29" i="5"/>
  <c r="I29" i="5"/>
  <c r="N29" i="5"/>
  <c r="M29" i="5"/>
  <c r="J29" i="5"/>
  <c r="O29" i="5"/>
  <c r="J202" i="5"/>
  <c r="O202" i="5"/>
  <c r="I202" i="5"/>
  <c r="M202" i="5"/>
  <c r="K202" i="5"/>
  <c r="N202" i="5"/>
  <c r="I230" i="5" l="1"/>
  <c r="O230" i="5"/>
  <c r="O231" i="5" s="1"/>
  <c r="N230" i="5"/>
  <c r="N231" i="5" s="1"/>
  <c r="J230" i="5"/>
  <c r="M230" i="5"/>
  <c r="M231" i="5" s="1"/>
  <c r="K230" i="5"/>
  <c r="H230" i="5"/>
  <c r="A27" i="5"/>
  <c r="A32" i="5" l="1"/>
  <c r="C106" i="3" l="1"/>
  <c r="C102" i="3"/>
  <c r="L111" i="5" l="1"/>
  <c r="V111" i="5" s="1"/>
  <c r="AA106" i="3"/>
  <c r="L107" i="5"/>
  <c r="V107" i="5" s="1"/>
  <c r="AA102" i="3"/>
  <c r="C100" i="3"/>
  <c r="C109" i="3"/>
  <c r="C110" i="3"/>
  <c r="C111" i="3"/>
  <c r="Q111" i="5" l="1"/>
  <c r="Q107" i="5"/>
  <c r="L105" i="5"/>
  <c r="V105" i="5" s="1"/>
  <c r="AA100" i="3"/>
  <c r="L116" i="5"/>
  <c r="V116" i="5" s="1"/>
  <c r="AA111" i="3"/>
  <c r="L115" i="5"/>
  <c r="V115" i="5" s="1"/>
  <c r="AA110" i="3"/>
  <c r="L114" i="5"/>
  <c r="V114" i="5" s="1"/>
  <c r="AA109" i="3"/>
  <c r="A48" i="5"/>
  <c r="A51" i="5" s="1"/>
  <c r="A54" i="5" s="1"/>
  <c r="A55" i="5" l="1"/>
  <c r="A56" i="5" s="1"/>
  <c r="A57" i="5" s="1"/>
  <c r="A58" i="5" s="1"/>
  <c r="A59" i="5" s="1"/>
  <c r="A62" i="5" s="1"/>
  <c r="A63" i="5" s="1"/>
  <c r="A64" i="5" s="1"/>
  <c r="A65" i="5" s="1"/>
  <c r="A66" i="5" s="1"/>
  <c r="A69" i="5" s="1"/>
  <c r="A70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2" i="5" s="1"/>
  <c r="A93" i="5" s="1"/>
  <c r="Q115" i="5"/>
  <c r="Q114" i="5"/>
  <c r="Q105" i="5"/>
  <c r="Q116" i="5"/>
  <c r="A98" i="5" l="1"/>
  <c r="C138" i="3"/>
  <c r="AA138" i="3" l="1"/>
  <c r="L143" i="5"/>
  <c r="V143" i="5" l="1"/>
  <c r="Q143" i="5"/>
  <c r="C161" i="3"/>
  <c r="C163" i="3"/>
  <c r="AA163" i="3" l="1"/>
  <c r="L166" i="5"/>
  <c r="AA161" i="3"/>
  <c r="L168" i="5"/>
  <c r="V168" i="5" s="1"/>
  <c r="C162" i="3"/>
  <c r="C164" i="3" s="1"/>
  <c r="V166" i="5" l="1"/>
  <c r="Q166" i="5"/>
  <c r="AA164" i="3"/>
  <c r="AA162" i="3"/>
  <c r="Q168" i="5"/>
  <c r="L167" i="5"/>
  <c r="V167" i="5" s="1"/>
  <c r="L169" i="5" l="1"/>
  <c r="Q167" i="5"/>
  <c r="U169" i="5" l="1"/>
  <c r="V169" i="5" s="1"/>
  <c r="Q169" i="5"/>
  <c r="Z203" i="3" l="1"/>
  <c r="Z202" i="3"/>
  <c r="Z169" i="3" l="1"/>
  <c r="C107" i="3"/>
  <c r="C115" i="3"/>
  <c r="L112" i="5" l="1"/>
  <c r="V112" i="5" s="1"/>
  <c r="AA107" i="3"/>
  <c r="L120" i="5"/>
  <c r="V120" i="5" s="1"/>
  <c r="AA115" i="3"/>
  <c r="C194" i="3"/>
  <c r="C152" i="3"/>
  <c r="C124" i="3"/>
  <c r="C131" i="3" s="1"/>
  <c r="C118" i="3"/>
  <c r="C74" i="3"/>
  <c r="AA74" i="3" s="1"/>
  <c r="C73" i="3"/>
  <c r="C80" i="3"/>
  <c r="C85" i="3" l="1"/>
  <c r="AA80" i="3"/>
  <c r="L157" i="5"/>
  <c r="V157" i="5" s="1"/>
  <c r="AA152" i="3"/>
  <c r="L199" i="5"/>
  <c r="V199" i="5" s="1"/>
  <c r="AA194" i="3"/>
  <c r="Q120" i="5"/>
  <c r="Q112" i="5"/>
  <c r="AA124" i="3"/>
  <c r="L123" i="5"/>
  <c r="V123" i="5" s="1"/>
  <c r="AA118" i="3"/>
  <c r="L78" i="5"/>
  <c r="AA73" i="3"/>
  <c r="L79" i="5"/>
  <c r="V79" i="5" s="1"/>
  <c r="L129" i="5"/>
  <c r="L136" i="5" s="1"/>
  <c r="L85" i="5"/>
  <c r="V85" i="5" s="1"/>
  <c r="V78" i="5" l="1"/>
  <c r="L90" i="5"/>
  <c r="V129" i="5"/>
  <c r="AA85" i="3"/>
  <c r="Q78" i="5"/>
  <c r="Q199" i="5"/>
  <c r="Q157" i="5"/>
  <c r="Q123" i="5"/>
  <c r="Q79" i="5"/>
  <c r="C132" i="3"/>
  <c r="AA132" i="3" s="1"/>
  <c r="AA131" i="3"/>
  <c r="Q85" i="5"/>
  <c r="Q129" i="5"/>
  <c r="Q136" i="5" l="1"/>
  <c r="U136" i="5"/>
  <c r="V136" i="5" s="1"/>
  <c r="L137" i="5"/>
  <c r="Q90" i="5"/>
  <c r="U90" i="5"/>
  <c r="V90" i="5" s="1"/>
  <c r="C206" i="3"/>
  <c r="C201" i="3"/>
  <c r="C200" i="3"/>
  <c r="C193" i="3"/>
  <c r="C195" i="3"/>
  <c r="C181" i="3"/>
  <c r="C176" i="3"/>
  <c r="C177" i="3"/>
  <c r="C153" i="3"/>
  <c r="C119" i="3"/>
  <c r="C103" i="3"/>
  <c r="C114" i="3"/>
  <c r="C65" i="3"/>
  <c r="C64" i="3"/>
  <c r="C57" i="3"/>
  <c r="C61" i="3"/>
  <c r="C49" i="3"/>
  <c r="C55" i="3" s="1"/>
  <c r="Z20" i="3"/>
  <c r="C16" i="3"/>
  <c r="AA195" i="3" l="1"/>
  <c r="AA200" i="3"/>
  <c r="C202" i="3"/>
  <c r="C203" i="3" s="1"/>
  <c r="AA119" i="3"/>
  <c r="C120" i="3"/>
  <c r="AA177" i="3"/>
  <c r="AA49" i="3"/>
  <c r="AA55" i="3"/>
  <c r="AA64" i="3"/>
  <c r="C66" i="3"/>
  <c r="AA66" i="3" s="1"/>
  <c r="P137" i="5"/>
  <c r="U137" i="5" s="1"/>
  <c r="V137" i="5" s="1"/>
  <c r="Z136" i="3"/>
  <c r="Z197" i="3"/>
  <c r="Z190" i="3"/>
  <c r="L181" i="5"/>
  <c r="V181" i="5" s="1"/>
  <c r="AA176" i="3"/>
  <c r="L206" i="5"/>
  <c r="V206" i="5" s="1"/>
  <c r="AA201" i="3"/>
  <c r="L158" i="5"/>
  <c r="V158" i="5" s="1"/>
  <c r="AA153" i="3"/>
  <c r="L186" i="5"/>
  <c r="V186" i="5" s="1"/>
  <c r="AA181" i="3"/>
  <c r="Z211" i="3"/>
  <c r="Z224" i="3"/>
  <c r="L198" i="5"/>
  <c r="V198" i="5" s="1"/>
  <c r="AA193" i="3"/>
  <c r="L211" i="5"/>
  <c r="V211" i="5" s="1"/>
  <c r="AA206" i="3"/>
  <c r="L21" i="5"/>
  <c r="V21" i="5" s="1"/>
  <c r="AA16" i="3"/>
  <c r="L108" i="5"/>
  <c r="V108" i="5" s="1"/>
  <c r="AA103" i="3"/>
  <c r="L119" i="5"/>
  <c r="V119" i="5" s="1"/>
  <c r="AA114" i="3"/>
  <c r="Z89" i="3"/>
  <c r="L70" i="5"/>
  <c r="V70" i="5" s="1"/>
  <c r="AA65" i="3"/>
  <c r="L62" i="5"/>
  <c r="AA57" i="3"/>
  <c r="L66" i="5"/>
  <c r="V66" i="5" s="1"/>
  <c r="AA61" i="3"/>
  <c r="L182" i="5"/>
  <c r="V182" i="5" s="1"/>
  <c r="L69" i="5"/>
  <c r="V69" i="5" s="1"/>
  <c r="L54" i="5"/>
  <c r="C210" i="3"/>
  <c r="L205" i="5"/>
  <c r="V205" i="5" s="1"/>
  <c r="L200" i="5"/>
  <c r="V200" i="5" s="1"/>
  <c r="L124" i="5"/>
  <c r="V124" i="5" s="1"/>
  <c r="C58" i="3"/>
  <c r="L48" i="5"/>
  <c r="V48" i="5" s="1"/>
  <c r="C11" i="3"/>
  <c r="C12" i="3" s="1"/>
  <c r="C88" i="3"/>
  <c r="C89" i="3" s="1"/>
  <c r="C192" i="3"/>
  <c r="C196" i="3" s="1"/>
  <c r="C36" i="3"/>
  <c r="C175" i="3"/>
  <c r="C178" i="3" s="1"/>
  <c r="C22" i="3"/>
  <c r="AA22" i="3" s="1"/>
  <c r="C27" i="3"/>
  <c r="C93" i="3"/>
  <c r="Z97" i="3"/>
  <c r="C96" i="3"/>
  <c r="C151" i="3"/>
  <c r="C154" i="3" s="1"/>
  <c r="C186" i="3"/>
  <c r="C187" i="3" s="1"/>
  <c r="C99" i="3"/>
  <c r="C112" i="3"/>
  <c r="C213" i="3"/>
  <c r="C223" i="3" s="1"/>
  <c r="C189" i="3"/>
  <c r="C101" i="3"/>
  <c r="C19" i="3"/>
  <c r="AA19" i="3" s="1"/>
  <c r="C35" i="3"/>
  <c r="C46" i="3"/>
  <c r="C157" i="3"/>
  <c r="C159" i="3" s="1"/>
  <c r="C104" i="3"/>
  <c r="C180" i="3"/>
  <c r="C17" i="3"/>
  <c r="C105" i="3"/>
  <c r="C139" i="3"/>
  <c r="C146" i="3" s="1"/>
  <c r="C205" i="3"/>
  <c r="C207" i="3" s="1"/>
  <c r="C168" i="3"/>
  <c r="C169" i="3" s="1"/>
  <c r="C172" i="3"/>
  <c r="C108" i="3"/>
  <c r="C59" i="3"/>
  <c r="Z116" i="3"/>
  <c r="C60" i="3"/>
  <c r="C113" i="3"/>
  <c r="AA113" i="3" s="1"/>
  <c r="C135" i="3"/>
  <c r="C136" i="3" s="1"/>
  <c r="C171" i="3"/>
  <c r="V54" i="5" l="1"/>
  <c r="L60" i="5"/>
  <c r="C62" i="3"/>
  <c r="AA62" i="3" s="1"/>
  <c r="V62" i="5"/>
  <c r="C173" i="3"/>
  <c r="C116" i="3"/>
  <c r="AA180" i="3"/>
  <c r="C182" i="3"/>
  <c r="AA182" i="3" s="1"/>
  <c r="AA151" i="3"/>
  <c r="C165" i="3"/>
  <c r="AA139" i="3"/>
  <c r="C147" i="3"/>
  <c r="AA210" i="3"/>
  <c r="C211" i="3"/>
  <c r="C224" i="3" s="1"/>
  <c r="C90" i="3"/>
  <c r="AA40" i="3"/>
  <c r="Q21" i="5"/>
  <c r="AA189" i="3"/>
  <c r="C190" i="3"/>
  <c r="C197" i="3" s="1"/>
  <c r="AA58" i="3"/>
  <c r="Q158" i="5"/>
  <c r="AA88" i="3"/>
  <c r="Q198" i="5"/>
  <c r="Q186" i="5"/>
  <c r="Q206" i="5"/>
  <c r="L40" i="5"/>
  <c r="AA35" i="3"/>
  <c r="AA213" i="3"/>
  <c r="L218" i="5"/>
  <c r="AA223" i="3"/>
  <c r="L191" i="5"/>
  <c r="V191" i="5" s="1"/>
  <c r="AA186" i="3"/>
  <c r="AA196" i="3"/>
  <c r="AA192" i="3"/>
  <c r="L140" i="5"/>
  <c r="V140" i="5" s="1"/>
  <c r="AA135" i="3"/>
  <c r="L210" i="5"/>
  <c r="V210" i="5" s="1"/>
  <c r="AA205" i="3"/>
  <c r="AA207" i="3"/>
  <c r="L180" i="5"/>
  <c r="L183" i="5" s="1"/>
  <c r="AA175" i="3"/>
  <c r="AA11" i="3"/>
  <c r="L176" i="5"/>
  <c r="AA171" i="3"/>
  <c r="L173" i="5"/>
  <c r="V173" i="5" s="1"/>
  <c r="AA168" i="3"/>
  <c r="AA159" i="3"/>
  <c r="AA157" i="3"/>
  <c r="AA203" i="3"/>
  <c r="AA202" i="3"/>
  <c r="L177" i="5"/>
  <c r="AA172" i="3"/>
  <c r="L51" i="5"/>
  <c r="V51" i="5" s="1"/>
  <c r="AA46" i="3"/>
  <c r="Z183" i="3"/>
  <c r="Z173" i="3"/>
  <c r="L32" i="5"/>
  <c r="V32" i="5" s="1"/>
  <c r="AA27" i="3"/>
  <c r="L41" i="5"/>
  <c r="V41" i="5" s="1"/>
  <c r="AA36" i="3"/>
  <c r="L22" i="5"/>
  <c r="Z147" i="3"/>
  <c r="Q48" i="5"/>
  <c r="Q108" i="5"/>
  <c r="Q70" i="5"/>
  <c r="Q119" i="5"/>
  <c r="Z24" i="3"/>
  <c r="Z17" i="3"/>
  <c r="AA17" i="3" s="1"/>
  <c r="L101" i="5"/>
  <c r="V101" i="5" s="1"/>
  <c r="AA96" i="3"/>
  <c r="L98" i="5"/>
  <c r="V98" i="5" s="1"/>
  <c r="AA93" i="3"/>
  <c r="L113" i="5"/>
  <c r="V113" i="5" s="1"/>
  <c r="AA108" i="3"/>
  <c r="L110" i="5"/>
  <c r="V110" i="5" s="1"/>
  <c r="AA105" i="3"/>
  <c r="L106" i="5"/>
  <c r="V106" i="5" s="1"/>
  <c r="AA101" i="3"/>
  <c r="L104" i="5"/>
  <c r="AA99" i="3"/>
  <c r="L117" i="5"/>
  <c r="V117" i="5" s="1"/>
  <c r="AA112" i="3"/>
  <c r="L109" i="5"/>
  <c r="V109" i="5" s="1"/>
  <c r="AA104" i="3"/>
  <c r="Z90" i="3"/>
  <c r="Q62" i="5"/>
  <c r="Q66" i="5"/>
  <c r="L65" i="5"/>
  <c r="V65" i="5" s="1"/>
  <c r="AA60" i="3"/>
  <c r="L64" i="5"/>
  <c r="V64" i="5" s="1"/>
  <c r="AA59" i="3"/>
  <c r="AA178" i="3"/>
  <c r="L156" i="5"/>
  <c r="L144" i="5"/>
  <c r="L151" i="5" s="1"/>
  <c r="Z121" i="3"/>
  <c r="Q69" i="5"/>
  <c r="Q54" i="5"/>
  <c r="L47" i="5"/>
  <c r="AA44" i="3"/>
  <c r="L44" i="5"/>
  <c r="L207" i="5"/>
  <c r="Q200" i="5"/>
  <c r="L71" i="5"/>
  <c r="Q124" i="5"/>
  <c r="L125" i="5"/>
  <c r="L215" i="5"/>
  <c r="V215" i="5" s="1"/>
  <c r="Q205" i="5"/>
  <c r="L194" i="5"/>
  <c r="V194" i="5" s="1"/>
  <c r="AA169" i="3"/>
  <c r="AA120" i="3"/>
  <c r="L118" i="5"/>
  <c r="V118" i="5" s="1"/>
  <c r="L93" i="5"/>
  <c r="L63" i="5"/>
  <c r="V63" i="5" s="1"/>
  <c r="C47" i="3"/>
  <c r="AA47" i="3" s="1"/>
  <c r="L27" i="5"/>
  <c r="V27" i="5" s="1"/>
  <c r="C23" i="3"/>
  <c r="AA23" i="3" s="1"/>
  <c r="L16" i="5"/>
  <c r="V16" i="5" s="1"/>
  <c r="Q181" i="5"/>
  <c r="L197" i="5"/>
  <c r="L185" i="5"/>
  <c r="V185" i="5" s="1"/>
  <c r="L162" i="5"/>
  <c r="C20" i="3"/>
  <c r="AA20" i="3" s="1"/>
  <c r="L24" i="5"/>
  <c r="V24" i="5" s="1"/>
  <c r="AA187" i="3"/>
  <c r="AA136" i="3"/>
  <c r="C97" i="3"/>
  <c r="C94" i="3"/>
  <c r="AA94" i="3" s="1"/>
  <c r="C28" i="3"/>
  <c r="C29" i="3" s="1"/>
  <c r="V40" i="5" l="1"/>
  <c r="L45" i="5"/>
  <c r="L67" i="5"/>
  <c r="V197" i="5"/>
  <c r="L201" i="5"/>
  <c r="V176" i="5"/>
  <c r="L178" i="5"/>
  <c r="V162" i="5"/>
  <c r="L164" i="5"/>
  <c r="V156" i="5"/>
  <c r="L159" i="5"/>
  <c r="C121" i="3"/>
  <c r="AA121" i="3" s="1"/>
  <c r="C183" i="3"/>
  <c r="AA183" i="3" s="1"/>
  <c r="AA116" i="3"/>
  <c r="V104" i="5"/>
  <c r="L121" i="5"/>
  <c r="V93" i="5"/>
  <c r="L94" i="5"/>
  <c r="AA190" i="3"/>
  <c r="L49" i="5"/>
  <c r="V49" i="5" s="1"/>
  <c r="V47" i="5"/>
  <c r="V45" i="5"/>
  <c r="V44" i="5"/>
  <c r="V177" i="5"/>
  <c r="V151" i="5"/>
  <c r="V144" i="5"/>
  <c r="L228" i="5"/>
  <c r="V218" i="5"/>
  <c r="V180" i="5"/>
  <c r="AA97" i="3"/>
  <c r="C67" i="3"/>
  <c r="AA67" i="3" s="1"/>
  <c r="C24" i="3"/>
  <c r="AA24" i="3" s="1"/>
  <c r="U60" i="5"/>
  <c r="V60" i="5" s="1"/>
  <c r="P22" i="5"/>
  <c r="U22" i="5" s="1"/>
  <c r="V22" i="5" s="1"/>
  <c r="Q106" i="5"/>
  <c r="Q218" i="5"/>
  <c r="P71" i="5"/>
  <c r="U71" i="5" s="1"/>
  <c r="V71" i="5" s="1"/>
  <c r="AA146" i="3"/>
  <c r="AA147" i="3"/>
  <c r="L17" i="5"/>
  <c r="AA224" i="3"/>
  <c r="L192" i="5"/>
  <c r="Q65" i="5"/>
  <c r="Q176" i="5"/>
  <c r="Q191" i="5"/>
  <c r="Q173" i="5"/>
  <c r="Q180" i="5"/>
  <c r="Q22" i="5"/>
  <c r="Q40" i="5"/>
  <c r="L174" i="5"/>
  <c r="Q140" i="5"/>
  <c r="L33" i="5"/>
  <c r="AA90" i="3"/>
  <c r="L141" i="5"/>
  <c r="Q51" i="5"/>
  <c r="P207" i="5"/>
  <c r="U207" i="5" s="1"/>
  <c r="V207" i="5" s="1"/>
  <c r="AA29" i="3"/>
  <c r="AA28" i="3"/>
  <c r="Q41" i="5"/>
  <c r="Q32" i="5"/>
  <c r="AA165" i="3"/>
  <c r="AA154" i="3"/>
  <c r="C13" i="3"/>
  <c r="AA13" i="3" s="1"/>
  <c r="AA12" i="3"/>
  <c r="Q177" i="5"/>
  <c r="L52" i="5"/>
  <c r="AA173" i="3"/>
  <c r="AA211" i="3"/>
  <c r="Q44" i="5"/>
  <c r="Q117" i="5"/>
  <c r="L102" i="5"/>
  <c r="Q64" i="5"/>
  <c r="Q104" i="5"/>
  <c r="L187" i="5"/>
  <c r="Q125" i="5"/>
  <c r="Q118" i="5"/>
  <c r="Q71" i="5"/>
  <c r="Q156" i="5"/>
  <c r="L99" i="5"/>
  <c r="Q60" i="5"/>
  <c r="Q101" i="5"/>
  <c r="Q98" i="5"/>
  <c r="Q113" i="5"/>
  <c r="Q110" i="5"/>
  <c r="Q109" i="5"/>
  <c r="AA89" i="3"/>
  <c r="L212" i="5"/>
  <c r="Q207" i="5"/>
  <c r="L208" i="5"/>
  <c r="AA197" i="3"/>
  <c r="Q161" i="5"/>
  <c r="Q144" i="5"/>
  <c r="Q155" i="5"/>
  <c r="Q47" i="5"/>
  <c r="L216" i="5"/>
  <c r="Q93" i="5"/>
  <c r="L28" i="5"/>
  <c r="L195" i="5"/>
  <c r="Q215" i="5"/>
  <c r="Q194" i="5"/>
  <c r="Q182" i="5"/>
  <c r="P125" i="5"/>
  <c r="U125" i="5" s="1"/>
  <c r="V125" i="5" s="1"/>
  <c r="Q63" i="5"/>
  <c r="Q27" i="5"/>
  <c r="Q16" i="5"/>
  <c r="Q24" i="5"/>
  <c r="L25" i="5"/>
  <c r="Q185" i="5"/>
  <c r="Q162" i="5"/>
  <c r="Q197" i="5"/>
  <c r="L126" i="5" l="1"/>
  <c r="Q178" i="5"/>
  <c r="L72" i="5"/>
  <c r="L202" i="5"/>
  <c r="Q25" i="5"/>
  <c r="L34" i="5"/>
  <c r="Q17" i="5"/>
  <c r="C225" i="3"/>
  <c r="C229" i="3" s="1"/>
  <c r="L188" i="5"/>
  <c r="L170" i="5"/>
  <c r="U201" i="5"/>
  <c r="V201" i="5" s="1"/>
  <c r="P25" i="5"/>
  <c r="U25" i="5" s="1"/>
  <c r="V25" i="5" s="1"/>
  <c r="P192" i="5"/>
  <c r="U192" i="5" s="1"/>
  <c r="V192" i="5" s="1"/>
  <c r="P187" i="5"/>
  <c r="U187" i="5" s="1"/>
  <c r="V187" i="5" s="1"/>
  <c r="P28" i="5"/>
  <c r="U28" i="5" s="1"/>
  <c r="V28" i="5" s="1"/>
  <c r="P102" i="5"/>
  <c r="U102" i="5" s="1"/>
  <c r="V102" i="5" s="1"/>
  <c r="P33" i="5"/>
  <c r="P17" i="5"/>
  <c r="U94" i="5"/>
  <c r="V94" i="5" s="1"/>
  <c r="P99" i="5"/>
  <c r="P208" i="5"/>
  <c r="U208" i="5" s="1"/>
  <c r="V208" i="5" s="1"/>
  <c r="P141" i="5"/>
  <c r="U141" i="5" s="1"/>
  <c r="V141" i="5" s="1"/>
  <c r="P195" i="5"/>
  <c r="U195" i="5" s="1"/>
  <c r="V195" i="5" s="1"/>
  <c r="P52" i="5"/>
  <c r="U52" i="5" s="1"/>
  <c r="V52" i="5" s="1"/>
  <c r="P174" i="5"/>
  <c r="U174" i="5" s="1"/>
  <c r="V174" i="5" s="1"/>
  <c r="P228" i="5"/>
  <c r="U228" i="5" s="1"/>
  <c r="V228" i="5" s="1"/>
  <c r="L152" i="5"/>
  <c r="L18" i="5"/>
  <c r="Q192" i="5"/>
  <c r="U178" i="5"/>
  <c r="V178" i="5" s="1"/>
  <c r="Q201" i="5"/>
  <c r="Q102" i="5"/>
  <c r="Q33" i="5"/>
  <c r="Q151" i="5"/>
  <c r="U183" i="5"/>
  <c r="V183" i="5" s="1"/>
  <c r="Q141" i="5"/>
  <c r="Q174" i="5"/>
  <c r="Q52" i="5"/>
  <c r="Q228" i="5"/>
  <c r="Q121" i="5"/>
  <c r="Q164" i="5"/>
  <c r="Q187" i="5"/>
  <c r="Q195" i="5"/>
  <c r="Q99" i="5"/>
  <c r="L229" i="5"/>
  <c r="U67" i="5"/>
  <c r="V67" i="5" s="1"/>
  <c r="U121" i="5"/>
  <c r="V121" i="5" s="1"/>
  <c r="Q28" i="5"/>
  <c r="Q49" i="5"/>
  <c r="D229" i="3"/>
  <c r="Z225" i="3"/>
  <c r="P212" i="5"/>
  <c r="U212" i="5" s="1"/>
  <c r="V212" i="5" s="1"/>
  <c r="U159" i="5"/>
  <c r="V159" i="5" s="1"/>
  <c r="Q159" i="5"/>
  <c r="U164" i="5"/>
  <c r="V164" i="5" s="1"/>
  <c r="Q94" i="5"/>
  <c r="L95" i="5"/>
  <c r="Q45" i="5"/>
  <c r="L29" i="5"/>
  <c r="Q208" i="5"/>
  <c r="Q183" i="5"/>
  <c r="Q67" i="5"/>
  <c r="P216" i="5"/>
  <c r="U216" i="5" s="1"/>
  <c r="V216" i="5" s="1"/>
  <c r="Q216" i="5"/>
  <c r="U99" i="5" l="1"/>
  <c r="V99" i="5" s="1"/>
  <c r="P126" i="5"/>
  <c r="U126" i="5" s="1"/>
  <c r="V126" i="5" s="1"/>
  <c r="P34" i="5"/>
  <c r="U34" i="5" s="1"/>
  <c r="V34" i="5" s="1"/>
  <c r="U33" i="5"/>
  <c r="V33" i="5" s="1"/>
  <c r="P18" i="5"/>
  <c r="U18" i="5" s="1"/>
  <c r="V18" i="5" s="1"/>
  <c r="U17" i="5"/>
  <c r="V17" i="5" s="1"/>
  <c r="Q34" i="5"/>
  <c r="Q29" i="5"/>
  <c r="P202" i="5"/>
  <c r="U202" i="5" s="1"/>
  <c r="V202" i="5" s="1"/>
  <c r="P29" i="5"/>
  <c r="U29" i="5" s="1"/>
  <c r="V29" i="5" s="1"/>
  <c r="P95" i="5"/>
  <c r="U95" i="5" s="1"/>
  <c r="V95" i="5" s="1"/>
  <c r="P152" i="5"/>
  <c r="U152" i="5" s="1"/>
  <c r="V152" i="5" s="1"/>
  <c r="P229" i="5"/>
  <c r="U229" i="5" s="1"/>
  <c r="V229" i="5" s="1"/>
  <c r="P188" i="5"/>
  <c r="U188" i="5" s="1"/>
  <c r="V188" i="5" s="1"/>
  <c r="P170" i="5"/>
  <c r="U170" i="5" s="1"/>
  <c r="V170" i="5" s="1"/>
  <c r="Q152" i="5"/>
  <c r="P72" i="5"/>
  <c r="U72" i="5" s="1"/>
  <c r="V72" i="5" s="1"/>
  <c r="Q229" i="5"/>
  <c r="Q126" i="5"/>
  <c r="Q95" i="5"/>
  <c r="Q188" i="5"/>
  <c r="Q170" i="5"/>
  <c r="Q72" i="5"/>
  <c r="Q202" i="5"/>
  <c r="AA225" i="3"/>
  <c r="L230" i="5"/>
  <c r="A22" i="3"/>
  <c r="Q18" i="5"/>
  <c r="AA226" i="3" l="1"/>
  <c r="P230" i="5"/>
  <c r="A27" i="3"/>
  <c r="P231" i="5" l="1"/>
  <c r="U231" i="5" s="1"/>
  <c r="U230" i="5"/>
  <c r="V230" i="5" s="1"/>
  <c r="C227" i="3"/>
  <c r="AA227" i="3" s="1"/>
  <c r="L231" i="5" l="1"/>
  <c r="V231" i="5" s="1"/>
  <c r="Q210" i="5"/>
  <c r="A43" i="3"/>
  <c r="A46" i="3" s="1"/>
  <c r="A49" i="3" s="1"/>
  <c r="A50" i="3" l="1"/>
  <c r="A51" i="3" s="1"/>
  <c r="A52" i="3" s="1"/>
  <c r="A53" i="3" s="1"/>
  <c r="A54" i="3" s="1"/>
  <c r="A57" i="3" s="1"/>
  <c r="A58" i="3" s="1"/>
  <c r="A59" i="3" s="1"/>
  <c r="A60" i="3" s="1"/>
  <c r="A61" i="3" s="1"/>
  <c r="A64" i="3" s="1"/>
  <c r="Q211" i="5"/>
  <c r="A65" i="3" l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7" i="3" s="1"/>
  <c r="A88" i="3" s="1"/>
  <c r="A93" i="3" l="1"/>
  <c r="A96" i="3" s="1"/>
  <c r="A99" i="3" s="1"/>
  <c r="A100" i="3" s="1"/>
  <c r="A101" i="3" l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8" i="3" s="1"/>
  <c r="A119" i="3" l="1"/>
  <c r="A124" i="3" l="1"/>
  <c r="A125" i="3" s="1"/>
  <c r="A126" i="3" s="1"/>
  <c r="A127" i="3" s="1"/>
  <c r="A128" i="3" s="1"/>
  <c r="A129" i="3" s="1"/>
  <c r="A130" i="3" s="1"/>
  <c r="A135" i="3" s="1"/>
  <c r="A138" i="3" s="1"/>
  <c r="A139" i="3" s="1"/>
  <c r="A140" i="3" l="1"/>
  <c r="A141" i="3" s="1"/>
  <c r="A142" i="3" s="1"/>
  <c r="A143" i="3" s="1"/>
  <c r="A144" i="3" s="1"/>
  <c r="A145" i="3" s="1"/>
  <c r="A150" i="3" l="1"/>
  <c r="A151" i="3" s="1"/>
  <c r="A152" i="3" s="1"/>
  <c r="A153" i="3" s="1"/>
  <c r="A156" i="3" l="1"/>
  <c r="A157" i="3" s="1"/>
  <c r="A158" i="3" s="1"/>
  <c r="A161" i="3" s="1"/>
  <c r="A162" i="3" l="1"/>
  <c r="A163" i="3" l="1"/>
  <c r="A168" i="3" s="1"/>
  <c r="A171" i="3" s="1"/>
  <c r="A172" i="3" s="1"/>
  <c r="A175" i="3" s="1"/>
  <c r="Q212" i="5"/>
  <c r="A176" i="3" l="1"/>
  <c r="A177" i="3" s="1"/>
  <c r="A180" i="3" s="1"/>
  <c r="A181" i="3" l="1"/>
  <c r="A186" i="3" s="1"/>
  <c r="A189" i="3" s="1"/>
  <c r="A192" i="3" s="1"/>
  <c r="A193" i="3" s="1"/>
  <c r="A194" i="3" s="1"/>
  <c r="A195" i="3" s="1"/>
  <c r="A200" i="3" s="1"/>
  <c r="A201" i="3" l="1"/>
  <c r="A205" i="3" s="1"/>
  <c r="A206" i="3" l="1"/>
  <c r="A210" i="3" s="1"/>
  <c r="A213" i="3" l="1"/>
  <c r="A214" i="3" l="1"/>
  <c r="A215" i="3" s="1"/>
  <c r="A216" i="3" s="1"/>
  <c r="A217" i="3" s="1"/>
  <c r="A218" i="3" s="1"/>
  <c r="A219" i="3" s="1"/>
  <c r="A220" i="3" s="1"/>
  <c r="A221" i="3" l="1"/>
  <c r="A222" i="3" s="1"/>
  <c r="Q137" i="5" l="1"/>
  <c r="Q230" i="5"/>
  <c r="A101" i="5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3" i="5" s="1"/>
  <c r="A124" i="5" s="1"/>
  <c r="A129" i="5" s="1"/>
  <c r="A130" i="5" l="1"/>
  <c r="A131" i="5" s="1"/>
  <c r="A132" i="5" s="1"/>
  <c r="A133" i="5" s="1"/>
  <c r="A134" i="5" s="1"/>
  <c r="A135" i="5" s="1"/>
  <c r="A140" i="5" s="1"/>
  <c r="A143" i="5" s="1"/>
  <c r="A144" i="5" s="1"/>
  <c r="A145" i="5" l="1"/>
  <c r="A146" i="5" s="1"/>
  <c r="A147" i="5" s="1"/>
  <c r="A148" i="5" s="1"/>
  <c r="A149" i="5" s="1"/>
  <c r="A150" i="5" s="1"/>
  <c r="A155" i="5" l="1"/>
  <c r="A156" i="5" s="1"/>
  <c r="A157" i="5" s="1"/>
  <c r="A158" i="5" s="1"/>
  <c r="A161" i="5" l="1"/>
  <c r="A162" i="5" s="1"/>
  <c r="A163" i="5" s="1"/>
  <c r="A166" i="5" l="1"/>
  <c r="A167" i="5" s="1"/>
  <c r="A168" i="5" l="1"/>
  <c r="A173" i="5" s="1"/>
  <c r="A176" i="5" l="1"/>
  <c r="A177" i="5" s="1"/>
  <c r="A180" i="5" l="1"/>
  <c r="A181" i="5" s="1"/>
  <c r="A182" i="5" l="1"/>
  <c r="A185" i="5" s="1"/>
  <c r="A186" i="5" s="1"/>
  <c r="A191" i="5" s="1"/>
  <c r="A194" i="5" s="1"/>
  <c r="A197" i="5" l="1"/>
  <c r="A198" i="5" s="1"/>
  <c r="A199" i="5" s="1"/>
  <c r="A200" i="5" s="1"/>
  <c r="A205" i="5" s="1"/>
  <c r="A206" i="5" s="1"/>
  <c r="A210" i="5" s="1"/>
  <c r="A211" i="5" s="1"/>
  <c r="A215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</calcChain>
</file>

<file path=xl/sharedStrings.xml><?xml version="1.0" encoding="utf-8"?>
<sst xmlns="http://schemas.openxmlformats.org/spreadsheetml/2006/main" count="1281" uniqueCount="262">
  <si>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</si>
  <si>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</si>
  <si>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</si>
  <si>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</si>
  <si>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</si>
  <si>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</si>
  <si>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</si>
  <si>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</si>
  <si>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</si>
  <si>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</si>
  <si>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</si>
  <si>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</si>
  <si>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</si>
  <si>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</si>
  <si>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</si>
  <si>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</si>
  <si>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</si>
  <si>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Итого по муниципальному образованию</t>
  </si>
  <si>
    <t>Итого по Волховскому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</si>
  <si>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</si>
  <si>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</si>
  <si>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Светогорское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</si>
  <si>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</si>
  <si>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</si>
  <si>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</si>
  <si>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</si>
  <si>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</si>
  <si>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</si>
  <si>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</si>
  <si>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</si>
  <si>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Дзержинское сельское поселение</t>
  </si>
  <si>
    <t>Муниципальное образование Ям-Тесовское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</si>
  <si>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</si>
  <si>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</si>
  <si>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</si>
  <si>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</si>
  <si>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</si>
  <si>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</si>
  <si>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Приозерское городское поселение</t>
  </si>
  <si>
    <t>Итого по Приозерскому муниципальному району</t>
  </si>
  <si>
    <t>Муниципальное образование Сосновоборгский городской округ</t>
  </si>
  <si>
    <t>Тосненский муниципальный район</t>
  </si>
  <si>
    <t>Муниципальное образование Ульяновское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</si>
  <si>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</si>
  <si>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</si>
  <si>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</si>
  <si>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Борское сельское поселение</t>
  </si>
  <si>
    <t>Итого по Бокситогорскому муниципальному району</t>
  </si>
  <si>
    <t>Волосовский муниципальный район</t>
  </si>
  <si>
    <t>Итого по Волосовскому муниципальному району</t>
  </si>
  <si>
    <t>Всеволожский муниципальный район</t>
  </si>
  <si>
    <t>Муниципальное образование Город Всеволожск</t>
  </si>
  <si>
    <t>Муниципальное образование Свердловское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</si>
  <si>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</si>
  <si>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</si>
  <si>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</si>
  <si>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</si>
  <si>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Город Гатчина</t>
  </si>
  <si>
    <t>Муниципальное образование Город Коммунар</t>
  </si>
  <si>
    <t>Итого по Гатчинскому муниципальному району</t>
  </si>
  <si>
    <t>Кировский муниципальный район</t>
  </si>
  <si>
    <t>Муниципальное образование Путиловское сельское поселение</t>
  </si>
  <si>
    <t>Итого по Кировскому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</si>
  <si>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</si>
  <si>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</si>
  <si>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</si>
  <si>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</si>
  <si>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</si>
  <si>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</si>
  <si>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</si>
  <si>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</si>
  <si>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</si>
  <si>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</si>
  <si>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</si>
  <si>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</si>
  <si>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</si>
  <si>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</si>
  <si>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</si>
  <si>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</si>
  <si>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</si>
  <si>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</si>
  <si>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</si>
  <si>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</si>
  <si>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</si>
  <si>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</si>
  <si>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</si>
  <si>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</si>
  <si>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</si>
  <si>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</si>
  <si>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</si>
  <si>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</si>
  <si>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</si>
  <si>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</si>
  <si>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</si>
  <si>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</si>
  <si>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</si>
  <si>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</si>
  <si>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</si>
  <si>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</si>
  <si>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Панель</t>
  </si>
  <si>
    <t>Муниципальное образование Город Выборг</t>
  </si>
  <si>
    <t>Гатчинский муниципальный район</t>
  </si>
  <si>
    <t>РО</t>
  </si>
  <si>
    <t>Итого по Сосоновоборскому городскому округу</t>
  </si>
  <si>
    <t>Итого по Ленинградской области</t>
  </si>
  <si>
    <t>до 1940</t>
  </si>
  <si>
    <t>Дерево</t>
  </si>
  <si>
    <t>30.12.2017</t>
  </si>
  <si>
    <t>Пос. Токсово, ул. Привокзальная, д. 14</t>
  </si>
  <si>
    <t>Пос. Токсово, ул. Привокзальная, д. 16</t>
  </si>
  <si>
    <t>Другое</t>
  </si>
  <si>
    <t>Работы по предпроектной подготовке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</si>
  <si>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</si>
  <si>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Дер. Бор, д. 25</t>
  </si>
  <si>
    <t>Муниципальное образование Большеврудское сельское поселение</t>
  </si>
  <si>
    <t>Дер. Большая Вруда, д. 4</t>
  </si>
  <si>
    <t>Муниципальное образование Зимитицкое сельское поселение</t>
  </si>
  <si>
    <t>Пос. Зимитицы, д. 14</t>
  </si>
  <si>
    <t xml:space="preserve"> Муниципальное образование Зимитицкое сельское поселение</t>
  </si>
  <si>
    <t>Муниципальное образование Сельцовское сельское поселение</t>
  </si>
  <si>
    <t>Пос. Сельцо, д. 33</t>
  </si>
  <si>
    <t>Муниципальное образование Потанинское сельское поселение</t>
  </si>
  <si>
    <t>Дер. Потанино, д. 5</t>
  </si>
  <si>
    <t xml:space="preserve">Г. Всеволожск, ш. Колтушское, д. 78  </t>
  </si>
  <si>
    <t xml:space="preserve">Г. Всеволожск, ул. Ленинградская, д. 3  </t>
  </si>
  <si>
    <t xml:space="preserve">Г. Всеволожск, ул. Ленинградская, д. 5  </t>
  </si>
  <si>
    <t xml:space="preserve">Г. Всеволожск, ул. Ленинградская, д. 7  </t>
  </si>
  <si>
    <t xml:space="preserve">Г. Всеволожск, ул. Ленинградская, д. 13  </t>
  </si>
  <si>
    <t xml:space="preserve">Г. Всеволожск, ул. Ленинградская, д. 21/2  </t>
  </si>
  <si>
    <t xml:space="preserve">Г. Всеволожск, ул. Ленинградская, д. 21/3  </t>
  </si>
  <si>
    <t xml:space="preserve">Г. Всеволожск, ул. Межевая, д. 18  </t>
  </si>
  <si>
    <t>Муниципальное образование Лесколовское сельское поселение</t>
  </si>
  <si>
    <t>Пос. Осельки, д. 3</t>
  </si>
  <si>
    <t>Дер. Лесколово, ул. Красноборская, д. 12</t>
  </si>
  <si>
    <t>Муниципальное образование Новодевяткинское сельское поселение</t>
  </si>
  <si>
    <t xml:space="preserve">Дер. Новое Девяткино, д. 95  </t>
  </si>
  <si>
    <t>Пос. им. Свердлова, микрорайон 1, д. 2</t>
  </si>
  <si>
    <t>Пос. им. Свердлова, микрорайон 1, д. 4</t>
  </si>
  <si>
    <t>Пос. им. Свердлова, микрорайон 1, д. 5</t>
  </si>
  <si>
    <t>Пос. им. Свердлова, микрорайон 1, д. 37</t>
  </si>
  <si>
    <t>Пос. им. Свердлова, микрорайон 1, д. 39</t>
  </si>
  <si>
    <t>Пос. им. Свердлова, микрорайон 2, д. 49</t>
  </si>
  <si>
    <t xml:space="preserve">Г. Сертолово, ул. Ларина, д. 1  </t>
  </si>
  <si>
    <t xml:space="preserve">Г. Сертолово, ул. Ларина, д. 4  </t>
  </si>
  <si>
    <t xml:space="preserve">Г. Сертолово, ул. Ларина, д. 8  </t>
  </si>
  <si>
    <t xml:space="preserve">Г. Сертолово, ул. Центральная, д. 2  </t>
  </si>
  <si>
    <t xml:space="preserve">Г. Сертолово, микрорайон Черная Речка, д. 9  </t>
  </si>
  <si>
    <t xml:space="preserve">Г. Выборг, ул. Репина, д. 7  </t>
  </si>
  <si>
    <t xml:space="preserve">Г. Выборг, ул. Большая Каменная, д. 9  </t>
  </si>
  <si>
    <t xml:space="preserve">Г. Выборг, ул. Крепостная, д. 49  </t>
  </si>
  <si>
    <t xml:space="preserve">Г. Выборг, бул. Кутузова, д. 43  </t>
  </si>
  <si>
    <t xml:space="preserve">Г. Выборг, ул. Первомайская, д. 2  </t>
  </si>
  <si>
    <t xml:space="preserve">Г. Выборг, ш. Приморское, д. 2  </t>
  </si>
  <si>
    <t xml:space="preserve">Г. Выборг, просп. Московский, д. 7  </t>
  </si>
  <si>
    <t xml:space="preserve">Г. Выборг, просп. Ленина, д. 20  </t>
  </si>
  <si>
    <t xml:space="preserve">Г. Выборг, ул. Рубежная, д. 23  </t>
  </si>
  <si>
    <t xml:space="preserve">Г. Выборг, ул. Гагарина, д. 16  </t>
  </si>
  <si>
    <t xml:space="preserve">Г. Выборг, ш. Ленинградское, д. 15  </t>
  </si>
  <si>
    <t xml:space="preserve">Г. Выборг, ул. Куйбышева, д. 15  </t>
  </si>
  <si>
    <t xml:space="preserve">Г. Выборг, ул. Куйбышева, д. 21  </t>
  </si>
  <si>
    <t xml:space="preserve">Г. Выборг, ул. Рубежная, д. 25  </t>
  </si>
  <si>
    <t>Г. Светогорск, ул. Красноармейская, д. 4</t>
  </si>
  <si>
    <t>Г. Светогорск, ул. Красноармейская, д. 18</t>
  </si>
  <si>
    <t>Г. Гатчина, просп. 25 Октября, д. 31</t>
  </si>
  <si>
    <t>Г. Гатчина, ул. Беляева, д. 32</t>
  </si>
  <si>
    <t>Г. Гатчина, ул. К. Маркса, д. 34</t>
  </si>
  <si>
    <t>Г. Гатчина, ул. К. Маркса, д. 49/51</t>
  </si>
  <si>
    <t>Г. Гатчина, ул. Лейтенанта Шмидта, д. 3</t>
  </si>
  <si>
    <t>Г. Гатчина, ул. Лейтенанта Шмидта, д. 10</t>
  </si>
  <si>
    <t>Г. Гатчина, ул. Лейтенанта Шмидта, д. 12</t>
  </si>
  <si>
    <t>Г. Гатчина, ул. Лейтенанта Шмидта, д. 14</t>
  </si>
  <si>
    <t>Г. Гатчина, просп. 25 Октября, д. 11/13</t>
  </si>
  <si>
    <t>Г. Гатчина, просп. 25 Октября, д. 15</t>
  </si>
  <si>
    <t>Г. Гатчина, просп. 25 Октября, д. 17</t>
  </si>
  <si>
    <t>Г. Гатчина, просп. 25 Октября, д. 19</t>
  </si>
  <si>
    <t>Г. Гатчина, просп. 25 Октября, д. 22</t>
  </si>
  <si>
    <t>Г. Гатчина, просп. 25 Октября, д. 46, кор. 1</t>
  </si>
  <si>
    <t>Г. Гатчина, просп. 25 Октября, д. 50, кор. 1</t>
  </si>
  <si>
    <t>Г. Гатчина, просп. 25 Октября, д. 59</t>
  </si>
  <si>
    <t>Г. Гатчина, просп. 25 Октября, д. 63</t>
  </si>
  <si>
    <t>Г. Коммунар, ул. Бумажников, д. 7</t>
  </si>
  <si>
    <t>Г. Коммунар, ш. Ленинградское, д. 24</t>
  </si>
  <si>
    <t>Муниципальное образование Большеколпанское сельское поселение</t>
  </si>
  <si>
    <t>Дер. Большие Колпаны, ул. 30 лет Победы, д. 7</t>
  </si>
  <si>
    <t>Муниципальное образование Веревское сельское поселение</t>
  </si>
  <si>
    <t>Дер. Зайцево, д. 8</t>
  </si>
  <si>
    <t>Г. Кириши, бул. Молодежный, д. 15</t>
  </si>
  <si>
    <t>Г. Кириши, ул. Декабристов Бестужевых, д. 27</t>
  </si>
  <si>
    <t>Г. Кириши, бул. Плавницкий, д. 4</t>
  </si>
  <si>
    <t>Г. Кириши, бул. Плавницкий, д. 10</t>
  </si>
  <si>
    <t>Г. Кириши, ул. Пионерская, д. 5</t>
  </si>
  <si>
    <t>Г. Кириши, ул. Пионерская, д. 7</t>
  </si>
  <si>
    <t>С. Путилово, ул. Братьев Пожарских, д. 23</t>
  </si>
  <si>
    <t>Муниципальное образование Синявинское городское поселение</t>
  </si>
  <si>
    <t>Г.п. Синявино, ул. Кравченко, д. 10</t>
  </si>
  <si>
    <t>Г.п. Синявино, ул. Кравченко, д. 13</t>
  </si>
  <si>
    <t>Г.п. Синявино, ул. Кравченко, д. 3</t>
  </si>
  <si>
    <t>Г.п. Синявино, ул. Кравченко, д. 18</t>
  </si>
  <si>
    <t>Г.п. Синявино, ул. Кравченко, д. 19</t>
  </si>
  <si>
    <t>Г.п. Синявино, ул. Кравченко, д. 4</t>
  </si>
  <si>
    <t>Г.п. Синявино, ул. Кравченко, д. 8</t>
  </si>
  <si>
    <t>Г.п. Синявино, ул. Кравченко, д. 9</t>
  </si>
  <si>
    <t>Пос. Новоселье, д. 156</t>
  </si>
  <si>
    <t>Пос. Новоселье, д. 160</t>
  </si>
  <si>
    <t>Пос. Новоселье, д. 167</t>
  </si>
  <si>
    <t>Пос. Аннино, ул. Центральная, д. 2</t>
  </si>
  <si>
    <t>Муниципальное образование Виллозское сельское поселение</t>
  </si>
  <si>
    <t>Дер. Виллози, д. 4</t>
  </si>
  <si>
    <t>Дер. Малое Карлино, д. 17а</t>
  </si>
  <si>
    <t>Муниципальное образование Лопухинское сельское поселение</t>
  </si>
  <si>
    <t>Дер. Лопухинка, ул. Мира, д. 7</t>
  </si>
  <si>
    <t>Дер. Лопухинка, ул. Мира, д. 11</t>
  </si>
  <si>
    <t>Дер. Лопухинка, ул. Мира, д. 13</t>
  </si>
  <si>
    <t>Пос. Дзержинского, пер. Октябрьский, д. 3</t>
  </si>
  <si>
    <t>Дер. Ям-Тесово, ул. Центральная, д. 5</t>
  </si>
  <si>
    <t>Дер. Ям-Тесово, ул. Центральная, д. 8</t>
  </si>
  <si>
    <t>Муниципальное образование Серебрянское сельское поселение</t>
  </si>
  <si>
    <t>Пос. Серебрянский, ул. Совхозная,  д. 14</t>
  </si>
  <si>
    <t>Пос. Серебрянский, ул. Лужская,  д. 1</t>
  </si>
  <si>
    <t>Муниципальное образование Тесовское сельское поселение</t>
  </si>
  <si>
    <t>Дер. Тесовов-4, ул. Гагарина, д. 9</t>
  </si>
  <si>
    <t>Дер. Мошковые Поляны, ул. Широкая, д. 1</t>
  </si>
  <si>
    <t>Дер. Мошковые Поляны, ул. Широкая, д. 2</t>
  </si>
  <si>
    <t>Муниципальное образование Вознесенское городское поселение</t>
  </si>
  <si>
    <t>Г.п. Вознесенье, ул. Пионерская, д. 47А</t>
  </si>
  <si>
    <t>Г. Никольский, ул. Советская, д. 1</t>
  </si>
  <si>
    <t>Г. Подпорожье, ул. Строителей, д. 9</t>
  </si>
  <si>
    <t>Г. Подпорожье, ул. Красноармейская, д. 14а</t>
  </si>
  <si>
    <t>Г. Подпорожье, просп. Ленина, д. 13</t>
  </si>
  <si>
    <t>Г. Подпорожье, ул. Свирская, д. 54</t>
  </si>
  <si>
    <t>Г. Приозерск, ул. Выборгская, д. 27</t>
  </si>
  <si>
    <t>Г. Приозерск, ул. Сосновая, д. 21</t>
  </si>
  <si>
    <t>Г. Сосновый Бор, ул. Ленинградская, д. 4</t>
  </si>
  <si>
    <t>Г. Сосновый Бор, ул. Солнечная, д. 32</t>
  </si>
  <si>
    <t>Муниципальное образование Рябовское городское поселение</t>
  </si>
  <si>
    <t>Г.п. Рябово, ул. Школьная, д. 9</t>
  </si>
  <si>
    <t>Г.п. Ульяновка, ул. Калинина, д. 74</t>
  </si>
  <si>
    <t>Г.п. Ульяновка, ул. Калинина, д. 74а</t>
  </si>
  <si>
    <t>Г.п. Ульяновка, ул. Калинина, д. 74б</t>
  </si>
  <si>
    <t>Г.п. Ульяновка, ул. Калинина, д. 78</t>
  </si>
  <si>
    <t>Г.п. Ульяновка, ул. Калинина, д. 80</t>
  </si>
  <si>
    <t>Г.п. Ульяновка, ул. Калинина, д. 82</t>
  </si>
  <si>
    <t>Г.п. Ульяновка, ул. Победы, д. 37</t>
  </si>
  <si>
    <t>Г.п. Ульяновка, ул. Победы, д. 39</t>
  </si>
  <si>
    <t>Г.п. Ульяновка, ул. Победы, д. 41</t>
  </si>
  <si>
    <t>Г.п. Ульяновка, ул. Победы, д. 44</t>
  </si>
  <si>
    <t>III. Перечень многоквратирных домов, которые подлежат капитальному ремонту в 2016 году с учетом мер государственной поддержки</t>
  </si>
  <si>
    <t>IV. Реестр многоквратирных домов, которые подлежат капитальному ремонту в 2016 году с учетом мер государственной поддержки</t>
  </si>
  <si>
    <t>электрика+тепло</t>
  </si>
  <si>
    <t>фасад</t>
  </si>
  <si>
    <t>электрика</t>
  </si>
  <si>
    <t>тепло</t>
  </si>
  <si>
    <t>фундамент, фасад</t>
  </si>
  <si>
    <t>фундамент+электрика</t>
  </si>
  <si>
    <t>Т,ХВС,ГВС,В,УУ+Э,УУ</t>
  </si>
  <si>
    <t>крыша</t>
  </si>
  <si>
    <t>фунтамент+крыша</t>
  </si>
  <si>
    <t>Спецчсет</t>
  </si>
  <si>
    <t>спецсчет</t>
  </si>
  <si>
    <t>Дер. Виллози, д. 12</t>
  </si>
  <si>
    <t xml:space="preserve">Г. Выборг, ул. Большая Каменная, д. 3  </t>
  </si>
  <si>
    <t>Г. Кириши, ул. Нефтехимиков,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</si>
</sst>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21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 shrinkToFit="1"/>
    </xf>
    <xf numFmtId="3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4" fontId="10" fillId="2" borderId="0" xfId="0" applyNumberFormat="1" applyFont="1" applyFill="1"/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1" xfId="7" quotePrefix="1" applyFont="1" applyFill="1" applyBorder="1" applyAlignment="1">
      <alignment horizontal="center" vertical="center"/>
    </xf>
    <xf numFmtId="0" fontId="10" fillId="2" borderId="1" xfId="7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 indent="1"/>
    </xf>
    <xf numFmtId="0" fontId="10" fillId="2" borderId="1" xfId="0" applyNumberFormat="1" applyFont="1" applyFill="1" applyBorder="1" applyAlignment="1">
      <alignment horizontal="center" vertical="center" wrapText="1"/>
    </xf>
    <xf numFmtId="4" fontId="9" fillId="2" borderId="1" xfId="10" applyNumberFormat="1" applyFont="1" applyFill="1" applyBorder="1" applyAlignment="1">
      <alignment horizontal="center" vertical="center"/>
    </xf>
    <xf numFmtId="4" fontId="23" fillId="2" borderId="0" xfId="0" applyNumberFormat="1" applyFont="1" applyFill="1" applyAlignment="1">
      <alignment horizontal="right" vertical="center" indent="1"/>
    </xf>
    <xf numFmtId="4" fontId="18" fillId="2" borderId="0" xfId="0" applyNumberFormat="1" applyFont="1" applyFill="1" applyAlignment="1">
      <alignment horizontal="right" vertical="center" indent="1"/>
    </xf>
    <xf numFmtId="0" fontId="10" fillId="2" borderId="0" xfId="0" applyFont="1" applyFill="1" applyAlignment="1">
      <alignment horizontal="left" vertical="center"/>
    </xf>
    <xf numFmtId="0" fontId="10" fillId="2" borderId="1" xfId="7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4" fontId="25" fillId="2" borderId="1" xfId="0" applyNumberFormat="1" applyFont="1" applyFill="1" applyBorder="1" applyAlignment="1">
      <alignment horizontal="right" vertical="center" indent="1"/>
    </xf>
    <xf numFmtId="4" fontId="25" fillId="2" borderId="0" xfId="0" applyNumberFormat="1" applyFont="1" applyFill="1" applyAlignment="1">
      <alignment horizontal="right" vertical="center" inden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3" fontId="9" fillId="2" borderId="1" xfId="1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" fontId="10" fillId="2" borderId="1" xfId="7" quotePrefix="1" applyNumberFormat="1" applyFont="1" applyFill="1" applyBorder="1" applyAlignment="1">
      <alignment horizontal="center" vertical="center" wrapText="1"/>
    </xf>
    <xf numFmtId="1" fontId="10" fillId="2" borderId="1" xfId="7" quotePrefix="1" applyNumberFormat="1" applyFont="1" applyFill="1" applyBorder="1" applyAlignment="1">
      <alignment horizontal="center" vertical="center"/>
    </xf>
    <xf numFmtId="1" fontId="10" fillId="2" borderId="1" xfId="7" applyNumberFormat="1" applyFont="1" applyFill="1" applyBorder="1" applyAlignment="1">
      <alignment horizontal="center" vertical="center" wrapText="1"/>
    </xf>
    <xf numFmtId="1" fontId="10" fillId="2" borderId="1" xfId="7" applyNumberFormat="1" applyFont="1" applyFill="1" applyBorder="1" applyAlignment="1">
      <alignment horizontal="center" vertical="center"/>
    </xf>
    <xf numFmtId="0" fontId="10" fillId="2" borderId="1" xfId="47" applyFont="1" applyFill="1" applyBorder="1" applyAlignment="1">
      <alignment horizontal="center" vertical="top" wrapText="1"/>
    </xf>
    <xf numFmtId="0" fontId="10" fillId="2" borderId="1" xfId="48" applyFont="1" applyFill="1" applyBorder="1" applyAlignment="1">
      <alignment horizontal="center" vertical="center"/>
    </xf>
    <xf numFmtId="4" fontId="10" fillId="2" borderId="1" xfId="48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4" fontId="10" fillId="2" borderId="1" xfId="5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 shrinkToFit="1"/>
    </xf>
    <xf numFmtId="4" fontId="25" fillId="2" borderId="0" xfId="0" applyNumberFormat="1" applyFont="1" applyFill="1" applyBorder="1" applyAlignment="1">
      <alignment vertical="center"/>
    </xf>
    <xf numFmtId="4" fontId="25" fillId="2" borderId="0" xfId="0" applyNumberFormat="1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4" fontId="10" fillId="2" borderId="0" xfId="0" applyNumberFormat="1" applyFont="1" applyFill="1" applyAlignment="1">
      <alignment vertical="center" wrapText="1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 wrapText="1"/>
    </xf>
    <xf numFmtId="2" fontId="10" fillId="2" borderId="1" xfId="47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right" vertical="center" wrapText="1" indent="1"/>
    </xf>
    <xf numFmtId="4" fontId="10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indent="1"/>
    </xf>
    <xf numFmtId="0" fontId="19" fillId="2" borderId="0" xfId="0" applyFont="1" applyFill="1"/>
    <xf numFmtId="0" fontId="24" fillId="2" borderId="0" xfId="0" applyFont="1" applyFill="1"/>
    <xf numFmtId="0" fontId="9" fillId="2" borderId="0" xfId="0" applyFont="1" applyFill="1" applyAlignment="1">
      <alignment vertical="center"/>
    </xf>
    <xf numFmtId="4" fontId="10" fillId="2" borderId="1" xfId="5" applyNumberFormat="1" applyFont="1" applyFill="1" applyBorder="1" applyAlignment="1">
      <alignment horizontal="center" vertical="center" wrapText="1"/>
    </xf>
    <xf numFmtId="3" fontId="10" fillId="2" borderId="1" xfId="1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 applyProtection="1">
      <alignment horizontal="center" vertical="center"/>
    </xf>
    <xf numFmtId="4" fontId="10" fillId="2" borderId="1" xfId="10" applyNumberFormat="1" applyFont="1" applyFill="1" applyBorder="1" applyAlignment="1">
      <alignment horizontal="center" vertical="center"/>
    </xf>
    <xf numFmtId="4" fontId="10" fillId="2" borderId="1" xfId="5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/>
    <xf numFmtId="4" fontId="10" fillId="2" borderId="1" xfId="47" applyNumberFormat="1" applyFont="1" applyFill="1" applyBorder="1" applyAlignment="1">
      <alignment horizontal="center" vertical="top" wrapText="1"/>
    </xf>
    <xf numFmtId="4" fontId="10" fillId="2" borderId="1" xfId="22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/>
    <xf numFmtId="3" fontId="10" fillId="2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47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48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53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4" fontId="9" fillId="2" borderId="15" xfId="0" applyNumberFormat="1" applyFont="1" applyFill="1" applyBorder="1" applyAlignment="1">
      <alignment horizontal="left" vertical="center" wrapText="1"/>
    </xf>
    <xf numFmtId="4" fontId="9" fillId="2" borderId="9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left" vertical="center" wrapText="1"/>
    </xf>
    <xf numFmtId="4" fontId="10" fillId="2" borderId="13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2" xfId="7" applyNumberFormat="1" applyFont="1" applyFill="1" applyBorder="1" applyAlignment="1">
      <alignment horizontal="left" vertical="center" wrapText="1"/>
    </xf>
    <xf numFmtId="4" fontId="9" fillId="2" borderId="3" xfId="7" applyNumberFormat="1" applyFont="1" applyFill="1" applyBorder="1" applyAlignment="1">
      <alignment horizontal="left" vertical="center" wrapText="1"/>
    </xf>
    <xf numFmtId="4" fontId="9" fillId="2" borderId="4" xfId="7" applyNumberFormat="1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4" fontId="9" fillId="2" borderId="8" xfId="0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10" fillId="2" borderId="3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left" vertical="center"/>
    </xf>
    <xf numFmtId="4" fontId="9" fillId="2" borderId="4" xfId="0" applyNumberFormat="1" applyFont="1" applyFill="1" applyBorder="1" applyAlignment="1">
      <alignment horizontal="left" vertical="center"/>
    </xf>
    <xf numFmtId="4" fontId="10" fillId="2" borderId="2" xfId="0" applyNumberFormat="1" applyFont="1" applyFill="1" applyBorder="1" applyAlignment="1">
      <alignment horizontal="left" vertical="center"/>
    </xf>
    <xf numFmtId="4" fontId="10" fillId="2" borderId="4" xfId="0" applyNumberFormat="1" applyFont="1" applyFill="1" applyBorder="1" applyAlignment="1">
      <alignment horizontal="left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4" fontId="9" fillId="2" borderId="2" xfId="7" applyNumberFormat="1" applyFont="1" applyFill="1" applyBorder="1" applyAlignment="1">
      <alignment horizontal="left" vertical="center"/>
    </xf>
    <xf numFmtId="4" fontId="9" fillId="2" borderId="3" xfId="7" applyNumberFormat="1" applyFont="1" applyFill="1" applyBorder="1" applyAlignment="1">
      <alignment horizontal="left" vertical="center"/>
    </xf>
    <xf numFmtId="4" fontId="9" fillId="2" borderId="4" xfId="7" applyNumberFormat="1" applyFont="1" applyFill="1" applyBorder="1" applyAlignment="1">
      <alignment horizontal="left" vertical="center"/>
    </xf>
    <xf numFmtId="4" fontId="9" fillId="2" borderId="2" xfId="10" applyNumberFormat="1" applyFont="1" applyFill="1" applyBorder="1" applyAlignment="1">
      <alignment horizontal="center" vertical="center"/>
    </xf>
    <xf numFmtId="4" fontId="9" fillId="2" borderId="3" xfId="10" applyNumberFormat="1" applyFont="1" applyFill="1" applyBorder="1" applyAlignment="1">
      <alignment horizontal="center" vertical="center"/>
    </xf>
    <xf numFmtId="4" fontId="9" fillId="2" borderId="4" xfId="10" applyNumberFormat="1" applyFont="1" applyFill="1" applyBorder="1" applyAlignment="1">
      <alignment horizontal="center" vertical="center"/>
    </xf>
    <xf numFmtId="4" fontId="9" fillId="2" borderId="2" xfId="10" applyNumberFormat="1" applyFont="1" applyFill="1" applyBorder="1" applyAlignment="1">
      <alignment horizontal="left" vertical="center"/>
    </xf>
    <xf numFmtId="4" fontId="9" fillId="2" borderId="4" xfId="1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</cellXfs>
  <cellStyles count="58">
    <cellStyle name="Excel Built-in Normal" xfId="1"/>
    <cellStyle name="Excel Built-in Normal 2" xfId="2"/>
    <cellStyle name="Excel Built-in Normal 2 2" xfId="3"/>
    <cellStyle name="Excel Built-in Normal 3" xfId="4"/>
    <cellStyle name="TableStyleLight1" xfId="46"/>
    <cellStyle name="Обычный" xfId="0" builtinId="0"/>
    <cellStyle name="Обычный 10" xfId="5"/>
    <cellStyle name="Обычный 10 2" xfId="6"/>
    <cellStyle name="Обычный 11" xfId="24"/>
    <cellStyle name="Обычный 12" xfId="32"/>
    <cellStyle name="Обычный 13" xfId="40"/>
    <cellStyle name="Обычный 14" xfId="47"/>
    <cellStyle name="Обычный 15" xfId="48"/>
    <cellStyle name="Обычный 16" xfId="53"/>
    <cellStyle name="Обычный 2" xfId="7"/>
    <cellStyle name="Обычный 2 2" xfId="8"/>
    <cellStyle name="Обычный 2 2 2" xfId="34"/>
    <cellStyle name="Обычный 2 3" xfId="9"/>
    <cellStyle name="Обычный 2 4" xfId="33"/>
    <cellStyle name="Обычный 3" xfId="10"/>
    <cellStyle name="Обычный 3 2" xfId="11"/>
    <cellStyle name="Обычный 3 2 2" xfId="25"/>
    <cellStyle name="Обычный 3 3" xfId="12"/>
    <cellStyle name="Обычный 3 4" xfId="35"/>
    <cellStyle name="Обычный 3 5" xfId="41"/>
    <cellStyle name="Обычный 3 6" xfId="49"/>
    <cellStyle name="Обычный 3 7" xfId="54"/>
    <cellStyle name="Обычный 4" xfId="13"/>
    <cellStyle name="Обычный 4 2" xfId="14"/>
    <cellStyle name="Обычный 4 3" xfId="26"/>
    <cellStyle name="Обычный 4 4" xfId="36"/>
    <cellStyle name="Обычный 4 5" xfId="42"/>
    <cellStyle name="Обычный 4 6" xfId="50"/>
    <cellStyle name="Обычный 4 7" xfId="55"/>
    <cellStyle name="Обычный 5" xfId="15"/>
    <cellStyle name="Обычный 5 2" xfId="37"/>
    <cellStyle name="Обычный 6" xfId="16"/>
    <cellStyle name="Обычный 6 2" xfId="17"/>
    <cellStyle name="Обычный 6 3" xfId="27"/>
    <cellStyle name="Обычный 6 4" xfId="38"/>
    <cellStyle name="Обычный 6 5" xfId="43"/>
    <cellStyle name="Обычный 6 6" xfId="51"/>
    <cellStyle name="Обычный 6 7" xfId="56"/>
    <cellStyle name="Обычный 7" xfId="18"/>
    <cellStyle name="Обычный 7 2" xfId="19"/>
    <cellStyle name="Обычный 7 3" xfId="28"/>
    <cellStyle name="Обычный 7 4" xfId="39"/>
    <cellStyle name="Обычный 7 5" xfId="44"/>
    <cellStyle name="Обычный 7 6" xfId="52"/>
    <cellStyle name="Обычный 7 7" xfId="57"/>
    <cellStyle name="Обычный 8" xfId="20"/>
    <cellStyle name="Обычный 8 2" xfId="29"/>
    <cellStyle name="Обычный 9" xfId="21"/>
    <cellStyle name="Обычный 9 2" xfId="30"/>
    <cellStyle name="Обычный 9 3" xfId="31"/>
    <cellStyle name="Финансовый" xfId="22" builtinId="3"/>
    <cellStyle name="Финансовый 2" xfId="23"/>
    <cellStyle name="Финансовый 3" xfId="45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tabSelected="1" view="pageBreakPreview" topLeftCell="A11" zoomScaleNormal="100" zoomScaleSheetLayoutView="100" workbookViewId="0">
      <pane xSplit="5300" ySplit="3770" topLeftCell="A156" activePane="bottomRight"/>
      <selection activeCell="A231" sqref="A14:XFD231"/>
      <selection pane="topRight" activeCell="U13" sqref="U1:AB1048576"/>
      <selection pane="bottomLeft" activeCell="A231" sqref="A9:XFD231"/>
      <selection pane="bottomRight" activeCell="L231" sqref="L231"/>
    </sheetView>
  </sheetViews>
  <sheetFormatPr defaultRowHeight="14.5" x14ac:dyDescent="0.35"/>
  <cols>
    <col min="1" max="1" width="6.81640625" style="55" customWidth="1"/>
    <col min="2" max="2" width="46.7265625" style="56" customWidth="1"/>
    <col min="3" max="3" width="8.1796875" style="55" customWidth="1"/>
    <col min="4" max="4" width="8.26953125" style="55" customWidth="1"/>
    <col min="5" max="5" width="9.26953125" style="55" bestFit="1" customWidth="1"/>
    <col min="6" max="6" width="9.453125" style="55" bestFit="1" customWidth="1"/>
    <col min="7" max="7" width="8.26953125" style="55" customWidth="1"/>
    <col min="8" max="8" width="13.1796875" style="55" bestFit="1" customWidth="1"/>
    <col min="9" max="9" width="11" style="55" customWidth="1"/>
    <col min="10" max="11" width="11.453125" style="55" customWidth="1"/>
    <col min="12" max="12" width="15.81640625" style="55" customWidth="1"/>
    <col min="13" max="13" width="11.7265625" style="55" customWidth="1"/>
    <col min="14" max="14" width="13.54296875" style="55" customWidth="1"/>
    <col min="15" max="15" width="12.7265625" style="55" customWidth="1"/>
    <col min="16" max="16" width="16.7265625" style="55" customWidth="1"/>
    <col min="17" max="17" width="10.81640625" style="55" customWidth="1"/>
    <col min="18" max="18" width="11.1796875" style="55" customWidth="1"/>
    <col min="19" max="19" width="11.453125" style="55" customWidth="1"/>
    <col min="20" max="20" width="8.453125" style="55" customWidth="1"/>
    <col min="21" max="21" width="13.81640625" customWidth="1"/>
    <col min="22" max="22" width="15" customWidth="1"/>
  </cols>
  <sheetData>
    <row r="1" spans="1:22" s="6" customFormat="1" ht="13" x14ac:dyDescent="0.3">
      <c r="A1" s="23"/>
      <c r="B1" s="5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53"/>
      <c r="R1" s="23"/>
      <c r="S1" s="23"/>
      <c r="T1" s="23"/>
    </row>
    <row r="2" spans="1:22" s="6" customFormat="1" ht="13" x14ac:dyDescent="0.3">
      <c r="A2" s="23"/>
      <c r="B2" s="5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53"/>
      <c r="R2" s="23"/>
      <c r="S2" s="23"/>
      <c r="T2" s="23"/>
    </row>
    <row r="3" spans="1:22" s="6" customFormat="1" ht="13" x14ac:dyDescent="0.3">
      <c r="A3" s="23"/>
      <c r="B3" s="5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53"/>
      <c r="R3" s="23"/>
      <c r="S3" s="23"/>
      <c r="T3" s="23"/>
    </row>
    <row r="4" spans="1:22" s="6" customFormat="1" ht="13" x14ac:dyDescent="0.3">
      <c r="A4" s="23"/>
      <c r="B4" s="5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53"/>
      <c r="R4" s="23"/>
      <c r="S4" s="23"/>
      <c r="T4" s="23"/>
    </row>
    <row r="5" spans="1:22" s="6" customFormat="1" ht="13" x14ac:dyDescent="0.3">
      <c r="A5" s="23"/>
      <c r="B5" s="5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3"/>
      <c r="R5" s="23"/>
      <c r="S5" s="23"/>
      <c r="T5" s="23"/>
    </row>
    <row r="6" spans="1:22" s="6" customFormat="1" ht="13" x14ac:dyDescent="0.3">
      <c r="A6" s="186" t="s">
        <v>112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23"/>
    </row>
    <row r="7" spans="1:22" s="6" customFormat="1" ht="13" x14ac:dyDescent="0.3">
      <c r="A7" s="23"/>
      <c r="B7" s="53"/>
      <c r="C7" s="23"/>
      <c r="D7" s="187" t="s">
        <v>246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23"/>
      <c r="S7" s="23"/>
      <c r="T7" s="23"/>
    </row>
    <row r="8" spans="1:22" s="6" customFormat="1" ht="13" x14ac:dyDescent="0.3">
      <c r="A8" s="23"/>
      <c r="B8" s="53"/>
      <c r="C8" s="2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23"/>
      <c r="S8" s="23"/>
      <c r="T8" s="23"/>
    </row>
    <row r="9" spans="1:22" s="6" customFormat="1" ht="30" customHeight="1" x14ac:dyDescent="0.3">
      <c r="A9" s="182" t="s">
        <v>73</v>
      </c>
      <c r="B9" s="182" t="s">
        <v>1</v>
      </c>
      <c r="C9" s="188" t="s">
        <v>74</v>
      </c>
      <c r="D9" s="188"/>
      <c r="E9" s="189" t="s">
        <v>75</v>
      </c>
      <c r="F9" s="189" t="s">
        <v>76</v>
      </c>
      <c r="G9" s="189" t="s">
        <v>77</v>
      </c>
      <c r="H9" s="181" t="s">
        <v>78</v>
      </c>
      <c r="I9" s="182" t="s">
        <v>79</v>
      </c>
      <c r="J9" s="182"/>
      <c r="K9" s="181" t="s">
        <v>80</v>
      </c>
      <c r="L9" s="182" t="s">
        <v>81</v>
      </c>
      <c r="M9" s="182"/>
      <c r="N9" s="182"/>
      <c r="O9" s="182"/>
      <c r="P9" s="182"/>
      <c r="Q9" s="183" t="s">
        <v>82</v>
      </c>
      <c r="R9" s="183" t="s">
        <v>83</v>
      </c>
      <c r="S9" s="181" t="s">
        <v>84</v>
      </c>
      <c r="T9" s="181" t="s">
        <v>85</v>
      </c>
    </row>
    <row r="10" spans="1:22" s="6" customFormat="1" ht="15" customHeight="1" x14ac:dyDescent="0.3">
      <c r="A10" s="182"/>
      <c r="B10" s="182"/>
      <c r="C10" s="181" t="s">
        <v>86</v>
      </c>
      <c r="D10" s="181" t="s">
        <v>87</v>
      </c>
      <c r="E10" s="189"/>
      <c r="F10" s="189"/>
      <c r="G10" s="189"/>
      <c r="H10" s="181"/>
      <c r="I10" s="181" t="s">
        <v>88</v>
      </c>
      <c r="J10" s="181" t="s">
        <v>89</v>
      </c>
      <c r="K10" s="181"/>
      <c r="L10" s="181" t="s">
        <v>88</v>
      </c>
      <c r="M10" s="132"/>
      <c r="N10" s="132"/>
      <c r="O10" s="133"/>
      <c r="P10" s="133"/>
      <c r="Q10" s="183"/>
      <c r="R10" s="183"/>
      <c r="S10" s="181"/>
      <c r="T10" s="181"/>
    </row>
    <row r="11" spans="1:22" s="6" customFormat="1" ht="173.5" customHeight="1" x14ac:dyDescent="0.3">
      <c r="A11" s="182"/>
      <c r="B11" s="182"/>
      <c r="C11" s="181"/>
      <c r="D11" s="181"/>
      <c r="E11" s="189"/>
      <c r="F11" s="189"/>
      <c r="G11" s="189"/>
      <c r="H11" s="181"/>
      <c r="I11" s="181"/>
      <c r="J11" s="181"/>
      <c r="K11" s="181"/>
      <c r="L11" s="181"/>
      <c r="M11" s="132" t="s">
        <v>90</v>
      </c>
      <c r="N11" s="132" t="s">
        <v>91</v>
      </c>
      <c r="O11" s="132" t="s">
        <v>92</v>
      </c>
      <c r="P11" s="132" t="s">
        <v>93</v>
      </c>
      <c r="Q11" s="183"/>
      <c r="R11" s="183"/>
      <c r="S11" s="181"/>
      <c r="T11" s="181"/>
    </row>
    <row r="12" spans="1:22" s="6" customFormat="1" ht="19.149999999999999" customHeight="1" x14ac:dyDescent="0.3">
      <c r="A12" s="182"/>
      <c r="B12" s="182"/>
      <c r="C12" s="181"/>
      <c r="D12" s="181"/>
      <c r="E12" s="189"/>
      <c r="F12" s="189"/>
      <c r="G12" s="189"/>
      <c r="H12" s="133" t="s">
        <v>94</v>
      </c>
      <c r="I12" s="133" t="s">
        <v>94</v>
      </c>
      <c r="J12" s="133" t="s">
        <v>94</v>
      </c>
      <c r="K12" s="133" t="s">
        <v>95</v>
      </c>
      <c r="L12" s="133" t="s">
        <v>12</v>
      </c>
      <c r="M12" s="133"/>
      <c r="N12" s="133"/>
      <c r="O12" s="133" t="s">
        <v>12</v>
      </c>
      <c r="P12" s="133" t="s">
        <v>12</v>
      </c>
      <c r="Q12" s="54" t="s">
        <v>96</v>
      </c>
      <c r="R12" s="54" t="s">
        <v>96</v>
      </c>
      <c r="S12" s="181"/>
      <c r="T12" s="181"/>
    </row>
    <row r="13" spans="1:22" s="6" customFormat="1" ht="13" x14ac:dyDescent="0.3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8</v>
      </c>
      <c r="I13" s="134">
        <v>9</v>
      </c>
      <c r="J13" s="134">
        <v>10</v>
      </c>
      <c r="K13" s="134">
        <v>11</v>
      </c>
      <c r="L13" s="134">
        <v>12</v>
      </c>
      <c r="M13" s="134">
        <v>13</v>
      </c>
      <c r="N13" s="134">
        <v>14</v>
      </c>
      <c r="O13" s="134">
        <v>15</v>
      </c>
      <c r="P13" s="134">
        <v>16</v>
      </c>
      <c r="Q13" s="134">
        <v>17</v>
      </c>
      <c r="R13" s="134">
        <v>18</v>
      </c>
      <c r="S13" s="134">
        <v>19</v>
      </c>
      <c r="T13" s="133">
        <v>20</v>
      </c>
    </row>
    <row r="14" spans="1:22" s="6" customFormat="1" ht="16.5" customHeight="1" x14ac:dyDescent="0.3">
      <c r="A14" s="160" t="s">
        <v>45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2" s="6" customFormat="1" ht="16.5" customHeight="1" x14ac:dyDescent="0.3">
      <c r="A15" s="170" t="s">
        <v>46</v>
      </c>
      <c r="B15" s="184"/>
      <c r="C15" s="184"/>
      <c r="D15" s="184"/>
      <c r="E15" s="185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2" s="6" customFormat="1" ht="16.5" customHeight="1" x14ac:dyDescent="0.3">
      <c r="A16" s="18">
        <v>1</v>
      </c>
      <c r="B16" s="8" t="s">
        <v>113</v>
      </c>
      <c r="C16" s="134">
        <v>1980</v>
      </c>
      <c r="D16" s="133"/>
      <c r="E16" s="133" t="s">
        <v>97</v>
      </c>
      <c r="F16" s="126">
        <v>3</v>
      </c>
      <c r="G16" s="126">
        <v>3</v>
      </c>
      <c r="H16" s="127">
        <v>1353.4</v>
      </c>
      <c r="I16" s="127">
        <v>771.3</v>
      </c>
      <c r="J16" s="127">
        <v>541.6</v>
      </c>
      <c r="K16" s="127">
        <v>73</v>
      </c>
      <c r="L16" s="127">
        <f>'виды работ '!C11</f>
        <v>714982</v>
      </c>
      <c r="M16" s="127">
        <v>0</v>
      </c>
      <c r="N16" s="89">
        <v>296003</v>
      </c>
      <c r="O16" s="89">
        <v>142996</v>
      </c>
      <c r="P16" s="127">
        <v>275983</v>
      </c>
      <c r="Q16" s="127">
        <f>L16/H16</f>
        <v>528.28579872912655</v>
      </c>
      <c r="R16" s="127">
        <v>14593.7</v>
      </c>
      <c r="S16" s="127" t="s">
        <v>107</v>
      </c>
      <c r="T16" s="130" t="s">
        <v>102</v>
      </c>
      <c r="U16" s="31">
        <f>N16+O16+P16</f>
        <v>714982</v>
      </c>
      <c r="V16" s="31">
        <f>U16-L16</f>
        <v>0</v>
      </c>
    </row>
    <row r="17" spans="1:22" s="6" customFormat="1" ht="16.5" customHeight="1" x14ac:dyDescent="0.3">
      <c r="A17" s="145" t="s">
        <v>17</v>
      </c>
      <c r="B17" s="148"/>
      <c r="C17" s="130" t="s">
        <v>98</v>
      </c>
      <c r="D17" s="130" t="s">
        <v>98</v>
      </c>
      <c r="E17" s="130" t="s">
        <v>98</v>
      </c>
      <c r="F17" s="130" t="s">
        <v>98</v>
      </c>
      <c r="G17" s="130" t="s">
        <v>98</v>
      </c>
      <c r="H17" s="127">
        <f t="shared" ref="H17:P17" si="0">SUM(H16:H16)</f>
        <v>1353.4</v>
      </c>
      <c r="I17" s="127">
        <f t="shared" si="0"/>
        <v>771.3</v>
      </c>
      <c r="J17" s="127">
        <f t="shared" si="0"/>
        <v>541.6</v>
      </c>
      <c r="K17" s="127">
        <f t="shared" si="0"/>
        <v>73</v>
      </c>
      <c r="L17" s="127">
        <f t="shared" si="0"/>
        <v>714982</v>
      </c>
      <c r="M17" s="127">
        <f t="shared" si="0"/>
        <v>0</v>
      </c>
      <c r="N17" s="127">
        <f t="shared" si="0"/>
        <v>296003</v>
      </c>
      <c r="O17" s="127">
        <f t="shared" si="0"/>
        <v>142996</v>
      </c>
      <c r="P17" s="127">
        <f t="shared" si="0"/>
        <v>275983</v>
      </c>
      <c r="Q17" s="127">
        <f>L17/H17</f>
        <v>528.28579872912655</v>
      </c>
      <c r="R17" s="130" t="s">
        <v>98</v>
      </c>
      <c r="S17" s="127" t="s">
        <v>98</v>
      </c>
      <c r="T17" s="130" t="s">
        <v>98</v>
      </c>
      <c r="U17" s="31">
        <f t="shared" ref="U17:U85" si="1">N17+O17+P17</f>
        <v>714982</v>
      </c>
      <c r="V17" s="31">
        <f t="shared" ref="V17:V85" si="2">U17-L17</f>
        <v>0</v>
      </c>
    </row>
    <row r="18" spans="1:22" s="7" customFormat="1" ht="16.5" customHeight="1" x14ac:dyDescent="0.3">
      <c r="A18" s="137" t="s">
        <v>47</v>
      </c>
      <c r="B18" s="138"/>
      <c r="C18" s="139"/>
      <c r="D18" s="128" t="s">
        <v>98</v>
      </c>
      <c r="E18" s="128" t="s">
        <v>98</v>
      </c>
      <c r="F18" s="128" t="s">
        <v>98</v>
      </c>
      <c r="G18" s="128" t="s">
        <v>98</v>
      </c>
      <c r="H18" s="131">
        <f>H17</f>
        <v>1353.4</v>
      </c>
      <c r="I18" s="131">
        <f t="shared" ref="I18:K18" si="3">I17</f>
        <v>771.3</v>
      </c>
      <c r="J18" s="131">
        <f t="shared" si="3"/>
        <v>541.6</v>
      </c>
      <c r="K18" s="131">
        <f t="shared" si="3"/>
        <v>73</v>
      </c>
      <c r="L18" s="131">
        <f>L17</f>
        <v>714982</v>
      </c>
      <c r="M18" s="131">
        <f t="shared" ref="M18:P18" si="4">M17</f>
        <v>0</v>
      </c>
      <c r="N18" s="131">
        <f t="shared" si="4"/>
        <v>296003</v>
      </c>
      <c r="O18" s="131">
        <f t="shared" si="4"/>
        <v>142996</v>
      </c>
      <c r="P18" s="131">
        <f t="shared" si="4"/>
        <v>275983</v>
      </c>
      <c r="Q18" s="131">
        <f t="shared" ref="Q18" si="5">L18/H18</f>
        <v>528.28579872912655</v>
      </c>
      <c r="R18" s="128" t="s">
        <v>98</v>
      </c>
      <c r="S18" s="131" t="s">
        <v>98</v>
      </c>
      <c r="T18" s="128" t="s">
        <v>98</v>
      </c>
      <c r="U18" s="31">
        <f t="shared" si="1"/>
        <v>714982</v>
      </c>
      <c r="V18" s="31">
        <f t="shared" si="2"/>
        <v>0</v>
      </c>
    </row>
    <row r="19" spans="1:22" s="6" customFormat="1" ht="16.5" customHeight="1" x14ac:dyDescent="0.3">
      <c r="A19" s="160" t="s">
        <v>48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31">
        <f t="shared" si="1"/>
        <v>0</v>
      </c>
      <c r="V19" s="31">
        <f t="shared" si="2"/>
        <v>0</v>
      </c>
    </row>
    <row r="20" spans="1:22" s="6" customFormat="1" ht="16.5" customHeight="1" x14ac:dyDescent="0.3">
      <c r="A20" s="137" t="s">
        <v>114</v>
      </c>
      <c r="B20" s="138"/>
      <c r="C20" s="138"/>
      <c r="D20" s="138"/>
      <c r="E20" s="139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31">
        <f t="shared" si="1"/>
        <v>0</v>
      </c>
      <c r="V20" s="31">
        <f t="shared" si="2"/>
        <v>0</v>
      </c>
    </row>
    <row r="21" spans="1:22" s="6" customFormat="1" ht="16.5" customHeight="1" x14ac:dyDescent="0.3">
      <c r="A21" s="19">
        <f>A16+1</f>
        <v>2</v>
      </c>
      <c r="B21" s="8" t="s">
        <v>115</v>
      </c>
      <c r="C21" s="134">
        <v>1977</v>
      </c>
      <c r="D21" s="134"/>
      <c r="E21" s="133" t="s">
        <v>99</v>
      </c>
      <c r="F21" s="126">
        <v>5</v>
      </c>
      <c r="G21" s="126">
        <v>6</v>
      </c>
      <c r="H21" s="127">
        <v>5416.8</v>
      </c>
      <c r="I21" s="127">
        <v>4833</v>
      </c>
      <c r="J21" s="127">
        <v>3574</v>
      </c>
      <c r="K21" s="127">
        <v>252</v>
      </c>
      <c r="L21" s="130">
        <f>'виды работ '!C16</f>
        <v>1880963</v>
      </c>
      <c r="M21" s="127">
        <v>0</v>
      </c>
      <c r="N21" s="89">
        <v>778719</v>
      </c>
      <c r="O21" s="89">
        <v>376192</v>
      </c>
      <c r="P21" s="130">
        <v>726052</v>
      </c>
      <c r="Q21" s="127">
        <f>L21/H21</f>
        <v>347.24616009452075</v>
      </c>
      <c r="R21" s="127">
        <v>14593.7</v>
      </c>
      <c r="S21" s="127" t="s">
        <v>107</v>
      </c>
      <c r="T21" s="130" t="s">
        <v>102</v>
      </c>
      <c r="U21" s="31">
        <f t="shared" si="1"/>
        <v>1880963</v>
      </c>
      <c r="V21" s="31">
        <f t="shared" si="2"/>
        <v>0</v>
      </c>
    </row>
    <row r="22" spans="1:22" s="6" customFormat="1" ht="16.5" customHeight="1" x14ac:dyDescent="0.3">
      <c r="A22" s="145" t="s">
        <v>17</v>
      </c>
      <c r="B22" s="148"/>
      <c r="C22" s="130" t="s">
        <v>98</v>
      </c>
      <c r="D22" s="130" t="s">
        <v>98</v>
      </c>
      <c r="E22" s="130" t="s">
        <v>98</v>
      </c>
      <c r="F22" s="130" t="s">
        <v>98</v>
      </c>
      <c r="G22" s="130" t="s">
        <v>98</v>
      </c>
      <c r="H22" s="127">
        <f t="shared" ref="H22:P22" si="6">SUM(H21:H21)</f>
        <v>5416.8</v>
      </c>
      <c r="I22" s="127">
        <f t="shared" si="6"/>
        <v>4833</v>
      </c>
      <c r="J22" s="127">
        <f t="shared" si="6"/>
        <v>3574</v>
      </c>
      <c r="K22" s="127">
        <f t="shared" si="6"/>
        <v>252</v>
      </c>
      <c r="L22" s="127">
        <f t="shared" si="6"/>
        <v>1880963</v>
      </c>
      <c r="M22" s="127">
        <f t="shared" si="6"/>
        <v>0</v>
      </c>
      <c r="N22" s="127">
        <f t="shared" si="6"/>
        <v>778719</v>
      </c>
      <c r="O22" s="127">
        <f t="shared" si="6"/>
        <v>376192</v>
      </c>
      <c r="P22" s="127">
        <f t="shared" si="6"/>
        <v>726052</v>
      </c>
      <c r="Q22" s="127">
        <f>L22/H22</f>
        <v>347.24616009452075</v>
      </c>
      <c r="R22" s="130" t="s">
        <v>98</v>
      </c>
      <c r="S22" s="127" t="s">
        <v>98</v>
      </c>
      <c r="T22" s="130" t="s">
        <v>98</v>
      </c>
      <c r="U22" s="31">
        <f t="shared" si="1"/>
        <v>1880963</v>
      </c>
      <c r="V22" s="31">
        <f t="shared" si="2"/>
        <v>0</v>
      </c>
    </row>
    <row r="23" spans="1:22" s="6" customFormat="1" ht="16.5" customHeight="1" x14ac:dyDescent="0.3">
      <c r="A23" s="137" t="s">
        <v>116</v>
      </c>
      <c r="B23" s="138"/>
      <c r="C23" s="138"/>
      <c r="D23" s="138"/>
      <c r="E23" s="139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31">
        <f t="shared" si="1"/>
        <v>0</v>
      </c>
      <c r="V23" s="31">
        <f t="shared" si="2"/>
        <v>0</v>
      </c>
    </row>
    <row r="24" spans="1:22" s="6" customFormat="1" ht="16.5" customHeight="1" x14ac:dyDescent="0.3">
      <c r="A24" s="19">
        <f>A21+1</f>
        <v>3</v>
      </c>
      <c r="B24" s="8" t="s">
        <v>117</v>
      </c>
      <c r="C24" s="133">
        <v>1961</v>
      </c>
      <c r="D24" s="134"/>
      <c r="E24" s="133" t="s">
        <v>97</v>
      </c>
      <c r="F24" s="126">
        <v>2</v>
      </c>
      <c r="G24" s="126">
        <v>2</v>
      </c>
      <c r="H24" s="127">
        <v>472.3</v>
      </c>
      <c r="I24" s="127">
        <v>455.7</v>
      </c>
      <c r="J24" s="127">
        <v>162</v>
      </c>
      <c r="K24" s="130">
        <v>33</v>
      </c>
      <c r="L24" s="130">
        <f>'виды работ '!C19</f>
        <v>1637282</v>
      </c>
      <c r="M24" s="127">
        <v>0</v>
      </c>
      <c r="N24" s="89">
        <v>677835</v>
      </c>
      <c r="O24" s="89">
        <v>327456</v>
      </c>
      <c r="P24" s="130">
        <v>631991</v>
      </c>
      <c r="Q24" s="127">
        <f>L24/H24</f>
        <v>3466.6144399745922</v>
      </c>
      <c r="R24" s="127">
        <v>14593.7</v>
      </c>
      <c r="S24" s="127" t="s">
        <v>107</v>
      </c>
      <c r="T24" s="130" t="s">
        <v>102</v>
      </c>
      <c r="U24" s="31">
        <f t="shared" si="1"/>
        <v>1637282</v>
      </c>
      <c r="V24" s="31">
        <f t="shared" si="2"/>
        <v>0</v>
      </c>
    </row>
    <row r="25" spans="1:22" s="6" customFormat="1" ht="16.5" customHeight="1" x14ac:dyDescent="0.3">
      <c r="A25" s="145" t="s">
        <v>17</v>
      </c>
      <c r="B25" s="148"/>
      <c r="C25" s="130" t="s">
        <v>98</v>
      </c>
      <c r="D25" s="130" t="s">
        <v>98</v>
      </c>
      <c r="E25" s="130" t="s">
        <v>98</v>
      </c>
      <c r="F25" s="130" t="s">
        <v>98</v>
      </c>
      <c r="G25" s="130" t="s">
        <v>98</v>
      </c>
      <c r="H25" s="127">
        <f t="shared" ref="H25:P25" si="7">SUM(H24:H24)</f>
        <v>472.3</v>
      </c>
      <c r="I25" s="127">
        <f t="shared" si="7"/>
        <v>455.7</v>
      </c>
      <c r="J25" s="127">
        <f t="shared" si="7"/>
        <v>162</v>
      </c>
      <c r="K25" s="127">
        <f t="shared" si="7"/>
        <v>33</v>
      </c>
      <c r="L25" s="127">
        <f t="shared" si="7"/>
        <v>1637282</v>
      </c>
      <c r="M25" s="127">
        <f t="shared" si="7"/>
        <v>0</v>
      </c>
      <c r="N25" s="127">
        <f t="shared" si="7"/>
        <v>677835</v>
      </c>
      <c r="O25" s="127">
        <f t="shared" si="7"/>
        <v>327456</v>
      </c>
      <c r="P25" s="127">
        <f t="shared" si="7"/>
        <v>631991</v>
      </c>
      <c r="Q25" s="127">
        <f>L25/H25</f>
        <v>3466.6144399745922</v>
      </c>
      <c r="R25" s="130" t="s">
        <v>98</v>
      </c>
      <c r="S25" s="127" t="s">
        <v>98</v>
      </c>
      <c r="T25" s="130" t="s">
        <v>98</v>
      </c>
      <c r="U25" s="31">
        <f t="shared" si="1"/>
        <v>1637282</v>
      </c>
      <c r="V25" s="31">
        <f t="shared" si="2"/>
        <v>0</v>
      </c>
    </row>
    <row r="26" spans="1:22" s="6" customFormat="1" ht="16.5" customHeight="1" x14ac:dyDescent="0.3">
      <c r="A26" s="180" t="s">
        <v>119</v>
      </c>
      <c r="B26" s="180"/>
      <c r="C26" s="180"/>
      <c r="D26" s="180"/>
      <c r="E26" s="180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31">
        <f t="shared" si="1"/>
        <v>0</v>
      </c>
      <c r="V26" s="31">
        <f t="shared" si="2"/>
        <v>0</v>
      </c>
    </row>
    <row r="27" spans="1:22" s="6" customFormat="1" ht="16.5" customHeight="1" x14ac:dyDescent="0.3">
      <c r="A27" s="21">
        <f>A24+1</f>
        <v>4</v>
      </c>
      <c r="B27" s="8" t="s">
        <v>120</v>
      </c>
      <c r="C27" s="133">
        <v>1963</v>
      </c>
      <c r="D27" s="134"/>
      <c r="E27" s="133" t="s">
        <v>97</v>
      </c>
      <c r="F27" s="126">
        <v>2</v>
      </c>
      <c r="G27" s="126">
        <v>2</v>
      </c>
      <c r="H27" s="127">
        <v>402.9</v>
      </c>
      <c r="I27" s="127">
        <v>273</v>
      </c>
      <c r="J27" s="127">
        <v>0</v>
      </c>
      <c r="K27" s="130">
        <v>28</v>
      </c>
      <c r="L27" s="127">
        <f>'виды работ '!C22</f>
        <v>1619539</v>
      </c>
      <c r="M27" s="127">
        <v>0</v>
      </c>
      <c r="N27" s="89">
        <v>670490</v>
      </c>
      <c r="O27" s="89">
        <v>323907</v>
      </c>
      <c r="P27" s="130">
        <v>625142</v>
      </c>
      <c r="Q27" s="127">
        <f>L27/H27</f>
        <v>4019.7046413502112</v>
      </c>
      <c r="R27" s="127">
        <v>14593.7</v>
      </c>
      <c r="S27" s="127" t="s">
        <v>107</v>
      </c>
      <c r="T27" s="130" t="s">
        <v>102</v>
      </c>
      <c r="U27" s="31">
        <f t="shared" si="1"/>
        <v>1619539</v>
      </c>
      <c r="V27" s="31">
        <f t="shared" si="2"/>
        <v>0</v>
      </c>
    </row>
    <row r="28" spans="1:22" s="6" customFormat="1" ht="16.5" customHeight="1" x14ac:dyDescent="0.3">
      <c r="A28" s="145" t="s">
        <v>17</v>
      </c>
      <c r="B28" s="148"/>
      <c r="C28" s="130" t="s">
        <v>98</v>
      </c>
      <c r="D28" s="130" t="s">
        <v>98</v>
      </c>
      <c r="E28" s="130" t="s">
        <v>98</v>
      </c>
      <c r="F28" s="130" t="s">
        <v>98</v>
      </c>
      <c r="G28" s="130" t="s">
        <v>98</v>
      </c>
      <c r="H28" s="127">
        <f t="shared" ref="H28:P28" si="8">SUM(H27:H27)</f>
        <v>402.9</v>
      </c>
      <c r="I28" s="127">
        <f t="shared" si="8"/>
        <v>273</v>
      </c>
      <c r="J28" s="127">
        <f t="shared" si="8"/>
        <v>0</v>
      </c>
      <c r="K28" s="127">
        <f t="shared" si="8"/>
        <v>28</v>
      </c>
      <c r="L28" s="127">
        <f t="shared" si="8"/>
        <v>1619539</v>
      </c>
      <c r="M28" s="127">
        <f t="shared" si="8"/>
        <v>0</v>
      </c>
      <c r="N28" s="127">
        <f t="shared" si="8"/>
        <v>670490</v>
      </c>
      <c r="O28" s="127">
        <f t="shared" si="8"/>
        <v>323907</v>
      </c>
      <c r="P28" s="127">
        <f t="shared" si="8"/>
        <v>625142</v>
      </c>
      <c r="Q28" s="127">
        <f>L28/H28</f>
        <v>4019.7046413502112</v>
      </c>
      <c r="R28" s="130" t="s">
        <v>98</v>
      </c>
      <c r="S28" s="127" t="s">
        <v>98</v>
      </c>
      <c r="T28" s="130" t="s">
        <v>98</v>
      </c>
      <c r="U28" s="31">
        <f t="shared" si="1"/>
        <v>1619539</v>
      </c>
      <c r="V28" s="31">
        <f t="shared" si="2"/>
        <v>0</v>
      </c>
    </row>
    <row r="29" spans="1:22" s="7" customFormat="1" ht="16.5" customHeight="1" x14ac:dyDescent="0.3">
      <c r="A29" s="137" t="s">
        <v>49</v>
      </c>
      <c r="B29" s="138"/>
      <c r="C29" s="139"/>
      <c r="D29" s="128" t="s">
        <v>98</v>
      </c>
      <c r="E29" s="128" t="s">
        <v>98</v>
      </c>
      <c r="F29" s="128" t="s">
        <v>98</v>
      </c>
      <c r="G29" s="128" t="s">
        <v>98</v>
      </c>
      <c r="H29" s="131">
        <f>H22+H25+H28</f>
        <v>6292</v>
      </c>
      <c r="I29" s="131">
        <f t="shared" ref="I29:P29" si="9">I22+I25+I28</f>
        <v>5561.7</v>
      </c>
      <c r="J29" s="131">
        <f t="shared" si="9"/>
        <v>3736</v>
      </c>
      <c r="K29" s="131">
        <f t="shared" si="9"/>
        <v>313</v>
      </c>
      <c r="L29" s="131">
        <f t="shared" si="9"/>
        <v>5137784</v>
      </c>
      <c r="M29" s="131">
        <f t="shared" si="9"/>
        <v>0</v>
      </c>
      <c r="N29" s="131">
        <f t="shared" si="9"/>
        <v>2127044</v>
      </c>
      <c r="O29" s="131">
        <f t="shared" si="9"/>
        <v>1027555</v>
      </c>
      <c r="P29" s="131">
        <f t="shared" si="9"/>
        <v>1983185</v>
      </c>
      <c r="Q29" s="127">
        <f>L29/H29</f>
        <v>816.55816910362364</v>
      </c>
      <c r="R29" s="128" t="s">
        <v>98</v>
      </c>
      <c r="S29" s="131" t="s">
        <v>98</v>
      </c>
      <c r="T29" s="128" t="s">
        <v>98</v>
      </c>
      <c r="U29" s="31">
        <f t="shared" si="1"/>
        <v>5137784</v>
      </c>
      <c r="V29" s="31">
        <f t="shared" si="2"/>
        <v>0</v>
      </c>
    </row>
    <row r="30" spans="1:22" s="6" customFormat="1" ht="16.5" customHeight="1" x14ac:dyDescent="0.3">
      <c r="A30" s="177" t="s">
        <v>16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  <c r="U30" s="31">
        <f t="shared" si="1"/>
        <v>0</v>
      </c>
      <c r="V30" s="31">
        <f t="shared" si="2"/>
        <v>0</v>
      </c>
    </row>
    <row r="31" spans="1:22" s="6" customFormat="1" ht="16.5" customHeight="1" x14ac:dyDescent="0.3">
      <c r="A31" s="174" t="s">
        <v>121</v>
      </c>
      <c r="B31" s="174"/>
      <c r="C31" s="174"/>
      <c r="D31" s="174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31">
        <f t="shared" si="1"/>
        <v>0</v>
      </c>
      <c r="V31" s="31">
        <f t="shared" si="2"/>
        <v>0</v>
      </c>
    </row>
    <row r="32" spans="1:22" s="6" customFormat="1" ht="16.5" customHeight="1" x14ac:dyDescent="0.3">
      <c r="A32" s="33">
        <f>A27+1</f>
        <v>5</v>
      </c>
      <c r="B32" s="8" t="s">
        <v>122</v>
      </c>
      <c r="C32" s="16">
        <v>1978</v>
      </c>
      <c r="D32" s="16"/>
      <c r="E32" s="133" t="s">
        <v>97</v>
      </c>
      <c r="F32" s="75">
        <v>2</v>
      </c>
      <c r="G32" s="75">
        <v>4</v>
      </c>
      <c r="H32" s="89">
        <v>1029.29</v>
      </c>
      <c r="I32" s="89">
        <v>742.93</v>
      </c>
      <c r="J32" s="89">
        <v>428.68</v>
      </c>
      <c r="K32" s="75">
        <v>22</v>
      </c>
      <c r="L32" s="127">
        <f>'виды работ '!C27</f>
        <v>236882</v>
      </c>
      <c r="M32" s="130">
        <v>0</v>
      </c>
      <c r="N32" s="89">
        <v>98070</v>
      </c>
      <c r="O32" s="89">
        <v>47376</v>
      </c>
      <c r="P32" s="127">
        <v>91436</v>
      </c>
      <c r="Q32" s="130">
        <f t="shared" ref="Q32" si="10">L32/H32</f>
        <v>230.1411652692633</v>
      </c>
      <c r="R32" s="127">
        <v>14593.7</v>
      </c>
      <c r="S32" s="127" t="s">
        <v>107</v>
      </c>
      <c r="T32" s="130" t="s">
        <v>102</v>
      </c>
      <c r="U32" s="31">
        <f t="shared" si="1"/>
        <v>236882</v>
      </c>
      <c r="V32" s="31">
        <f t="shared" si="2"/>
        <v>0</v>
      </c>
    </row>
    <row r="33" spans="1:22" s="6" customFormat="1" ht="16.5" customHeight="1" x14ac:dyDescent="0.3">
      <c r="A33" s="168" t="s">
        <v>17</v>
      </c>
      <c r="B33" s="168"/>
      <c r="C33" s="130" t="s">
        <v>98</v>
      </c>
      <c r="D33" s="130" t="s">
        <v>98</v>
      </c>
      <c r="E33" s="130" t="s">
        <v>98</v>
      </c>
      <c r="F33" s="130" t="s">
        <v>98</v>
      </c>
      <c r="G33" s="130" t="s">
        <v>98</v>
      </c>
      <c r="H33" s="127">
        <f>SUM(H32:H32)</f>
        <v>1029.29</v>
      </c>
      <c r="I33" s="127">
        <f t="shared" ref="I33:P33" si="11">SUM(I32:I32)</f>
        <v>742.93</v>
      </c>
      <c r="J33" s="127">
        <f t="shared" si="11"/>
        <v>428.68</v>
      </c>
      <c r="K33" s="126">
        <f t="shared" si="11"/>
        <v>22</v>
      </c>
      <c r="L33" s="127">
        <f t="shared" si="11"/>
        <v>236882</v>
      </c>
      <c r="M33" s="127">
        <f t="shared" si="11"/>
        <v>0</v>
      </c>
      <c r="N33" s="127">
        <f t="shared" si="11"/>
        <v>98070</v>
      </c>
      <c r="O33" s="127">
        <f t="shared" si="11"/>
        <v>47376</v>
      </c>
      <c r="P33" s="127">
        <f t="shared" si="11"/>
        <v>91436</v>
      </c>
      <c r="Q33" s="127">
        <f>L33/H33</f>
        <v>230.1411652692633</v>
      </c>
      <c r="R33" s="130" t="s">
        <v>98</v>
      </c>
      <c r="S33" s="127" t="s">
        <v>98</v>
      </c>
      <c r="T33" s="130" t="s">
        <v>98</v>
      </c>
      <c r="U33" s="31">
        <f t="shared" si="1"/>
        <v>236882</v>
      </c>
      <c r="V33" s="31">
        <f t="shared" si="2"/>
        <v>0</v>
      </c>
    </row>
    <row r="34" spans="1:22" s="7" customFormat="1" ht="16.5" customHeight="1" x14ac:dyDescent="0.3">
      <c r="A34" s="141" t="s">
        <v>18</v>
      </c>
      <c r="B34" s="141"/>
      <c r="C34" s="141"/>
      <c r="D34" s="128" t="s">
        <v>98</v>
      </c>
      <c r="E34" s="128" t="s">
        <v>98</v>
      </c>
      <c r="F34" s="128" t="s">
        <v>98</v>
      </c>
      <c r="G34" s="128" t="s">
        <v>98</v>
      </c>
      <c r="H34" s="131">
        <f>H33</f>
        <v>1029.29</v>
      </c>
      <c r="I34" s="131">
        <f t="shared" ref="I34:P34" si="12">I33</f>
        <v>742.93</v>
      </c>
      <c r="J34" s="131">
        <f t="shared" si="12"/>
        <v>428.68</v>
      </c>
      <c r="K34" s="14">
        <f t="shared" si="12"/>
        <v>22</v>
      </c>
      <c r="L34" s="131">
        <f t="shared" si="12"/>
        <v>236882</v>
      </c>
      <c r="M34" s="131">
        <f t="shared" si="12"/>
        <v>0</v>
      </c>
      <c r="N34" s="131">
        <f t="shared" si="12"/>
        <v>98070</v>
      </c>
      <c r="O34" s="131">
        <f t="shared" si="12"/>
        <v>47376</v>
      </c>
      <c r="P34" s="131">
        <f t="shared" si="12"/>
        <v>91436</v>
      </c>
      <c r="Q34" s="130">
        <f>L34/H34</f>
        <v>230.1411652692633</v>
      </c>
      <c r="R34" s="128" t="s">
        <v>98</v>
      </c>
      <c r="S34" s="131" t="s">
        <v>98</v>
      </c>
      <c r="T34" s="128" t="s">
        <v>98</v>
      </c>
      <c r="U34" s="31">
        <f t="shared" si="1"/>
        <v>236882</v>
      </c>
      <c r="V34" s="31">
        <f t="shared" si="2"/>
        <v>0</v>
      </c>
    </row>
    <row r="35" spans="1:22" s="6" customFormat="1" ht="16.5" customHeight="1" x14ac:dyDescent="0.3">
      <c r="A35" s="176" t="s">
        <v>50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60"/>
      <c r="N35" s="160"/>
      <c r="O35" s="160"/>
      <c r="P35" s="160"/>
      <c r="Q35" s="160"/>
      <c r="R35" s="160"/>
      <c r="S35" s="160"/>
      <c r="T35" s="160"/>
      <c r="U35" s="31">
        <f t="shared" si="1"/>
        <v>0</v>
      </c>
      <c r="V35" s="31">
        <f t="shared" si="2"/>
        <v>0</v>
      </c>
    </row>
    <row r="36" spans="1:22" s="6" customFormat="1" ht="16.5" customHeight="1" x14ac:dyDescent="0.3">
      <c r="A36" s="153" t="s">
        <v>51</v>
      </c>
      <c r="B36" s="154"/>
      <c r="C36" s="154"/>
      <c r="D36" s="154"/>
      <c r="E36" s="155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31">
        <f t="shared" si="1"/>
        <v>0</v>
      </c>
      <c r="V36" s="31">
        <f t="shared" si="2"/>
        <v>0</v>
      </c>
    </row>
    <row r="37" spans="1:22" s="6" customFormat="1" ht="16.5" customHeight="1" x14ac:dyDescent="0.3">
      <c r="A37" s="21">
        <f>A32+1</f>
        <v>6</v>
      </c>
      <c r="B37" s="8" t="s">
        <v>127</v>
      </c>
      <c r="C37" s="26">
        <v>1987</v>
      </c>
      <c r="D37" s="16"/>
      <c r="E37" s="133" t="s">
        <v>99</v>
      </c>
      <c r="F37" s="75">
        <v>9</v>
      </c>
      <c r="G37" s="75">
        <v>5</v>
      </c>
      <c r="H37" s="103">
        <v>10591.9</v>
      </c>
      <c r="I37" s="103">
        <v>10591.9</v>
      </c>
      <c r="J37" s="89">
        <v>10337.299999999999</v>
      </c>
      <c r="K37" s="75">
        <v>590</v>
      </c>
      <c r="L37" s="130">
        <f>'виды работ '!C32</f>
        <v>13893157</v>
      </c>
      <c r="M37" s="130">
        <v>0</v>
      </c>
      <c r="N37" s="89">
        <v>5751767</v>
      </c>
      <c r="O37" s="89">
        <v>2778631</v>
      </c>
      <c r="P37" s="130">
        <v>5362759</v>
      </c>
      <c r="Q37" s="130">
        <f t="shared" ref="Q37:Q42" si="13">L37/H37</f>
        <v>1311.6775082846327</v>
      </c>
      <c r="R37" s="127">
        <v>14593.7</v>
      </c>
      <c r="S37" s="127" t="s">
        <v>107</v>
      </c>
      <c r="T37" s="130" t="s">
        <v>102</v>
      </c>
      <c r="U37" s="31">
        <f t="shared" ref="U37:U43" si="14">N37+O37+P37</f>
        <v>13893157</v>
      </c>
      <c r="V37" s="31">
        <f t="shared" ref="V37:V43" si="15">U37-L37</f>
        <v>0</v>
      </c>
    </row>
    <row r="38" spans="1:22" s="6" customFormat="1" ht="16.5" customHeight="1" x14ac:dyDescent="0.3">
      <c r="A38" s="21">
        <f>A37+1</f>
        <v>7</v>
      </c>
      <c r="B38" s="8" t="s">
        <v>128</v>
      </c>
      <c r="C38" s="26">
        <v>1988</v>
      </c>
      <c r="D38" s="16"/>
      <c r="E38" s="133" t="s">
        <v>99</v>
      </c>
      <c r="F38" s="75">
        <v>9</v>
      </c>
      <c r="G38" s="75">
        <v>8</v>
      </c>
      <c r="H38" s="91">
        <v>15552</v>
      </c>
      <c r="I38" s="91">
        <v>15552</v>
      </c>
      <c r="J38" s="89">
        <v>13920</v>
      </c>
      <c r="K38" s="75">
        <v>743</v>
      </c>
      <c r="L38" s="130">
        <f>'виды работ '!C33</f>
        <v>11398223</v>
      </c>
      <c r="M38" s="130">
        <v>0</v>
      </c>
      <c r="N38" s="89">
        <v>4718865</v>
      </c>
      <c r="O38" s="89">
        <v>2279644</v>
      </c>
      <c r="P38" s="130">
        <v>4399714</v>
      </c>
      <c r="Q38" s="130">
        <f t="shared" si="13"/>
        <v>732.910429526749</v>
      </c>
      <c r="R38" s="127">
        <v>14593.7</v>
      </c>
      <c r="S38" s="127" t="s">
        <v>107</v>
      </c>
      <c r="T38" s="130" t="s">
        <v>102</v>
      </c>
      <c r="U38" s="31">
        <f t="shared" si="14"/>
        <v>11398223</v>
      </c>
      <c r="V38" s="31">
        <f t="shared" si="15"/>
        <v>0</v>
      </c>
    </row>
    <row r="39" spans="1:22" s="6" customFormat="1" ht="16.5" customHeight="1" x14ac:dyDescent="0.3">
      <c r="A39" s="21">
        <f t="shared" ref="A39:A44" si="16">A38+1</f>
        <v>8</v>
      </c>
      <c r="B39" s="8" t="s">
        <v>129</v>
      </c>
      <c r="C39" s="16">
        <v>1989</v>
      </c>
      <c r="D39" s="16"/>
      <c r="E39" s="133" t="s">
        <v>99</v>
      </c>
      <c r="F39" s="75">
        <v>9</v>
      </c>
      <c r="G39" s="75">
        <v>3</v>
      </c>
      <c r="H39" s="89">
        <v>6280.5</v>
      </c>
      <c r="I39" s="89">
        <v>6280.5</v>
      </c>
      <c r="J39" s="89">
        <v>5652.8</v>
      </c>
      <c r="K39" s="75">
        <v>317</v>
      </c>
      <c r="L39" s="130">
        <f>'виды работ '!C34</f>
        <v>8411553</v>
      </c>
      <c r="M39" s="130">
        <v>0</v>
      </c>
      <c r="N39" s="89">
        <v>3482383</v>
      </c>
      <c r="O39" s="89">
        <v>1682310</v>
      </c>
      <c r="P39" s="130">
        <v>3246860</v>
      </c>
      <c r="Q39" s="130">
        <f t="shared" si="13"/>
        <v>1339.3126343443994</v>
      </c>
      <c r="R39" s="127">
        <v>14593.7</v>
      </c>
      <c r="S39" s="127" t="s">
        <v>107</v>
      </c>
      <c r="T39" s="130" t="s">
        <v>102</v>
      </c>
      <c r="U39" s="31">
        <f t="shared" si="14"/>
        <v>8411553</v>
      </c>
      <c r="V39" s="31">
        <f t="shared" si="15"/>
        <v>0</v>
      </c>
    </row>
    <row r="40" spans="1:22" s="6" customFormat="1" ht="16.5" customHeight="1" x14ac:dyDescent="0.3">
      <c r="A40" s="21">
        <f t="shared" si="16"/>
        <v>9</v>
      </c>
      <c r="B40" s="8" t="s">
        <v>124</v>
      </c>
      <c r="C40" s="26">
        <v>1988</v>
      </c>
      <c r="D40" s="16"/>
      <c r="E40" s="133" t="s">
        <v>99</v>
      </c>
      <c r="F40" s="75">
        <v>9</v>
      </c>
      <c r="G40" s="75">
        <v>2</v>
      </c>
      <c r="H40" s="89">
        <v>4770.3</v>
      </c>
      <c r="I40" s="89">
        <v>4770.3</v>
      </c>
      <c r="J40" s="89">
        <v>4074.2</v>
      </c>
      <c r="K40" s="75">
        <v>159</v>
      </c>
      <c r="L40" s="130">
        <f>'виды работ '!C35</f>
        <v>5588868</v>
      </c>
      <c r="M40" s="130">
        <v>0</v>
      </c>
      <c r="N40" s="89">
        <v>2313792</v>
      </c>
      <c r="O40" s="89">
        <v>1117773</v>
      </c>
      <c r="P40" s="130">
        <v>2157303</v>
      </c>
      <c r="Q40" s="130">
        <f t="shared" si="13"/>
        <v>1171.5967549210741</v>
      </c>
      <c r="R40" s="127">
        <v>14593.7</v>
      </c>
      <c r="S40" s="127" t="s">
        <v>107</v>
      </c>
      <c r="T40" s="130" t="s">
        <v>102</v>
      </c>
      <c r="U40" s="31">
        <f t="shared" si="14"/>
        <v>5588868</v>
      </c>
      <c r="V40" s="31">
        <f t="shared" si="15"/>
        <v>0</v>
      </c>
    </row>
    <row r="41" spans="1:22" s="6" customFormat="1" ht="16.5" customHeight="1" x14ac:dyDescent="0.3">
      <c r="A41" s="21">
        <f t="shared" si="16"/>
        <v>10</v>
      </c>
      <c r="B41" s="8" t="s">
        <v>125</v>
      </c>
      <c r="C41" s="26">
        <v>1988</v>
      </c>
      <c r="D41" s="16"/>
      <c r="E41" s="133" t="s">
        <v>99</v>
      </c>
      <c r="F41" s="75">
        <v>9</v>
      </c>
      <c r="G41" s="75">
        <v>2</v>
      </c>
      <c r="H41" s="89">
        <v>4770.3</v>
      </c>
      <c r="I41" s="89">
        <v>4770.3</v>
      </c>
      <c r="J41" s="89">
        <v>4023.2</v>
      </c>
      <c r="K41" s="75">
        <v>159</v>
      </c>
      <c r="L41" s="130">
        <f>'виды работ '!C36</f>
        <v>5588868</v>
      </c>
      <c r="M41" s="130">
        <v>0</v>
      </c>
      <c r="N41" s="89">
        <v>2313792</v>
      </c>
      <c r="O41" s="89">
        <v>1117773</v>
      </c>
      <c r="P41" s="130">
        <v>2157303</v>
      </c>
      <c r="Q41" s="130">
        <f t="shared" si="13"/>
        <v>1171.5967549210741</v>
      </c>
      <c r="R41" s="127">
        <v>14593.7</v>
      </c>
      <c r="S41" s="127" t="s">
        <v>107</v>
      </c>
      <c r="T41" s="130" t="s">
        <v>102</v>
      </c>
      <c r="U41" s="31">
        <f t="shared" si="14"/>
        <v>5588868</v>
      </c>
      <c r="V41" s="31">
        <f t="shared" si="15"/>
        <v>0</v>
      </c>
    </row>
    <row r="42" spans="1:22" s="6" customFormat="1" ht="16.5" customHeight="1" x14ac:dyDescent="0.3">
      <c r="A42" s="21">
        <f t="shared" si="16"/>
        <v>11</v>
      </c>
      <c r="B42" s="8" t="s">
        <v>126</v>
      </c>
      <c r="C42" s="26">
        <v>1988</v>
      </c>
      <c r="D42" s="16"/>
      <c r="E42" s="133" t="s">
        <v>97</v>
      </c>
      <c r="F42" s="75">
        <v>9</v>
      </c>
      <c r="G42" s="75">
        <v>1</v>
      </c>
      <c r="H42" s="89">
        <v>2221</v>
      </c>
      <c r="I42" s="89">
        <v>2221</v>
      </c>
      <c r="J42" s="89">
        <v>1941.4</v>
      </c>
      <c r="K42" s="75">
        <v>88</v>
      </c>
      <c r="L42" s="130">
        <f>'виды работ '!C37</f>
        <v>3116130</v>
      </c>
      <c r="M42" s="130">
        <v>0</v>
      </c>
      <c r="N42" s="89">
        <v>1290078</v>
      </c>
      <c r="O42" s="89">
        <v>623226</v>
      </c>
      <c r="P42" s="130">
        <v>1202826</v>
      </c>
      <c r="Q42" s="130">
        <f t="shared" si="13"/>
        <v>1403.0301665916254</v>
      </c>
      <c r="R42" s="127">
        <v>14593.7</v>
      </c>
      <c r="S42" s="127" t="s">
        <v>107</v>
      </c>
      <c r="T42" s="130" t="s">
        <v>102</v>
      </c>
      <c r="U42" s="31">
        <f t="shared" si="14"/>
        <v>3116130</v>
      </c>
      <c r="V42" s="31">
        <f t="shared" si="15"/>
        <v>0</v>
      </c>
    </row>
    <row r="43" spans="1:22" s="6" customFormat="1" ht="16.5" customHeight="1" x14ac:dyDescent="0.3">
      <c r="A43" s="21">
        <f t="shared" si="16"/>
        <v>12</v>
      </c>
      <c r="B43" s="8" t="s">
        <v>130</v>
      </c>
      <c r="C43" s="16">
        <v>1990</v>
      </c>
      <c r="D43" s="16"/>
      <c r="E43" s="133" t="s">
        <v>97</v>
      </c>
      <c r="F43" s="75">
        <v>16</v>
      </c>
      <c r="G43" s="75">
        <v>1</v>
      </c>
      <c r="H43" s="89">
        <v>6603.9</v>
      </c>
      <c r="I43" s="89">
        <v>6603.9</v>
      </c>
      <c r="J43" s="89">
        <v>5597.3</v>
      </c>
      <c r="K43" s="75">
        <v>249</v>
      </c>
      <c r="L43" s="130">
        <f>'виды работ '!C38</f>
        <v>7107728</v>
      </c>
      <c r="M43" s="130">
        <v>0</v>
      </c>
      <c r="N43" s="89">
        <v>2942600</v>
      </c>
      <c r="O43" s="89">
        <v>1421545</v>
      </c>
      <c r="P43" s="130">
        <v>2743583</v>
      </c>
      <c r="Q43" s="130">
        <f t="shared" ref="Q43" si="17">L43/H43</f>
        <v>1076.2924938294038</v>
      </c>
      <c r="R43" s="127">
        <v>14593.7</v>
      </c>
      <c r="S43" s="127" t="s">
        <v>107</v>
      </c>
      <c r="T43" s="130" t="s">
        <v>102</v>
      </c>
      <c r="U43" s="31">
        <f t="shared" si="14"/>
        <v>7107728</v>
      </c>
      <c r="V43" s="31">
        <f t="shared" si="15"/>
        <v>0</v>
      </c>
    </row>
    <row r="44" spans="1:22" s="6" customFormat="1" ht="16.5" customHeight="1" x14ac:dyDescent="0.3">
      <c r="A44" s="21">
        <f t="shared" si="16"/>
        <v>13</v>
      </c>
      <c r="B44" s="8" t="s">
        <v>123</v>
      </c>
      <c r="C44" s="16">
        <v>1993</v>
      </c>
      <c r="D44" s="16"/>
      <c r="E44" s="133" t="s">
        <v>99</v>
      </c>
      <c r="F44" s="75">
        <v>9</v>
      </c>
      <c r="G44" s="75">
        <v>3</v>
      </c>
      <c r="H44" s="89">
        <v>7161.3</v>
      </c>
      <c r="I44" s="89">
        <v>7161.3</v>
      </c>
      <c r="J44" s="89">
        <v>6186.7</v>
      </c>
      <c r="K44" s="75">
        <v>274</v>
      </c>
      <c r="L44" s="130">
        <f>'виды работ '!C39</f>
        <v>12918761</v>
      </c>
      <c r="M44" s="130">
        <v>0</v>
      </c>
      <c r="N44" s="89">
        <v>5348367</v>
      </c>
      <c r="O44" s="89">
        <v>2583752</v>
      </c>
      <c r="P44" s="130">
        <v>4986642</v>
      </c>
      <c r="Q44" s="130">
        <f t="shared" ref="Q44" si="18">L44/H44</f>
        <v>1803.9686928350998</v>
      </c>
      <c r="R44" s="127">
        <v>14593.7</v>
      </c>
      <c r="S44" s="127" t="s">
        <v>107</v>
      </c>
      <c r="T44" s="130" t="s">
        <v>102</v>
      </c>
      <c r="U44" s="31">
        <f t="shared" si="1"/>
        <v>12918761</v>
      </c>
      <c r="V44" s="31">
        <f t="shared" si="2"/>
        <v>0</v>
      </c>
    </row>
    <row r="45" spans="1:22" s="6" customFormat="1" ht="16.5" customHeight="1" x14ac:dyDescent="0.3">
      <c r="A45" s="145" t="s">
        <v>17</v>
      </c>
      <c r="B45" s="148"/>
      <c r="C45" s="130" t="s">
        <v>98</v>
      </c>
      <c r="D45" s="130" t="s">
        <v>98</v>
      </c>
      <c r="E45" s="130" t="s">
        <v>98</v>
      </c>
      <c r="F45" s="130" t="s">
        <v>98</v>
      </c>
      <c r="G45" s="130" t="s">
        <v>98</v>
      </c>
      <c r="H45" s="24">
        <f>SUM(H37:H44)</f>
        <v>57951.200000000012</v>
      </c>
      <c r="I45" s="24">
        <f t="shared" ref="I45:P45" si="19">SUM(I37:I44)</f>
        <v>57951.200000000012</v>
      </c>
      <c r="J45" s="24">
        <f t="shared" si="19"/>
        <v>51732.899999999994</v>
      </c>
      <c r="K45" s="25">
        <f t="shared" si="19"/>
        <v>2579</v>
      </c>
      <c r="L45" s="24">
        <f t="shared" si="19"/>
        <v>68023288</v>
      </c>
      <c r="M45" s="24">
        <f t="shared" si="19"/>
        <v>0</v>
      </c>
      <c r="N45" s="24">
        <f t="shared" si="19"/>
        <v>28161644</v>
      </c>
      <c r="O45" s="24">
        <f t="shared" si="19"/>
        <v>13604654</v>
      </c>
      <c r="P45" s="24">
        <f t="shared" si="19"/>
        <v>26256990</v>
      </c>
      <c r="Q45" s="130">
        <f>L45/H45</f>
        <v>1173.8029238393681</v>
      </c>
      <c r="R45" s="130" t="s">
        <v>98</v>
      </c>
      <c r="S45" s="24" t="s">
        <v>98</v>
      </c>
      <c r="T45" s="130" t="s">
        <v>98</v>
      </c>
      <c r="U45" s="31">
        <f t="shared" si="1"/>
        <v>68023288</v>
      </c>
      <c r="V45" s="31">
        <f t="shared" si="2"/>
        <v>0</v>
      </c>
    </row>
    <row r="46" spans="1:22" s="6" customFormat="1" ht="16.5" customHeight="1" x14ac:dyDescent="0.3">
      <c r="A46" s="153" t="s">
        <v>131</v>
      </c>
      <c r="B46" s="154"/>
      <c r="C46" s="154"/>
      <c r="D46" s="154"/>
      <c r="E46" s="155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31">
        <f t="shared" si="1"/>
        <v>0</v>
      </c>
      <c r="V46" s="31">
        <f t="shared" si="2"/>
        <v>0</v>
      </c>
    </row>
    <row r="47" spans="1:22" s="6" customFormat="1" ht="16.5" customHeight="1" x14ac:dyDescent="0.3">
      <c r="A47" s="33">
        <f>A44+1</f>
        <v>14</v>
      </c>
      <c r="B47" s="8" t="s">
        <v>133</v>
      </c>
      <c r="C47" s="16">
        <v>1978</v>
      </c>
      <c r="D47" s="134"/>
      <c r="E47" s="133" t="s">
        <v>99</v>
      </c>
      <c r="F47" s="75">
        <v>5</v>
      </c>
      <c r="G47" s="75">
        <v>3</v>
      </c>
      <c r="H47" s="89">
        <v>3115.7</v>
      </c>
      <c r="I47" s="89">
        <v>2874.7</v>
      </c>
      <c r="J47" s="89">
        <v>2444.5</v>
      </c>
      <c r="K47" s="75">
        <v>156</v>
      </c>
      <c r="L47" s="24">
        <f>'виды работ '!C42</f>
        <v>6924159</v>
      </c>
      <c r="M47" s="130">
        <v>0</v>
      </c>
      <c r="N47" s="89">
        <v>2866602</v>
      </c>
      <c r="O47" s="89">
        <v>1384831</v>
      </c>
      <c r="P47" s="130">
        <v>2672726</v>
      </c>
      <c r="Q47" s="130">
        <f>L47/H47</f>
        <v>2222.3445774625288</v>
      </c>
      <c r="R47" s="127">
        <v>14593.7</v>
      </c>
      <c r="S47" s="127" t="s">
        <v>107</v>
      </c>
      <c r="T47" s="130" t="s">
        <v>102</v>
      </c>
      <c r="U47" s="31">
        <f t="shared" si="1"/>
        <v>6924159</v>
      </c>
      <c r="V47" s="31">
        <f t="shared" si="2"/>
        <v>0</v>
      </c>
    </row>
    <row r="48" spans="1:22" s="6" customFormat="1" ht="16.5" customHeight="1" x14ac:dyDescent="0.3">
      <c r="A48" s="33">
        <f>A47+1</f>
        <v>15</v>
      </c>
      <c r="B48" s="8" t="s">
        <v>132</v>
      </c>
      <c r="C48" s="16">
        <v>1936</v>
      </c>
      <c r="D48" s="134"/>
      <c r="E48" s="133" t="s">
        <v>97</v>
      </c>
      <c r="F48" s="75">
        <v>4</v>
      </c>
      <c r="G48" s="75">
        <v>3</v>
      </c>
      <c r="H48" s="89">
        <v>1784.2</v>
      </c>
      <c r="I48" s="89">
        <v>1664.8</v>
      </c>
      <c r="J48" s="89">
        <v>876.7</v>
      </c>
      <c r="K48" s="75">
        <v>79</v>
      </c>
      <c r="L48" s="24">
        <f>'виды работ '!C43</f>
        <v>2689658</v>
      </c>
      <c r="M48" s="130">
        <v>0</v>
      </c>
      <c r="N48" s="89">
        <v>1113519</v>
      </c>
      <c r="O48" s="89">
        <v>537931</v>
      </c>
      <c r="P48" s="130">
        <v>1038208</v>
      </c>
      <c r="Q48" s="130">
        <f t="shared" ref="Q48" si="20">L48/H48</f>
        <v>1507.4868288308485</v>
      </c>
      <c r="R48" s="127">
        <v>14593.7</v>
      </c>
      <c r="S48" s="127" t="s">
        <v>107</v>
      </c>
      <c r="T48" s="130" t="s">
        <v>102</v>
      </c>
      <c r="U48" s="31">
        <f t="shared" si="1"/>
        <v>2689658</v>
      </c>
      <c r="V48" s="31">
        <f t="shared" si="2"/>
        <v>0</v>
      </c>
    </row>
    <row r="49" spans="1:22" s="6" customFormat="1" ht="16.5" customHeight="1" x14ac:dyDescent="0.3">
      <c r="A49" s="145" t="s">
        <v>17</v>
      </c>
      <c r="B49" s="148"/>
      <c r="C49" s="130" t="s">
        <v>98</v>
      </c>
      <c r="D49" s="130" t="s">
        <v>98</v>
      </c>
      <c r="E49" s="130" t="s">
        <v>98</v>
      </c>
      <c r="F49" s="130" t="s">
        <v>98</v>
      </c>
      <c r="G49" s="130" t="s">
        <v>98</v>
      </c>
      <c r="H49" s="24">
        <f>SUM(H47:H48)</f>
        <v>4899.8999999999996</v>
      </c>
      <c r="I49" s="24">
        <f t="shared" ref="I49:O49" si="21">SUM(I47:I48)</f>
        <v>4539.5</v>
      </c>
      <c r="J49" s="24">
        <f t="shared" si="21"/>
        <v>3321.2</v>
      </c>
      <c r="K49" s="25">
        <f t="shared" si="21"/>
        <v>235</v>
      </c>
      <c r="L49" s="24">
        <f>SUM(L47:L48)</f>
        <v>9613817</v>
      </c>
      <c r="M49" s="24">
        <f t="shared" si="21"/>
        <v>0</v>
      </c>
      <c r="N49" s="24">
        <f t="shared" si="21"/>
        <v>3980121</v>
      </c>
      <c r="O49" s="24">
        <f t="shared" si="21"/>
        <v>1922762</v>
      </c>
      <c r="P49" s="24">
        <f>SUM(P47:P48)</f>
        <v>3710934</v>
      </c>
      <c r="Q49" s="130">
        <f>L49/H49</f>
        <v>1962.0435110920632</v>
      </c>
      <c r="R49" s="130" t="s">
        <v>98</v>
      </c>
      <c r="S49" s="24" t="s">
        <v>98</v>
      </c>
      <c r="T49" s="130" t="s">
        <v>98</v>
      </c>
      <c r="U49" s="31">
        <f t="shared" si="1"/>
        <v>9613817</v>
      </c>
      <c r="V49" s="31">
        <f t="shared" si="2"/>
        <v>0</v>
      </c>
    </row>
    <row r="50" spans="1:22" s="6" customFormat="1" ht="16.5" customHeight="1" x14ac:dyDescent="0.3">
      <c r="A50" s="153" t="s">
        <v>134</v>
      </c>
      <c r="B50" s="164"/>
      <c r="C50" s="164"/>
      <c r="D50" s="164"/>
      <c r="E50" s="165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31">
        <f t="shared" si="1"/>
        <v>0</v>
      </c>
      <c r="V50" s="31">
        <f t="shared" si="2"/>
        <v>0</v>
      </c>
    </row>
    <row r="51" spans="1:22" s="6" customFormat="1" ht="16.5" customHeight="1" x14ac:dyDescent="0.3">
      <c r="A51" s="21">
        <f>A48+1</f>
        <v>16</v>
      </c>
      <c r="B51" s="8" t="s">
        <v>135</v>
      </c>
      <c r="C51" s="133">
        <v>1986</v>
      </c>
      <c r="D51" s="133"/>
      <c r="E51" s="133" t="s">
        <v>99</v>
      </c>
      <c r="F51" s="33">
        <v>12</v>
      </c>
      <c r="G51" s="33">
        <v>3</v>
      </c>
      <c r="H51" s="130">
        <v>12400.9</v>
      </c>
      <c r="I51" s="130">
        <v>10522.2</v>
      </c>
      <c r="J51" s="130">
        <v>10066.200000000001</v>
      </c>
      <c r="K51" s="33">
        <v>545</v>
      </c>
      <c r="L51" s="130">
        <f>'виды работ '!C46</f>
        <v>14409468</v>
      </c>
      <c r="M51" s="130">
        <v>0</v>
      </c>
      <c r="N51" s="89">
        <v>5965520</v>
      </c>
      <c r="O51" s="89">
        <v>2881893</v>
      </c>
      <c r="P51" s="130">
        <v>5562055</v>
      </c>
      <c r="Q51" s="130">
        <f>L51/H51</f>
        <v>1161.9695344692725</v>
      </c>
      <c r="R51" s="127">
        <v>14593.7</v>
      </c>
      <c r="S51" s="127" t="s">
        <v>107</v>
      </c>
      <c r="T51" s="130" t="s">
        <v>102</v>
      </c>
      <c r="U51" s="31">
        <f t="shared" si="1"/>
        <v>14409468</v>
      </c>
      <c r="V51" s="31">
        <f t="shared" si="2"/>
        <v>0</v>
      </c>
    </row>
    <row r="52" spans="1:22" s="6" customFormat="1" ht="16.5" customHeight="1" x14ac:dyDescent="0.3">
      <c r="A52" s="145" t="s">
        <v>17</v>
      </c>
      <c r="B52" s="148"/>
      <c r="C52" s="130" t="s">
        <v>98</v>
      </c>
      <c r="D52" s="130" t="s">
        <v>98</v>
      </c>
      <c r="E52" s="130" t="s">
        <v>98</v>
      </c>
      <c r="F52" s="130" t="s">
        <v>98</v>
      </c>
      <c r="G52" s="130" t="s">
        <v>98</v>
      </c>
      <c r="H52" s="24">
        <f t="shared" ref="H52:P52" si="22">SUM(H51:H51)</f>
        <v>12400.9</v>
      </c>
      <c r="I52" s="24">
        <f t="shared" si="22"/>
        <v>10522.2</v>
      </c>
      <c r="J52" s="24">
        <f t="shared" si="22"/>
        <v>10066.200000000001</v>
      </c>
      <c r="K52" s="25">
        <f t="shared" si="22"/>
        <v>545</v>
      </c>
      <c r="L52" s="24">
        <f t="shared" si="22"/>
        <v>14409468</v>
      </c>
      <c r="M52" s="24">
        <f t="shared" si="22"/>
        <v>0</v>
      </c>
      <c r="N52" s="24">
        <f t="shared" si="22"/>
        <v>5965520</v>
      </c>
      <c r="O52" s="24">
        <f t="shared" si="22"/>
        <v>2881893</v>
      </c>
      <c r="P52" s="24">
        <f t="shared" si="22"/>
        <v>5562055</v>
      </c>
      <c r="Q52" s="130">
        <f>L52/H52</f>
        <v>1161.9695344692725</v>
      </c>
      <c r="R52" s="130" t="s">
        <v>98</v>
      </c>
      <c r="S52" s="24" t="s">
        <v>98</v>
      </c>
      <c r="T52" s="130" t="s">
        <v>98</v>
      </c>
      <c r="U52" s="31">
        <f t="shared" si="1"/>
        <v>14409468</v>
      </c>
      <c r="V52" s="31">
        <f t="shared" si="2"/>
        <v>0</v>
      </c>
    </row>
    <row r="53" spans="1:22" s="6" customFormat="1" ht="16.5" customHeight="1" x14ac:dyDescent="0.3">
      <c r="A53" s="137" t="s">
        <v>52</v>
      </c>
      <c r="B53" s="142"/>
      <c r="C53" s="142"/>
      <c r="D53" s="142"/>
      <c r="E53" s="14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31">
        <f t="shared" si="1"/>
        <v>0</v>
      </c>
      <c r="V53" s="31">
        <f t="shared" si="2"/>
        <v>0</v>
      </c>
    </row>
    <row r="54" spans="1:22" s="6" customFormat="1" ht="16.5" customHeight="1" x14ac:dyDescent="0.3">
      <c r="A54" s="21">
        <f>A51+1</f>
        <v>17</v>
      </c>
      <c r="B54" s="84" t="s">
        <v>136</v>
      </c>
      <c r="C54" s="133">
        <v>1987</v>
      </c>
      <c r="D54" s="133"/>
      <c r="E54" s="133" t="s">
        <v>99</v>
      </c>
      <c r="F54" s="33">
        <v>5</v>
      </c>
      <c r="G54" s="33">
        <v>4</v>
      </c>
      <c r="H54" s="130">
        <v>5171.7</v>
      </c>
      <c r="I54" s="130">
        <v>4603.6899999999996</v>
      </c>
      <c r="J54" s="130">
        <v>4032.59</v>
      </c>
      <c r="K54" s="33">
        <v>269</v>
      </c>
      <c r="L54" s="130">
        <f>'виды работ '!C49</f>
        <v>433558</v>
      </c>
      <c r="M54" s="130">
        <v>0</v>
      </c>
      <c r="N54" s="89">
        <v>179493</v>
      </c>
      <c r="O54" s="89">
        <v>86711</v>
      </c>
      <c r="P54" s="130">
        <v>167354</v>
      </c>
      <c r="Q54" s="130">
        <f t="shared" ref="Q54" si="23">L54/H54</f>
        <v>83.832782257284848</v>
      </c>
      <c r="R54" s="127">
        <v>14593.7</v>
      </c>
      <c r="S54" s="127" t="s">
        <v>107</v>
      </c>
      <c r="T54" s="130" t="s">
        <v>102</v>
      </c>
      <c r="U54" s="31">
        <f t="shared" si="1"/>
        <v>433558</v>
      </c>
      <c r="V54" s="31">
        <f t="shared" si="2"/>
        <v>0</v>
      </c>
    </row>
    <row r="55" spans="1:22" s="6" customFormat="1" ht="16.5" customHeight="1" x14ac:dyDescent="0.3">
      <c r="A55" s="21">
        <f>A54+1</f>
        <v>18</v>
      </c>
      <c r="B55" s="84" t="s">
        <v>139</v>
      </c>
      <c r="C55" s="133">
        <v>1968</v>
      </c>
      <c r="D55" s="133"/>
      <c r="E55" s="133" t="s">
        <v>99</v>
      </c>
      <c r="F55" s="33">
        <v>5</v>
      </c>
      <c r="G55" s="33">
        <v>7</v>
      </c>
      <c r="H55" s="130">
        <v>3570.7</v>
      </c>
      <c r="I55" s="130">
        <v>3175.31</v>
      </c>
      <c r="J55" s="130">
        <v>2573.98</v>
      </c>
      <c r="K55" s="33">
        <v>176</v>
      </c>
      <c r="L55" s="130">
        <f>'виды работ '!C50</f>
        <v>400202</v>
      </c>
      <c r="M55" s="130">
        <v>0</v>
      </c>
      <c r="N55" s="89">
        <v>165684</v>
      </c>
      <c r="O55" s="89">
        <v>80040</v>
      </c>
      <c r="P55" s="130">
        <v>154478</v>
      </c>
      <c r="Q55" s="130">
        <f>L55/H55</f>
        <v>112.07942420253733</v>
      </c>
      <c r="R55" s="127">
        <v>14593.7</v>
      </c>
      <c r="S55" s="127" t="s">
        <v>107</v>
      </c>
      <c r="T55" s="130" t="s">
        <v>102</v>
      </c>
      <c r="U55" s="31">
        <f>N55+O55+P55</f>
        <v>400202</v>
      </c>
      <c r="V55" s="31">
        <f>U55-L55</f>
        <v>0</v>
      </c>
    </row>
    <row r="56" spans="1:22" s="6" customFormat="1" ht="16.5" customHeight="1" x14ac:dyDescent="0.3">
      <c r="A56" s="21">
        <f t="shared" ref="A56:A59" si="24">A55+1</f>
        <v>19</v>
      </c>
      <c r="B56" s="84" t="s">
        <v>140</v>
      </c>
      <c r="C56" s="133">
        <v>1979</v>
      </c>
      <c r="D56" s="133"/>
      <c r="E56" s="133" t="s">
        <v>99</v>
      </c>
      <c r="F56" s="33">
        <v>5</v>
      </c>
      <c r="G56" s="33">
        <v>4</v>
      </c>
      <c r="H56" s="130">
        <v>3091</v>
      </c>
      <c r="I56" s="130">
        <v>2785.32</v>
      </c>
      <c r="J56" s="130">
        <v>2604.02</v>
      </c>
      <c r="K56" s="33">
        <v>126</v>
      </c>
      <c r="L56" s="130">
        <f>'виды работ '!C51</f>
        <v>347442</v>
      </c>
      <c r="M56" s="130">
        <v>0</v>
      </c>
      <c r="N56" s="89">
        <v>143841</v>
      </c>
      <c r="O56" s="89">
        <v>69488</v>
      </c>
      <c r="P56" s="130">
        <v>134113</v>
      </c>
      <c r="Q56" s="130">
        <f>L56/H56</f>
        <v>112.40439987059204</v>
      </c>
      <c r="R56" s="127">
        <v>14593.7</v>
      </c>
      <c r="S56" s="127" t="s">
        <v>107</v>
      </c>
      <c r="T56" s="130" t="s">
        <v>102</v>
      </c>
      <c r="U56" s="31">
        <f>N56+O56+P56</f>
        <v>347442</v>
      </c>
      <c r="V56" s="31">
        <f>U56-L56</f>
        <v>0</v>
      </c>
    </row>
    <row r="57" spans="1:22" s="6" customFormat="1" ht="16.5" customHeight="1" x14ac:dyDescent="0.3">
      <c r="A57" s="21">
        <f t="shared" si="24"/>
        <v>20</v>
      </c>
      <c r="B57" s="84" t="s">
        <v>137</v>
      </c>
      <c r="C57" s="133">
        <v>1986</v>
      </c>
      <c r="D57" s="133"/>
      <c r="E57" s="133" t="s">
        <v>99</v>
      </c>
      <c r="F57" s="33">
        <v>5</v>
      </c>
      <c r="G57" s="33">
        <v>4</v>
      </c>
      <c r="H57" s="130">
        <v>4489.1000000000004</v>
      </c>
      <c r="I57" s="130">
        <f>H57-G57</f>
        <v>4485.1000000000004</v>
      </c>
      <c r="J57" s="130">
        <v>3805.1</v>
      </c>
      <c r="K57" s="33">
        <v>248</v>
      </c>
      <c r="L57" s="130">
        <f>'виды работ '!C52</f>
        <v>433558</v>
      </c>
      <c r="M57" s="130">
        <v>0</v>
      </c>
      <c r="N57" s="89">
        <v>179493</v>
      </c>
      <c r="O57" s="89">
        <v>86711</v>
      </c>
      <c r="P57" s="130">
        <v>167354</v>
      </c>
      <c r="Q57" s="130">
        <f t="shared" ref="Q57:Q59" si="25">L57/H57</f>
        <v>96.580160834020177</v>
      </c>
      <c r="R57" s="127">
        <v>14593.7</v>
      </c>
      <c r="S57" s="127" t="s">
        <v>107</v>
      </c>
      <c r="T57" s="130" t="s">
        <v>102</v>
      </c>
      <c r="U57" s="31">
        <f t="shared" si="1"/>
        <v>433558</v>
      </c>
      <c r="V57" s="31">
        <f t="shared" si="2"/>
        <v>0</v>
      </c>
    </row>
    <row r="58" spans="1:22" s="6" customFormat="1" ht="16.5" customHeight="1" x14ac:dyDescent="0.3">
      <c r="A58" s="21">
        <f t="shared" si="24"/>
        <v>21</v>
      </c>
      <c r="B58" s="84" t="s">
        <v>141</v>
      </c>
      <c r="C58" s="133">
        <v>1967</v>
      </c>
      <c r="D58" s="133"/>
      <c r="E58" s="133" t="s">
        <v>99</v>
      </c>
      <c r="F58" s="33">
        <v>4</v>
      </c>
      <c r="G58" s="33">
        <v>4</v>
      </c>
      <c r="H58" s="130">
        <v>2704</v>
      </c>
      <c r="I58" s="130">
        <v>2736.73</v>
      </c>
      <c r="J58" s="130">
        <v>2348.79</v>
      </c>
      <c r="K58" s="33">
        <v>135</v>
      </c>
      <c r="L58" s="130">
        <f>'виды работ '!C53</f>
        <v>335746</v>
      </c>
      <c r="M58" s="130">
        <v>0</v>
      </c>
      <c r="N58" s="89">
        <v>138999</v>
      </c>
      <c r="O58" s="89">
        <v>67149</v>
      </c>
      <c r="P58" s="130">
        <v>129598</v>
      </c>
      <c r="Q58" s="130">
        <f>L58/H58</f>
        <v>124.1664201183432</v>
      </c>
      <c r="R58" s="127">
        <v>14593.7</v>
      </c>
      <c r="S58" s="127" t="s">
        <v>107</v>
      </c>
      <c r="T58" s="130" t="s">
        <v>102</v>
      </c>
      <c r="U58" s="31">
        <f>N58+O58+P58</f>
        <v>335746</v>
      </c>
      <c r="V58" s="31">
        <f>U58-L58</f>
        <v>0</v>
      </c>
    </row>
    <row r="59" spans="1:22" s="6" customFormat="1" ht="16.5" customHeight="1" x14ac:dyDescent="0.3">
      <c r="A59" s="21">
        <f t="shared" si="24"/>
        <v>22</v>
      </c>
      <c r="B59" s="84" t="s">
        <v>138</v>
      </c>
      <c r="C59" s="133">
        <v>1983</v>
      </c>
      <c r="D59" s="133"/>
      <c r="E59" s="133" t="s">
        <v>99</v>
      </c>
      <c r="F59" s="33">
        <v>5</v>
      </c>
      <c r="G59" s="33">
        <v>5</v>
      </c>
      <c r="H59" s="130">
        <v>6300.6</v>
      </c>
      <c r="I59" s="130">
        <v>5728.12</v>
      </c>
      <c r="J59" s="130">
        <v>4299.5200000000004</v>
      </c>
      <c r="K59" s="33">
        <v>300</v>
      </c>
      <c r="L59" s="130">
        <f>'виды работ '!C54</f>
        <v>491201</v>
      </c>
      <c r="M59" s="130">
        <v>0</v>
      </c>
      <c r="N59" s="89">
        <v>203358</v>
      </c>
      <c r="O59" s="89">
        <v>98240</v>
      </c>
      <c r="P59" s="130">
        <v>189603</v>
      </c>
      <c r="Q59" s="130">
        <f t="shared" si="25"/>
        <v>77.960987842427699</v>
      </c>
      <c r="R59" s="127">
        <v>14593.7</v>
      </c>
      <c r="S59" s="127" t="s">
        <v>107</v>
      </c>
      <c r="T59" s="130" t="s">
        <v>102</v>
      </c>
      <c r="U59" s="31">
        <f t="shared" si="1"/>
        <v>491201</v>
      </c>
      <c r="V59" s="31">
        <f t="shared" si="2"/>
        <v>0</v>
      </c>
    </row>
    <row r="60" spans="1:22" s="6" customFormat="1" ht="16.5" customHeight="1" x14ac:dyDescent="0.3">
      <c r="A60" s="145" t="s">
        <v>17</v>
      </c>
      <c r="B60" s="148"/>
      <c r="C60" s="73" t="s">
        <v>98</v>
      </c>
      <c r="D60" s="73" t="s">
        <v>98</v>
      </c>
      <c r="E60" s="73" t="s">
        <v>98</v>
      </c>
      <c r="F60" s="130" t="s">
        <v>98</v>
      </c>
      <c r="G60" s="130" t="s">
        <v>98</v>
      </c>
      <c r="H60" s="24">
        <f>SUM(H54:H59)</f>
        <v>25327.1</v>
      </c>
      <c r="I60" s="24">
        <f t="shared" ref="I60:P60" si="26">SUM(I54:I59)</f>
        <v>23514.27</v>
      </c>
      <c r="J60" s="24">
        <f t="shared" si="26"/>
        <v>19664</v>
      </c>
      <c r="K60" s="25">
        <f t="shared" si="26"/>
        <v>1254</v>
      </c>
      <c r="L60" s="24">
        <f t="shared" si="26"/>
        <v>2441707</v>
      </c>
      <c r="M60" s="24">
        <f t="shared" si="26"/>
        <v>0</v>
      </c>
      <c r="N60" s="24">
        <f t="shared" si="26"/>
        <v>1010868</v>
      </c>
      <c r="O60" s="24">
        <f t="shared" si="26"/>
        <v>488339</v>
      </c>
      <c r="P60" s="24">
        <f t="shared" si="26"/>
        <v>942500</v>
      </c>
      <c r="Q60" s="130">
        <f>L60/H60</f>
        <v>96.406892222165197</v>
      </c>
      <c r="R60" s="130" t="s">
        <v>98</v>
      </c>
      <c r="S60" s="24" t="s">
        <v>98</v>
      </c>
      <c r="T60" s="130" t="s">
        <v>98</v>
      </c>
      <c r="U60" s="31">
        <f t="shared" si="1"/>
        <v>2441707</v>
      </c>
      <c r="V60" s="31">
        <f t="shared" si="2"/>
        <v>0</v>
      </c>
    </row>
    <row r="61" spans="1:22" s="6" customFormat="1" ht="16.5" customHeight="1" x14ac:dyDescent="0.3">
      <c r="A61" s="153" t="s">
        <v>53</v>
      </c>
      <c r="B61" s="154"/>
      <c r="C61" s="154"/>
      <c r="D61" s="154"/>
      <c r="E61" s="155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31">
        <f t="shared" si="1"/>
        <v>0</v>
      </c>
      <c r="V61" s="31">
        <f t="shared" si="2"/>
        <v>0</v>
      </c>
    </row>
    <row r="62" spans="1:22" s="6" customFormat="1" ht="16.5" customHeight="1" x14ac:dyDescent="0.3">
      <c r="A62" s="33">
        <f>A59+1</f>
        <v>23</v>
      </c>
      <c r="B62" s="8" t="s">
        <v>146</v>
      </c>
      <c r="C62" s="134">
        <v>1961</v>
      </c>
      <c r="D62" s="134"/>
      <c r="E62" s="133" t="s">
        <v>97</v>
      </c>
      <c r="F62" s="126">
        <v>3</v>
      </c>
      <c r="G62" s="126">
        <v>3</v>
      </c>
      <c r="H62" s="127">
        <v>1656.1</v>
      </c>
      <c r="I62" s="127">
        <v>1513</v>
      </c>
      <c r="J62" s="127">
        <v>1377.5</v>
      </c>
      <c r="K62" s="126">
        <v>77</v>
      </c>
      <c r="L62" s="130">
        <f>'виды работ '!C57</f>
        <v>2172047</v>
      </c>
      <c r="M62" s="130">
        <v>0</v>
      </c>
      <c r="N62" s="89">
        <v>899228</v>
      </c>
      <c r="O62" s="89">
        <v>434409</v>
      </c>
      <c r="P62" s="130">
        <v>838410</v>
      </c>
      <c r="Q62" s="130">
        <f>L62/H62</f>
        <v>1311.5433850612887</v>
      </c>
      <c r="R62" s="127">
        <v>14593.7</v>
      </c>
      <c r="S62" s="127" t="s">
        <v>107</v>
      </c>
      <c r="T62" s="130" t="s">
        <v>102</v>
      </c>
      <c r="U62" s="31">
        <f>N62+O62+P62</f>
        <v>2172047</v>
      </c>
      <c r="V62" s="31">
        <f>U62-L62</f>
        <v>0</v>
      </c>
    </row>
    <row r="63" spans="1:22" s="6" customFormat="1" ht="16.5" customHeight="1" x14ac:dyDescent="0.3">
      <c r="A63" s="33">
        <f>A62+1</f>
        <v>24</v>
      </c>
      <c r="B63" s="8" t="s">
        <v>142</v>
      </c>
      <c r="C63" s="134">
        <v>1936</v>
      </c>
      <c r="D63" s="134"/>
      <c r="E63" s="133" t="s">
        <v>97</v>
      </c>
      <c r="F63" s="33">
        <v>4</v>
      </c>
      <c r="G63" s="33">
        <v>3</v>
      </c>
      <c r="H63" s="130">
        <v>2445.8000000000002</v>
      </c>
      <c r="I63" s="130">
        <v>2244.5</v>
      </c>
      <c r="J63" s="130">
        <v>1924.7</v>
      </c>
      <c r="K63" s="33">
        <v>101</v>
      </c>
      <c r="L63" s="130">
        <f>'виды работ '!C58</f>
        <v>283769</v>
      </c>
      <c r="M63" s="130">
        <v>0</v>
      </c>
      <c r="N63" s="89">
        <v>117481</v>
      </c>
      <c r="O63" s="89">
        <v>56753</v>
      </c>
      <c r="P63" s="130">
        <v>109535</v>
      </c>
      <c r="Q63" s="130">
        <f>L63/H63</f>
        <v>116.02297816665303</v>
      </c>
      <c r="R63" s="127">
        <v>14593.7</v>
      </c>
      <c r="S63" s="127" t="s">
        <v>107</v>
      </c>
      <c r="T63" s="130" t="s">
        <v>102</v>
      </c>
      <c r="U63" s="31">
        <f t="shared" si="1"/>
        <v>283769</v>
      </c>
      <c r="V63" s="31">
        <f t="shared" si="2"/>
        <v>0</v>
      </c>
    </row>
    <row r="64" spans="1:22" s="6" customFormat="1" ht="16.5" customHeight="1" x14ac:dyDescent="0.3">
      <c r="A64" s="33">
        <f t="shared" ref="A64:A66" si="27">A63+1</f>
        <v>25</v>
      </c>
      <c r="B64" s="8" t="s">
        <v>143</v>
      </c>
      <c r="C64" s="134">
        <v>1954</v>
      </c>
      <c r="D64" s="134"/>
      <c r="E64" s="133" t="s">
        <v>97</v>
      </c>
      <c r="F64" s="126">
        <v>4</v>
      </c>
      <c r="G64" s="126">
        <v>3</v>
      </c>
      <c r="H64" s="127">
        <v>1984.1</v>
      </c>
      <c r="I64" s="127">
        <v>1563.1</v>
      </c>
      <c r="J64" s="127">
        <v>1481.5</v>
      </c>
      <c r="K64" s="126">
        <v>79</v>
      </c>
      <c r="L64" s="130">
        <f>'виды работ '!C59</f>
        <v>6288551</v>
      </c>
      <c r="M64" s="130">
        <v>0</v>
      </c>
      <c r="N64" s="89">
        <v>2603461</v>
      </c>
      <c r="O64" s="89">
        <v>1257710</v>
      </c>
      <c r="P64" s="130">
        <v>2427380</v>
      </c>
      <c r="Q64" s="130">
        <f>L64/H64</f>
        <v>3169.4728088302004</v>
      </c>
      <c r="R64" s="127">
        <v>14593.7</v>
      </c>
      <c r="S64" s="127" t="s">
        <v>107</v>
      </c>
      <c r="T64" s="130" t="s">
        <v>102</v>
      </c>
      <c r="U64" s="31">
        <f t="shared" si="1"/>
        <v>6288551</v>
      </c>
      <c r="V64" s="31">
        <f t="shared" si="2"/>
        <v>0</v>
      </c>
    </row>
    <row r="65" spans="1:22" s="6" customFormat="1" ht="16.5" customHeight="1" x14ac:dyDescent="0.3">
      <c r="A65" s="33">
        <f t="shared" si="27"/>
        <v>26</v>
      </c>
      <c r="B65" s="8" t="s">
        <v>144</v>
      </c>
      <c r="C65" s="134">
        <v>1988</v>
      </c>
      <c r="D65" s="134"/>
      <c r="E65" s="133" t="s">
        <v>97</v>
      </c>
      <c r="F65" s="126">
        <v>9</v>
      </c>
      <c r="G65" s="126">
        <v>1</v>
      </c>
      <c r="H65" s="127">
        <v>4604.2</v>
      </c>
      <c r="I65" s="127">
        <v>3023.5</v>
      </c>
      <c r="J65" s="127">
        <v>1580.7</v>
      </c>
      <c r="K65" s="126">
        <v>151</v>
      </c>
      <c r="L65" s="130">
        <f>'виды работ '!C60</f>
        <v>2605540</v>
      </c>
      <c r="M65" s="130">
        <v>0</v>
      </c>
      <c r="N65" s="89">
        <v>1078694</v>
      </c>
      <c r="O65" s="89">
        <v>521108</v>
      </c>
      <c r="P65" s="130">
        <v>1005738</v>
      </c>
      <c r="Q65" s="130">
        <f>L65/H65</f>
        <v>565.90504322140657</v>
      </c>
      <c r="R65" s="127">
        <v>14593.7</v>
      </c>
      <c r="S65" s="127" t="s">
        <v>107</v>
      </c>
      <c r="T65" s="130" t="s">
        <v>102</v>
      </c>
      <c r="U65" s="31">
        <f t="shared" si="1"/>
        <v>2605540</v>
      </c>
      <c r="V65" s="31">
        <f t="shared" si="2"/>
        <v>0</v>
      </c>
    </row>
    <row r="66" spans="1:22" s="6" customFormat="1" ht="16.5" customHeight="1" x14ac:dyDescent="0.3">
      <c r="A66" s="33">
        <f t="shared" si="27"/>
        <v>27</v>
      </c>
      <c r="B66" s="8" t="s">
        <v>145</v>
      </c>
      <c r="C66" s="134">
        <v>1993</v>
      </c>
      <c r="D66" s="134"/>
      <c r="E66" s="133" t="s">
        <v>99</v>
      </c>
      <c r="F66" s="126">
        <v>10</v>
      </c>
      <c r="G66" s="126">
        <v>3</v>
      </c>
      <c r="H66" s="127">
        <v>6819.7</v>
      </c>
      <c r="I66" s="127">
        <v>5918.8</v>
      </c>
      <c r="J66" s="127">
        <v>5286</v>
      </c>
      <c r="K66" s="126">
        <v>276</v>
      </c>
      <c r="L66" s="130">
        <f>'виды работ '!C61</f>
        <v>18856862</v>
      </c>
      <c r="M66" s="130">
        <v>0</v>
      </c>
      <c r="N66" s="89">
        <v>7806741</v>
      </c>
      <c r="O66" s="89">
        <v>3771372</v>
      </c>
      <c r="P66" s="130">
        <v>7278749</v>
      </c>
      <c r="Q66" s="130">
        <f>L66/H66</f>
        <v>2765.0574072173263</v>
      </c>
      <c r="R66" s="127">
        <v>14593.7</v>
      </c>
      <c r="S66" s="127" t="s">
        <v>107</v>
      </c>
      <c r="T66" s="130" t="s">
        <v>102</v>
      </c>
      <c r="U66" s="31">
        <f t="shared" si="1"/>
        <v>18856862</v>
      </c>
      <c r="V66" s="31">
        <f t="shared" si="2"/>
        <v>0</v>
      </c>
    </row>
    <row r="67" spans="1:22" s="6" customFormat="1" ht="16.5" customHeight="1" x14ac:dyDescent="0.3">
      <c r="A67" s="145" t="s">
        <v>17</v>
      </c>
      <c r="B67" s="148"/>
      <c r="C67" s="130" t="s">
        <v>98</v>
      </c>
      <c r="D67" s="130" t="s">
        <v>98</v>
      </c>
      <c r="E67" s="130" t="s">
        <v>98</v>
      </c>
      <c r="F67" s="130" t="s">
        <v>98</v>
      </c>
      <c r="G67" s="130" t="s">
        <v>98</v>
      </c>
      <c r="H67" s="24">
        <f>SUM(H62:H66)</f>
        <v>17509.900000000001</v>
      </c>
      <c r="I67" s="24">
        <f t="shared" ref="I67:P67" si="28">SUM(I62:I66)</f>
        <v>14262.900000000001</v>
      </c>
      <c r="J67" s="24">
        <f t="shared" si="28"/>
        <v>11650.4</v>
      </c>
      <c r="K67" s="25">
        <f t="shared" si="28"/>
        <v>684</v>
      </c>
      <c r="L67" s="24">
        <f t="shared" si="28"/>
        <v>30206769</v>
      </c>
      <c r="M67" s="24">
        <f t="shared" si="28"/>
        <v>0</v>
      </c>
      <c r="N67" s="24">
        <f t="shared" si="28"/>
        <v>12505605</v>
      </c>
      <c r="O67" s="24">
        <f t="shared" si="28"/>
        <v>6041352</v>
      </c>
      <c r="P67" s="24">
        <f t="shared" si="28"/>
        <v>11659812</v>
      </c>
      <c r="Q67" s="130">
        <f t="shared" ref="Q67:Q71" si="29">L67/H67</f>
        <v>1725.1251577678911</v>
      </c>
      <c r="R67" s="130" t="s">
        <v>98</v>
      </c>
      <c r="S67" s="24" t="s">
        <v>98</v>
      </c>
      <c r="T67" s="130" t="s">
        <v>98</v>
      </c>
      <c r="U67" s="31">
        <f t="shared" si="1"/>
        <v>30206769</v>
      </c>
      <c r="V67" s="31">
        <f t="shared" si="2"/>
        <v>0</v>
      </c>
    </row>
    <row r="68" spans="1:22" s="6" customFormat="1" ht="16.5" customHeight="1" x14ac:dyDescent="0.3">
      <c r="A68" s="153" t="s">
        <v>54</v>
      </c>
      <c r="B68" s="154"/>
      <c r="C68" s="154"/>
      <c r="D68" s="154"/>
      <c r="E68" s="155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31">
        <f t="shared" si="1"/>
        <v>0</v>
      </c>
      <c r="V68" s="31">
        <f t="shared" si="2"/>
        <v>0</v>
      </c>
    </row>
    <row r="69" spans="1:22" s="6" customFormat="1" ht="16.5" customHeight="1" x14ac:dyDescent="0.3">
      <c r="A69" s="33">
        <f>A66+1</f>
        <v>28</v>
      </c>
      <c r="B69" s="5" t="s">
        <v>108</v>
      </c>
      <c r="C69" s="133">
        <v>1956</v>
      </c>
      <c r="D69" s="133"/>
      <c r="E69" s="133" t="s">
        <v>97</v>
      </c>
      <c r="F69" s="33">
        <v>2</v>
      </c>
      <c r="G69" s="33">
        <v>2</v>
      </c>
      <c r="H69" s="104">
        <v>880</v>
      </c>
      <c r="I69" s="130">
        <v>854.9</v>
      </c>
      <c r="J69" s="130">
        <v>820.2</v>
      </c>
      <c r="K69" s="33">
        <v>30</v>
      </c>
      <c r="L69" s="130">
        <f>'виды работ '!C64</f>
        <v>1281855</v>
      </c>
      <c r="M69" s="130">
        <v>0</v>
      </c>
      <c r="N69" s="89">
        <v>530688</v>
      </c>
      <c r="O69" s="89">
        <v>256371</v>
      </c>
      <c r="P69" s="130">
        <v>494796</v>
      </c>
      <c r="Q69" s="130">
        <f t="shared" si="29"/>
        <v>1456.653409090909</v>
      </c>
      <c r="R69" s="127">
        <v>14593.7</v>
      </c>
      <c r="S69" s="127" t="s">
        <v>107</v>
      </c>
      <c r="T69" s="130" t="s">
        <v>102</v>
      </c>
      <c r="U69" s="31">
        <f t="shared" si="1"/>
        <v>1281855</v>
      </c>
      <c r="V69" s="31">
        <f t="shared" si="2"/>
        <v>0</v>
      </c>
    </row>
    <row r="70" spans="1:22" s="6" customFormat="1" ht="16.5" customHeight="1" x14ac:dyDescent="0.3">
      <c r="A70" s="33">
        <f>A69+1</f>
        <v>29</v>
      </c>
      <c r="B70" s="5" t="s">
        <v>109</v>
      </c>
      <c r="C70" s="133">
        <v>1956</v>
      </c>
      <c r="D70" s="133"/>
      <c r="E70" s="133" t="s">
        <v>97</v>
      </c>
      <c r="F70" s="33">
        <v>2</v>
      </c>
      <c r="G70" s="33">
        <v>2</v>
      </c>
      <c r="H70" s="130">
        <v>887.3</v>
      </c>
      <c r="I70" s="104">
        <v>849.89</v>
      </c>
      <c r="J70" s="104">
        <v>849.89</v>
      </c>
      <c r="K70" s="33">
        <v>30</v>
      </c>
      <c r="L70" s="130">
        <f>'виды работ '!C65</f>
        <v>1504328</v>
      </c>
      <c r="M70" s="130">
        <v>0</v>
      </c>
      <c r="N70" s="89">
        <v>622792</v>
      </c>
      <c r="O70" s="89">
        <v>300865</v>
      </c>
      <c r="P70" s="130">
        <v>580671</v>
      </c>
      <c r="Q70" s="130">
        <f t="shared" si="29"/>
        <v>1695.3995266538939</v>
      </c>
      <c r="R70" s="127">
        <v>14593.7</v>
      </c>
      <c r="S70" s="127" t="s">
        <v>107</v>
      </c>
      <c r="T70" s="130" t="s">
        <v>102</v>
      </c>
      <c r="U70" s="31">
        <f t="shared" si="1"/>
        <v>1504328</v>
      </c>
      <c r="V70" s="31">
        <f t="shared" si="2"/>
        <v>0</v>
      </c>
    </row>
    <row r="71" spans="1:22" s="6" customFormat="1" ht="16.5" customHeight="1" x14ac:dyDescent="0.3">
      <c r="A71" s="145" t="s">
        <v>17</v>
      </c>
      <c r="B71" s="148"/>
      <c r="C71" s="130" t="s">
        <v>98</v>
      </c>
      <c r="D71" s="130" t="s">
        <v>98</v>
      </c>
      <c r="E71" s="130" t="s">
        <v>98</v>
      </c>
      <c r="F71" s="130" t="s">
        <v>98</v>
      </c>
      <c r="G71" s="130" t="s">
        <v>98</v>
      </c>
      <c r="H71" s="130">
        <f>SUM(H69:H70)</f>
        <v>1767.3</v>
      </c>
      <c r="I71" s="130">
        <f t="shared" ref="I71:P71" si="30">SUM(I69:I70)</f>
        <v>1704.79</v>
      </c>
      <c r="J71" s="130">
        <f t="shared" si="30"/>
        <v>1670.0900000000001</v>
      </c>
      <c r="K71" s="33">
        <f t="shared" si="30"/>
        <v>60</v>
      </c>
      <c r="L71" s="130">
        <f t="shared" si="30"/>
        <v>2786183</v>
      </c>
      <c r="M71" s="130">
        <f t="shared" si="30"/>
        <v>0</v>
      </c>
      <c r="N71" s="130">
        <f t="shared" si="30"/>
        <v>1153480</v>
      </c>
      <c r="O71" s="130">
        <f t="shared" si="30"/>
        <v>557236</v>
      </c>
      <c r="P71" s="130">
        <f t="shared" si="30"/>
        <v>1075467</v>
      </c>
      <c r="Q71" s="130">
        <f t="shared" si="29"/>
        <v>1576.5195495954281</v>
      </c>
      <c r="R71" s="130" t="s">
        <v>98</v>
      </c>
      <c r="S71" s="130" t="s">
        <v>98</v>
      </c>
      <c r="T71" s="130" t="s">
        <v>98</v>
      </c>
      <c r="U71" s="31">
        <f t="shared" si="1"/>
        <v>2786183</v>
      </c>
      <c r="V71" s="31">
        <f t="shared" si="2"/>
        <v>0</v>
      </c>
    </row>
    <row r="72" spans="1:22" s="7" customFormat="1" ht="16.5" customHeight="1" x14ac:dyDescent="0.3">
      <c r="A72" s="137" t="s">
        <v>55</v>
      </c>
      <c r="B72" s="138"/>
      <c r="C72" s="139"/>
      <c r="D72" s="128" t="s">
        <v>98</v>
      </c>
      <c r="E72" s="128" t="s">
        <v>98</v>
      </c>
      <c r="F72" s="128" t="s">
        <v>98</v>
      </c>
      <c r="G72" s="128" t="s">
        <v>98</v>
      </c>
      <c r="H72" s="128">
        <f t="shared" ref="H72:P72" si="31">H45+H49+H52+H60+H67+H71</f>
        <v>119856.3</v>
      </c>
      <c r="I72" s="128">
        <f t="shared" si="31"/>
        <v>112494.86</v>
      </c>
      <c r="J72" s="128">
        <f t="shared" si="31"/>
        <v>98104.789999999979</v>
      </c>
      <c r="K72" s="64">
        <f t="shared" si="31"/>
        <v>5357</v>
      </c>
      <c r="L72" s="128">
        <f t="shared" si="31"/>
        <v>127481232</v>
      </c>
      <c r="M72" s="128">
        <f t="shared" si="31"/>
        <v>0</v>
      </c>
      <c r="N72" s="128">
        <f t="shared" si="31"/>
        <v>52777238</v>
      </c>
      <c r="O72" s="128">
        <f t="shared" si="31"/>
        <v>25496236</v>
      </c>
      <c r="P72" s="128">
        <f t="shared" si="31"/>
        <v>49207758</v>
      </c>
      <c r="Q72" s="128">
        <f>L72/H72</f>
        <v>1063.6172816948294</v>
      </c>
      <c r="R72" s="128" t="s">
        <v>98</v>
      </c>
      <c r="S72" s="128" t="s">
        <v>98</v>
      </c>
      <c r="T72" s="128" t="s">
        <v>98</v>
      </c>
      <c r="U72" s="31">
        <f t="shared" si="1"/>
        <v>127481232</v>
      </c>
      <c r="V72" s="31">
        <f t="shared" si="2"/>
        <v>0</v>
      </c>
    </row>
    <row r="73" spans="1:22" s="6" customFormat="1" ht="16.5" customHeight="1" x14ac:dyDescent="0.3">
      <c r="A73" s="149" t="s">
        <v>19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31">
        <f t="shared" si="1"/>
        <v>0</v>
      </c>
      <c r="V73" s="31">
        <f t="shared" si="2"/>
        <v>0</v>
      </c>
    </row>
    <row r="74" spans="1:22" s="6" customFormat="1" ht="16.5" customHeight="1" x14ac:dyDescent="0.3">
      <c r="A74" s="170" t="s">
        <v>100</v>
      </c>
      <c r="B74" s="171"/>
      <c r="C74" s="171"/>
      <c r="D74" s="171"/>
      <c r="E74" s="172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31">
        <f t="shared" si="1"/>
        <v>0</v>
      </c>
      <c r="V74" s="31">
        <f t="shared" si="2"/>
        <v>0</v>
      </c>
    </row>
    <row r="75" spans="1:22" s="6" customFormat="1" ht="16.5" customHeight="1" x14ac:dyDescent="0.3">
      <c r="A75" s="21">
        <f>A70+1</f>
        <v>30</v>
      </c>
      <c r="B75" s="8" t="s">
        <v>150</v>
      </c>
      <c r="C75" s="69">
        <v>1977</v>
      </c>
      <c r="D75" s="69"/>
      <c r="E75" s="133" t="s">
        <v>97</v>
      </c>
      <c r="F75" s="117">
        <v>9</v>
      </c>
      <c r="G75" s="117">
        <v>2</v>
      </c>
      <c r="H75" s="102">
        <v>6439.5</v>
      </c>
      <c r="I75" s="102">
        <v>6253.8</v>
      </c>
      <c r="J75" s="102">
        <v>4254</v>
      </c>
      <c r="K75" s="117">
        <v>196</v>
      </c>
      <c r="L75" s="130">
        <f>'виды работ '!C70</f>
        <v>5878078</v>
      </c>
      <c r="M75" s="130">
        <v>0</v>
      </c>
      <c r="N75" s="89">
        <v>2433525</v>
      </c>
      <c r="O75" s="89">
        <v>1175615</v>
      </c>
      <c r="P75" s="130">
        <v>2268938</v>
      </c>
      <c r="Q75" s="130">
        <f t="shared" ref="Q75:Q88" si="32">L75/H75</f>
        <v>912.81590185573418</v>
      </c>
      <c r="R75" s="127">
        <v>14593.7</v>
      </c>
      <c r="S75" s="127" t="s">
        <v>107</v>
      </c>
      <c r="T75" s="130" t="s">
        <v>102</v>
      </c>
      <c r="U75" s="31">
        <f t="shared" ref="U75:U84" si="33">N75+O75+P75</f>
        <v>5878078</v>
      </c>
      <c r="V75" s="31">
        <f t="shared" ref="V75:V84" si="34">U75-L75</f>
        <v>0</v>
      </c>
    </row>
    <row r="76" spans="1:22" s="6" customFormat="1" ht="16.5" customHeight="1" x14ac:dyDescent="0.3">
      <c r="A76" s="21">
        <f>A75+1</f>
        <v>31</v>
      </c>
      <c r="B76" s="8" t="s">
        <v>154</v>
      </c>
      <c r="C76" s="69">
        <v>1940</v>
      </c>
      <c r="D76" s="69"/>
      <c r="E76" s="133" t="s">
        <v>97</v>
      </c>
      <c r="F76" s="117">
        <v>7</v>
      </c>
      <c r="G76" s="117">
        <v>3</v>
      </c>
      <c r="H76" s="102">
        <v>7056.04</v>
      </c>
      <c r="I76" s="102">
        <v>6290.88</v>
      </c>
      <c r="J76" s="102">
        <v>2632</v>
      </c>
      <c r="K76" s="117">
        <v>147</v>
      </c>
      <c r="L76" s="130">
        <f>'виды работ '!C71</f>
        <v>5656864</v>
      </c>
      <c r="M76" s="130">
        <v>0</v>
      </c>
      <c r="N76" s="89">
        <v>2341942</v>
      </c>
      <c r="O76" s="89">
        <v>1131372</v>
      </c>
      <c r="P76" s="130">
        <v>2183550</v>
      </c>
      <c r="Q76" s="130">
        <f t="shared" si="32"/>
        <v>801.70520575280182</v>
      </c>
      <c r="R76" s="127">
        <v>14593.7</v>
      </c>
      <c r="S76" s="127" t="s">
        <v>107</v>
      </c>
      <c r="T76" s="130" t="s">
        <v>102</v>
      </c>
      <c r="U76" s="31">
        <f t="shared" si="33"/>
        <v>5656864</v>
      </c>
      <c r="V76" s="31">
        <f t="shared" si="34"/>
        <v>0</v>
      </c>
    </row>
    <row r="77" spans="1:22" s="6" customFormat="1" ht="16.5" customHeight="1" x14ac:dyDescent="0.3">
      <c r="A77" s="21">
        <f t="shared" ref="A77:A89" si="35">A76+1</f>
        <v>32</v>
      </c>
      <c r="B77" s="8" t="s">
        <v>153</v>
      </c>
      <c r="C77" s="69">
        <v>1940</v>
      </c>
      <c r="D77" s="69"/>
      <c r="E77" s="133" t="s">
        <v>97</v>
      </c>
      <c r="F77" s="117">
        <v>7</v>
      </c>
      <c r="G77" s="117">
        <v>2</v>
      </c>
      <c r="H77" s="102">
        <v>2161.86</v>
      </c>
      <c r="I77" s="102">
        <v>2123.92</v>
      </c>
      <c r="J77" s="102">
        <v>1729.27</v>
      </c>
      <c r="K77" s="117">
        <v>78</v>
      </c>
      <c r="L77" s="130">
        <f>'виды работ '!C72</f>
        <v>5516655</v>
      </c>
      <c r="M77" s="130">
        <v>0</v>
      </c>
      <c r="N77" s="89">
        <v>2283896</v>
      </c>
      <c r="O77" s="89">
        <v>1103331</v>
      </c>
      <c r="P77" s="130">
        <v>2129428</v>
      </c>
      <c r="Q77" s="130">
        <f t="shared" si="32"/>
        <v>2551.8095528850154</v>
      </c>
      <c r="R77" s="127">
        <v>14593.7</v>
      </c>
      <c r="S77" s="127" t="s">
        <v>107</v>
      </c>
      <c r="T77" s="130" t="s">
        <v>102</v>
      </c>
      <c r="U77" s="31">
        <f t="shared" si="33"/>
        <v>5516655</v>
      </c>
      <c r="V77" s="31">
        <f t="shared" si="34"/>
        <v>0</v>
      </c>
    </row>
    <row r="78" spans="1:22" s="6" customFormat="1" ht="16.5" customHeight="1" x14ac:dyDescent="0.3">
      <c r="A78" s="21">
        <f t="shared" si="35"/>
        <v>33</v>
      </c>
      <c r="B78" s="8" t="s">
        <v>260</v>
      </c>
      <c r="C78" s="69">
        <v>1976</v>
      </c>
      <c r="D78" s="69"/>
      <c r="E78" s="133" t="s">
        <v>99</v>
      </c>
      <c r="F78" s="117">
        <v>9</v>
      </c>
      <c r="G78" s="117">
        <v>6</v>
      </c>
      <c r="H78" s="102">
        <v>11630.77</v>
      </c>
      <c r="I78" s="102">
        <v>11630.77</v>
      </c>
      <c r="J78" s="102">
        <v>9406</v>
      </c>
      <c r="K78" s="117">
        <v>533</v>
      </c>
      <c r="L78" s="130">
        <f>'виды работ '!C73</f>
        <v>15138995</v>
      </c>
      <c r="M78" s="130">
        <v>0</v>
      </c>
      <c r="N78" s="89">
        <v>6267544</v>
      </c>
      <c r="O78" s="89">
        <v>3027799</v>
      </c>
      <c r="P78" s="130">
        <v>5843652</v>
      </c>
      <c r="Q78" s="130">
        <f t="shared" si="32"/>
        <v>1301.6330819025738</v>
      </c>
      <c r="R78" s="127">
        <v>14593.7</v>
      </c>
      <c r="S78" s="127" t="s">
        <v>107</v>
      </c>
      <c r="T78" s="130" t="s">
        <v>102</v>
      </c>
      <c r="U78" s="31">
        <f t="shared" si="33"/>
        <v>15138995</v>
      </c>
      <c r="V78" s="31">
        <f t="shared" si="34"/>
        <v>0</v>
      </c>
    </row>
    <row r="79" spans="1:22" s="6" customFormat="1" ht="16.5" customHeight="1" x14ac:dyDescent="0.3">
      <c r="A79" s="21">
        <f t="shared" si="35"/>
        <v>34</v>
      </c>
      <c r="B79" s="8" t="s">
        <v>148</v>
      </c>
      <c r="C79" s="69">
        <v>1975</v>
      </c>
      <c r="D79" s="69"/>
      <c r="E79" s="133" t="s">
        <v>99</v>
      </c>
      <c r="F79" s="117">
        <v>9</v>
      </c>
      <c r="G79" s="117">
        <v>6</v>
      </c>
      <c r="H79" s="102">
        <v>11839.72</v>
      </c>
      <c r="I79" s="102">
        <v>11739.72</v>
      </c>
      <c r="J79" s="102">
        <v>7578.78</v>
      </c>
      <c r="K79" s="117">
        <v>532</v>
      </c>
      <c r="L79" s="130">
        <f>'виды работ '!C74</f>
        <v>12874916</v>
      </c>
      <c r="M79" s="130">
        <v>0</v>
      </c>
      <c r="N79" s="89">
        <v>5330216</v>
      </c>
      <c r="O79" s="89">
        <v>2574983</v>
      </c>
      <c r="P79" s="130">
        <v>4969717</v>
      </c>
      <c r="Q79" s="130">
        <f t="shared" si="32"/>
        <v>1087.4341622943787</v>
      </c>
      <c r="R79" s="127">
        <v>14593.7</v>
      </c>
      <c r="S79" s="127" t="s">
        <v>107</v>
      </c>
      <c r="T79" s="130" t="s">
        <v>102</v>
      </c>
      <c r="U79" s="31">
        <f t="shared" si="33"/>
        <v>12874916</v>
      </c>
      <c r="V79" s="31">
        <f t="shared" si="34"/>
        <v>0</v>
      </c>
    </row>
    <row r="80" spans="1:22" s="6" customFormat="1" ht="16.5" customHeight="1" x14ac:dyDescent="0.3">
      <c r="A80" s="21">
        <f t="shared" si="35"/>
        <v>35</v>
      </c>
      <c r="B80" s="8" t="s">
        <v>156</v>
      </c>
      <c r="C80" s="69">
        <v>1976</v>
      </c>
      <c r="D80" s="69"/>
      <c r="E80" s="133" t="s">
        <v>110</v>
      </c>
      <c r="F80" s="117">
        <v>9</v>
      </c>
      <c r="G80" s="117">
        <v>2</v>
      </c>
      <c r="H80" s="102">
        <v>4211.16</v>
      </c>
      <c r="I80" s="102">
        <v>4211.16</v>
      </c>
      <c r="J80" s="102">
        <v>4211</v>
      </c>
      <c r="K80" s="117">
        <v>172</v>
      </c>
      <c r="L80" s="130">
        <f>'виды работ '!C75</f>
        <v>5273792</v>
      </c>
      <c r="M80" s="130">
        <v>0</v>
      </c>
      <c r="N80" s="89">
        <v>2183350</v>
      </c>
      <c r="O80" s="89">
        <v>1054758</v>
      </c>
      <c r="P80" s="130">
        <v>2035684</v>
      </c>
      <c r="Q80" s="130">
        <f t="shared" si="32"/>
        <v>1252.337123262949</v>
      </c>
      <c r="R80" s="127">
        <v>14593.7</v>
      </c>
      <c r="S80" s="127" t="s">
        <v>107</v>
      </c>
      <c r="T80" s="130" t="s">
        <v>102</v>
      </c>
      <c r="U80" s="31">
        <f t="shared" si="33"/>
        <v>5273792</v>
      </c>
      <c r="V80" s="31">
        <f t="shared" si="34"/>
        <v>0</v>
      </c>
    </row>
    <row r="81" spans="1:22" s="6" customFormat="1" ht="16.5" customHeight="1" x14ac:dyDescent="0.3">
      <c r="A81" s="21">
        <f t="shared" si="35"/>
        <v>36</v>
      </c>
      <c r="B81" s="8" t="s">
        <v>149</v>
      </c>
      <c r="C81" s="69">
        <v>1940</v>
      </c>
      <c r="D81" s="69"/>
      <c r="E81" s="133" t="s">
        <v>97</v>
      </c>
      <c r="F81" s="117">
        <v>7</v>
      </c>
      <c r="G81" s="117">
        <v>1</v>
      </c>
      <c r="H81" s="102">
        <v>2041.63</v>
      </c>
      <c r="I81" s="102">
        <v>2041.63</v>
      </c>
      <c r="J81" s="102">
        <v>2041</v>
      </c>
      <c r="K81" s="117">
        <v>81</v>
      </c>
      <c r="L81" s="130">
        <f>'виды работ '!C76</f>
        <v>2814409</v>
      </c>
      <c r="M81" s="130">
        <v>0</v>
      </c>
      <c r="N81" s="89">
        <v>1165166</v>
      </c>
      <c r="O81" s="89">
        <v>562881</v>
      </c>
      <c r="P81" s="130">
        <v>1086362</v>
      </c>
      <c r="Q81" s="130">
        <f t="shared" si="32"/>
        <v>1378.5107977449391</v>
      </c>
      <c r="R81" s="127">
        <v>14593.7</v>
      </c>
      <c r="S81" s="127" t="s">
        <v>107</v>
      </c>
      <c r="T81" s="130" t="s">
        <v>102</v>
      </c>
      <c r="U81" s="31">
        <f t="shared" si="33"/>
        <v>2814409</v>
      </c>
      <c r="V81" s="31">
        <f t="shared" si="34"/>
        <v>0</v>
      </c>
    </row>
    <row r="82" spans="1:22" s="6" customFormat="1" ht="16.5" customHeight="1" x14ac:dyDescent="0.3">
      <c r="A82" s="21">
        <f t="shared" si="35"/>
        <v>37</v>
      </c>
      <c r="B82" s="8" t="s">
        <v>158</v>
      </c>
      <c r="C82" s="69">
        <v>1951</v>
      </c>
      <c r="D82" s="69"/>
      <c r="E82" s="133" t="s">
        <v>97</v>
      </c>
      <c r="F82" s="117">
        <v>6</v>
      </c>
      <c r="G82" s="117">
        <v>3</v>
      </c>
      <c r="H82" s="102">
        <v>4141.74</v>
      </c>
      <c r="I82" s="102">
        <v>3901.29</v>
      </c>
      <c r="J82" s="102">
        <v>2825.62</v>
      </c>
      <c r="K82" s="117">
        <v>127</v>
      </c>
      <c r="L82" s="130">
        <f>'виды работ '!C77</f>
        <v>5335248</v>
      </c>
      <c r="M82" s="130">
        <v>0</v>
      </c>
      <c r="N82" s="89">
        <v>2208793</v>
      </c>
      <c r="O82" s="89">
        <v>1067049</v>
      </c>
      <c r="P82" s="130">
        <v>2059406</v>
      </c>
      <c r="Q82" s="130">
        <f t="shared" si="32"/>
        <v>1288.1658433412044</v>
      </c>
      <c r="R82" s="127">
        <v>14593.7</v>
      </c>
      <c r="S82" s="127" t="s">
        <v>107</v>
      </c>
      <c r="T82" s="130" t="s">
        <v>102</v>
      </c>
      <c r="U82" s="31">
        <f t="shared" si="33"/>
        <v>5335248</v>
      </c>
      <c r="V82" s="31">
        <f t="shared" si="34"/>
        <v>0</v>
      </c>
    </row>
    <row r="83" spans="1:22" s="6" customFormat="1" ht="16.5" customHeight="1" x14ac:dyDescent="0.3">
      <c r="A83" s="21">
        <f t="shared" si="35"/>
        <v>38</v>
      </c>
      <c r="B83" s="8" t="s">
        <v>159</v>
      </c>
      <c r="C83" s="69">
        <v>1968</v>
      </c>
      <c r="D83" s="69"/>
      <c r="E83" s="133" t="s">
        <v>110</v>
      </c>
      <c r="F83" s="117">
        <v>5</v>
      </c>
      <c r="G83" s="117">
        <v>3</v>
      </c>
      <c r="H83" s="102">
        <v>2538.04</v>
      </c>
      <c r="I83" s="102">
        <v>2891.56</v>
      </c>
      <c r="J83" s="102">
        <v>2181.2199999999998</v>
      </c>
      <c r="K83" s="117">
        <v>118</v>
      </c>
      <c r="L83" s="130">
        <f>'виды работ '!C78</f>
        <v>6109140</v>
      </c>
      <c r="M83" s="130">
        <v>0</v>
      </c>
      <c r="N83" s="89">
        <v>2529184</v>
      </c>
      <c r="O83" s="89">
        <v>1221828</v>
      </c>
      <c r="P83" s="130">
        <v>2358128</v>
      </c>
      <c r="Q83" s="130">
        <f t="shared" si="32"/>
        <v>2407.0306220548141</v>
      </c>
      <c r="R83" s="127">
        <v>14593.7</v>
      </c>
      <c r="S83" s="127" t="s">
        <v>107</v>
      </c>
      <c r="T83" s="130" t="s">
        <v>102</v>
      </c>
      <c r="U83" s="31">
        <f t="shared" si="33"/>
        <v>6109140</v>
      </c>
      <c r="V83" s="31">
        <f t="shared" si="34"/>
        <v>0</v>
      </c>
    </row>
    <row r="84" spans="1:22" s="6" customFormat="1" ht="16.5" customHeight="1" x14ac:dyDescent="0.3">
      <c r="A84" s="21">
        <f t="shared" si="35"/>
        <v>39</v>
      </c>
      <c r="B84" s="8" t="s">
        <v>151</v>
      </c>
      <c r="C84" s="69">
        <v>1940</v>
      </c>
      <c r="D84" s="69"/>
      <c r="E84" s="133" t="s">
        <v>97</v>
      </c>
      <c r="F84" s="117">
        <v>6</v>
      </c>
      <c r="G84" s="117">
        <v>1</v>
      </c>
      <c r="H84" s="102">
        <v>2709.57</v>
      </c>
      <c r="I84" s="102">
        <v>2709.57</v>
      </c>
      <c r="J84" s="102">
        <v>2337</v>
      </c>
      <c r="K84" s="117">
        <v>80</v>
      </c>
      <c r="L84" s="130">
        <f>'виды работ '!C79</f>
        <v>2585058</v>
      </c>
      <c r="M84" s="130">
        <v>0</v>
      </c>
      <c r="N84" s="89">
        <v>1070214</v>
      </c>
      <c r="O84" s="89">
        <v>517011</v>
      </c>
      <c r="P84" s="130">
        <v>997833</v>
      </c>
      <c r="Q84" s="130">
        <f t="shared" si="32"/>
        <v>954.04732116166031</v>
      </c>
      <c r="R84" s="127">
        <v>14593.7</v>
      </c>
      <c r="S84" s="127" t="s">
        <v>107</v>
      </c>
      <c r="T84" s="130" t="s">
        <v>102</v>
      </c>
      <c r="U84" s="31">
        <f t="shared" si="33"/>
        <v>2585058</v>
      </c>
      <c r="V84" s="31">
        <f t="shared" si="34"/>
        <v>0</v>
      </c>
    </row>
    <row r="85" spans="1:22" s="6" customFormat="1" ht="16.5" customHeight="1" x14ac:dyDescent="0.3">
      <c r="A85" s="21">
        <f t="shared" si="35"/>
        <v>40</v>
      </c>
      <c r="B85" s="8" t="s">
        <v>147</v>
      </c>
      <c r="C85" s="69">
        <v>1955</v>
      </c>
      <c r="D85" s="69"/>
      <c r="E85" s="133" t="s">
        <v>97</v>
      </c>
      <c r="F85" s="117">
        <v>9</v>
      </c>
      <c r="G85" s="117">
        <v>1</v>
      </c>
      <c r="H85" s="102">
        <v>2940.2</v>
      </c>
      <c r="I85" s="102">
        <v>2007.33</v>
      </c>
      <c r="J85" s="102">
        <v>1266.29</v>
      </c>
      <c r="K85" s="117">
        <v>93</v>
      </c>
      <c r="L85" s="130">
        <f>'виды работ '!C80</f>
        <v>3018656</v>
      </c>
      <c r="M85" s="130">
        <v>0</v>
      </c>
      <c r="N85" s="89">
        <v>1249724</v>
      </c>
      <c r="O85" s="89">
        <v>603731</v>
      </c>
      <c r="P85" s="130">
        <v>1165201</v>
      </c>
      <c r="Q85" s="130">
        <f t="shared" si="32"/>
        <v>1026.6838990544861</v>
      </c>
      <c r="R85" s="127">
        <v>14593.7</v>
      </c>
      <c r="S85" s="127" t="s">
        <v>107</v>
      </c>
      <c r="T85" s="130" t="s">
        <v>102</v>
      </c>
      <c r="U85" s="31">
        <f t="shared" si="1"/>
        <v>3018656</v>
      </c>
      <c r="V85" s="31">
        <f t="shared" si="2"/>
        <v>0</v>
      </c>
    </row>
    <row r="86" spans="1:22" s="6" customFormat="1" ht="16.5" customHeight="1" x14ac:dyDescent="0.3">
      <c r="A86" s="21">
        <f t="shared" si="35"/>
        <v>41</v>
      </c>
      <c r="B86" s="8" t="s">
        <v>155</v>
      </c>
      <c r="C86" s="69">
        <v>1977</v>
      </c>
      <c r="D86" s="69"/>
      <c r="E86" s="133" t="s">
        <v>110</v>
      </c>
      <c r="F86" s="117">
        <v>9</v>
      </c>
      <c r="G86" s="117">
        <v>4</v>
      </c>
      <c r="H86" s="102">
        <v>8305</v>
      </c>
      <c r="I86" s="102">
        <v>8305</v>
      </c>
      <c r="J86" s="102">
        <v>8278</v>
      </c>
      <c r="K86" s="117">
        <v>373</v>
      </c>
      <c r="L86" s="130">
        <f>'виды работ '!C81</f>
        <v>10412430</v>
      </c>
      <c r="M86" s="130">
        <v>0</v>
      </c>
      <c r="N86" s="89">
        <v>4310746</v>
      </c>
      <c r="O86" s="89">
        <v>2082486</v>
      </c>
      <c r="P86" s="130">
        <v>4019198</v>
      </c>
      <c r="Q86" s="130">
        <f t="shared" si="32"/>
        <v>1253.7543648404576</v>
      </c>
      <c r="R86" s="127">
        <v>14593.7</v>
      </c>
      <c r="S86" s="127" t="s">
        <v>107</v>
      </c>
      <c r="T86" s="130" t="s">
        <v>102</v>
      </c>
      <c r="U86" s="31">
        <f>N86+O86+P86</f>
        <v>10412430</v>
      </c>
      <c r="V86" s="31">
        <f>U86-L86</f>
        <v>0</v>
      </c>
    </row>
    <row r="87" spans="1:22" s="6" customFormat="1" ht="16.5" customHeight="1" x14ac:dyDescent="0.3">
      <c r="A87" s="21">
        <f t="shared" si="35"/>
        <v>42</v>
      </c>
      <c r="B87" s="8" t="s">
        <v>160</v>
      </c>
      <c r="C87" s="69">
        <v>1978</v>
      </c>
      <c r="D87" s="69"/>
      <c r="E87" s="133" t="s">
        <v>110</v>
      </c>
      <c r="F87" s="117">
        <v>9</v>
      </c>
      <c r="G87" s="117">
        <v>4</v>
      </c>
      <c r="H87" s="102">
        <v>8438</v>
      </c>
      <c r="I87" s="102">
        <v>8485.83</v>
      </c>
      <c r="J87" s="102">
        <v>6297.14</v>
      </c>
      <c r="K87" s="117">
        <v>399</v>
      </c>
      <c r="L87" s="130">
        <f>'виды работ '!C82</f>
        <v>11200228</v>
      </c>
      <c r="M87" s="130">
        <v>0</v>
      </c>
      <c r="N87" s="89">
        <v>4636895</v>
      </c>
      <c r="O87" s="89">
        <v>2240045</v>
      </c>
      <c r="P87" s="130">
        <v>4323288</v>
      </c>
      <c r="Q87" s="130">
        <f t="shared" si="32"/>
        <v>1327.3557715098364</v>
      </c>
      <c r="R87" s="127">
        <v>14593.7</v>
      </c>
      <c r="S87" s="127" t="s">
        <v>107</v>
      </c>
      <c r="T87" s="130" t="s">
        <v>102</v>
      </c>
      <c r="U87" s="31">
        <f>N87+O87+P87</f>
        <v>11200228</v>
      </c>
      <c r="V87" s="31">
        <f>U87-L87</f>
        <v>0</v>
      </c>
    </row>
    <row r="88" spans="1:22" s="6" customFormat="1" ht="16.5" customHeight="1" x14ac:dyDescent="0.3">
      <c r="A88" s="21">
        <f t="shared" si="35"/>
        <v>43</v>
      </c>
      <c r="B88" s="8" t="s">
        <v>157</v>
      </c>
      <c r="C88" s="69" t="s">
        <v>105</v>
      </c>
      <c r="D88" s="69"/>
      <c r="E88" s="133" t="s">
        <v>97</v>
      </c>
      <c r="F88" s="117">
        <v>6</v>
      </c>
      <c r="G88" s="117">
        <v>5</v>
      </c>
      <c r="H88" s="102">
        <v>7362.66</v>
      </c>
      <c r="I88" s="102">
        <v>6986.3</v>
      </c>
      <c r="J88" s="102">
        <v>5421.39</v>
      </c>
      <c r="K88" s="117">
        <v>216</v>
      </c>
      <c r="L88" s="130">
        <f>'виды работ '!C83</f>
        <v>7955531</v>
      </c>
      <c r="M88" s="130">
        <v>0</v>
      </c>
      <c r="N88" s="89">
        <v>3293590</v>
      </c>
      <c r="O88" s="89">
        <v>1591106</v>
      </c>
      <c r="P88" s="130">
        <v>3070835</v>
      </c>
      <c r="Q88" s="130">
        <f t="shared" si="32"/>
        <v>1080.5240225679306</v>
      </c>
      <c r="R88" s="127">
        <v>14593.7</v>
      </c>
      <c r="S88" s="127" t="s">
        <v>107</v>
      </c>
      <c r="T88" s="130" t="s">
        <v>102</v>
      </c>
      <c r="U88" s="31">
        <f>N88+O88+P88</f>
        <v>7955531</v>
      </c>
      <c r="V88" s="31">
        <f>U88-L88</f>
        <v>0</v>
      </c>
    </row>
    <row r="89" spans="1:22" s="6" customFormat="1" ht="16.5" customHeight="1" x14ac:dyDescent="0.3">
      <c r="A89" s="21">
        <f t="shared" si="35"/>
        <v>44</v>
      </c>
      <c r="B89" s="8" t="s">
        <v>152</v>
      </c>
      <c r="C89" s="69">
        <v>1975</v>
      </c>
      <c r="D89" s="69"/>
      <c r="E89" s="133" t="s">
        <v>97</v>
      </c>
      <c r="F89" s="117">
        <v>10</v>
      </c>
      <c r="G89" s="117">
        <v>1</v>
      </c>
      <c r="H89" s="102">
        <v>6298.5</v>
      </c>
      <c r="I89" s="102">
        <v>6298.5</v>
      </c>
      <c r="J89" s="102">
        <v>4290</v>
      </c>
      <c r="K89" s="117">
        <v>270</v>
      </c>
      <c r="L89" s="130">
        <f>'виды работ '!C84</f>
        <v>2330090</v>
      </c>
      <c r="M89" s="130">
        <v>0</v>
      </c>
      <c r="N89" s="89">
        <v>964658</v>
      </c>
      <c r="O89" s="89">
        <v>466018</v>
      </c>
      <c r="P89" s="130">
        <v>899414</v>
      </c>
      <c r="Q89" s="130">
        <f t="shared" ref="Q89" si="36">L89/H89</f>
        <v>369.94363737397794</v>
      </c>
      <c r="R89" s="127">
        <v>14593.7</v>
      </c>
      <c r="S89" s="127" t="s">
        <v>107</v>
      </c>
      <c r="T89" s="130" t="s">
        <v>102</v>
      </c>
      <c r="U89" s="31">
        <f t="shared" ref="U89:U144" si="37">N89+O89+P89</f>
        <v>2330090</v>
      </c>
      <c r="V89" s="31">
        <f t="shared" ref="V89:V144" si="38">U89-L89</f>
        <v>0</v>
      </c>
    </row>
    <row r="90" spans="1:22" s="6" customFormat="1" ht="16.5" customHeight="1" x14ac:dyDescent="0.3">
      <c r="A90" s="145" t="s">
        <v>17</v>
      </c>
      <c r="B90" s="169"/>
      <c r="C90" s="148"/>
      <c r="D90" s="130" t="s">
        <v>98</v>
      </c>
      <c r="E90" s="130" t="s">
        <v>98</v>
      </c>
      <c r="F90" s="130" t="s">
        <v>98</v>
      </c>
      <c r="G90" s="130" t="s">
        <v>98</v>
      </c>
      <c r="H90" s="130">
        <f>SUM(H75:H89)</f>
        <v>88114.39</v>
      </c>
      <c r="I90" s="130">
        <f t="shared" ref="I90:P90" si="39">SUM(I75:I89)</f>
        <v>85877.26</v>
      </c>
      <c r="J90" s="130">
        <f t="shared" si="39"/>
        <v>64748.71</v>
      </c>
      <c r="K90" s="33">
        <f t="shared" si="39"/>
        <v>3415</v>
      </c>
      <c r="L90" s="130">
        <f t="shared" si="39"/>
        <v>102100090</v>
      </c>
      <c r="M90" s="130">
        <f t="shared" si="39"/>
        <v>0</v>
      </c>
      <c r="N90" s="130">
        <f t="shared" si="39"/>
        <v>42269443</v>
      </c>
      <c r="O90" s="130">
        <f t="shared" si="39"/>
        <v>20420013</v>
      </c>
      <c r="P90" s="130">
        <f t="shared" si="39"/>
        <v>39410634</v>
      </c>
      <c r="Q90" s="130">
        <f>L90/H90</f>
        <v>1158.7220884125736</v>
      </c>
      <c r="R90" s="130" t="s">
        <v>98</v>
      </c>
      <c r="S90" s="130" t="s">
        <v>98</v>
      </c>
      <c r="T90" s="130" t="s">
        <v>98</v>
      </c>
      <c r="U90" s="31">
        <f t="shared" si="37"/>
        <v>102100090</v>
      </c>
      <c r="V90" s="31">
        <f t="shared" si="38"/>
        <v>0</v>
      </c>
    </row>
    <row r="91" spans="1:22" s="6" customFormat="1" ht="16.5" customHeight="1" x14ac:dyDescent="0.3">
      <c r="A91" s="137" t="s">
        <v>21</v>
      </c>
      <c r="B91" s="138"/>
      <c r="C91" s="138"/>
      <c r="D91" s="138"/>
      <c r="E91" s="13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31">
        <f t="shared" si="37"/>
        <v>0</v>
      </c>
      <c r="V91" s="31">
        <f t="shared" si="38"/>
        <v>0</v>
      </c>
    </row>
    <row r="92" spans="1:22" s="6" customFormat="1" ht="16.5" customHeight="1" x14ac:dyDescent="0.3">
      <c r="A92" s="21">
        <f>A89+1</f>
        <v>45</v>
      </c>
      <c r="B92" s="8" t="s">
        <v>162</v>
      </c>
      <c r="C92" s="105">
        <v>1982</v>
      </c>
      <c r="D92" s="106"/>
      <c r="E92" s="133" t="s">
        <v>99</v>
      </c>
      <c r="F92" s="75">
        <v>12</v>
      </c>
      <c r="G92" s="75">
        <v>1</v>
      </c>
      <c r="H92" s="104">
        <v>3985.8</v>
      </c>
      <c r="I92" s="104">
        <v>2448.6999999999998</v>
      </c>
      <c r="J92" s="89">
        <v>1883.9</v>
      </c>
      <c r="K92" s="75">
        <v>110</v>
      </c>
      <c r="L92" s="127">
        <f>'виды работ '!C87</f>
        <v>5778036</v>
      </c>
      <c r="M92" s="130">
        <v>0</v>
      </c>
      <c r="N92" s="89">
        <v>2392107</v>
      </c>
      <c r="O92" s="89">
        <v>1155607</v>
      </c>
      <c r="P92" s="130">
        <v>2230322</v>
      </c>
      <c r="Q92" s="130">
        <f>L92/H92</f>
        <v>1449.6552762306187</v>
      </c>
      <c r="R92" s="127">
        <v>14593.7</v>
      </c>
      <c r="S92" s="127" t="s">
        <v>107</v>
      </c>
      <c r="T92" s="130" t="s">
        <v>102</v>
      </c>
      <c r="U92" s="31">
        <f t="shared" ref="U92" si="40">N92+O92+P92</f>
        <v>5778036</v>
      </c>
      <c r="V92" s="31">
        <f t="shared" ref="V92" si="41">U92-L92</f>
        <v>0</v>
      </c>
    </row>
    <row r="93" spans="1:22" s="6" customFormat="1" ht="16.5" customHeight="1" x14ac:dyDescent="0.3">
      <c r="A93" s="21">
        <f>A92+1</f>
        <v>46</v>
      </c>
      <c r="B93" s="8" t="s">
        <v>161</v>
      </c>
      <c r="C93" s="133">
        <v>1983</v>
      </c>
      <c r="D93" s="101"/>
      <c r="E93" s="133" t="s">
        <v>99</v>
      </c>
      <c r="F93" s="118">
        <v>12</v>
      </c>
      <c r="G93" s="75">
        <v>1</v>
      </c>
      <c r="H93" s="104">
        <v>3786.6</v>
      </c>
      <c r="I93" s="104">
        <v>2463.3000000000002</v>
      </c>
      <c r="J93" s="104">
        <v>1735.5</v>
      </c>
      <c r="K93" s="118">
        <v>116</v>
      </c>
      <c r="L93" s="127">
        <f>'виды работ '!C88</f>
        <v>5773378</v>
      </c>
      <c r="M93" s="130">
        <v>0</v>
      </c>
      <c r="N93" s="89">
        <v>2390179</v>
      </c>
      <c r="O93" s="89">
        <v>1154675</v>
      </c>
      <c r="P93" s="130">
        <v>2228524</v>
      </c>
      <c r="Q93" s="130">
        <f t="shared" ref="Q93" si="42">L93/H93</f>
        <v>1524.6865261712355</v>
      </c>
      <c r="R93" s="127">
        <v>14593.7</v>
      </c>
      <c r="S93" s="127" t="s">
        <v>107</v>
      </c>
      <c r="T93" s="130" t="s">
        <v>102</v>
      </c>
      <c r="U93" s="31">
        <f t="shared" si="37"/>
        <v>5773378</v>
      </c>
      <c r="V93" s="31">
        <f t="shared" si="38"/>
        <v>0</v>
      </c>
    </row>
    <row r="94" spans="1:22" s="6" customFormat="1" ht="16.5" customHeight="1" x14ac:dyDescent="0.3">
      <c r="A94" s="145" t="s">
        <v>17</v>
      </c>
      <c r="B94" s="169"/>
      <c r="C94" s="148"/>
      <c r="D94" s="130" t="s">
        <v>98</v>
      </c>
      <c r="E94" s="130" t="s">
        <v>98</v>
      </c>
      <c r="F94" s="130" t="s">
        <v>98</v>
      </c>
      <c r="G94" s="130" t="s">
        <v>98</v>
      </c>
      <c r="H94" s="127">
        <f>SUM(H92:H93)</f>
        <v>7772.4</v>
      </c>
      <c r="I94" s="127">
        <f t="shared" ref="I94:O94" si="43">SUM(I92:I93)</f>
        <v>4912</v>
      </c>
      <c r="J94" s="127">
        <f t="shared" si="43"/>
        <v>3619.4</v>
      </c>
      <c r="K94" s="126">
        <f t="shared" si="43"/>
        <v>226</v>
      </c>
      <c r="L94" s="127">
        <f t="shared" si="43"/>
        <v>11551414</v>
      </c>
      <c r="M94" s="127">
        <f t="shared" si="43"/>
        <v>0</v>
      </c>
      <c r="N94" s="127">
        <f t="shared" si="43"/>
        <v>4782286</v>
      </c>
      <c r="O94" s="127">
        <f t="shared" si="43"/>
        <v>2310282</v>
      </c>
      <c r="P94" s="127">
        <f>SUM(P92:P93)</f>
        <v>4458846</v>
      </c>
      <c r="Q94" s="130">
        <f>L94/H94</f>
        <v>1486.2094076475735</v>
      </c>
      <c r="R94" s="130" t="s">
        <v>98</v>
      </c>
      <c r="S94" s="127" t="s">
        <v>98</v>
      </c>
      <c r="T94" s="130" t="s">
        <v>98</v>
      </c>
      <c r="U94" s="31">
        <f t="shared" si="37"/>
        <v>11551414</v>
      </c>
      <c r="V94" s="31">
        <f t="shared" si="38"/>
        <v>0</v>
      </c>
    </row>
    <row r="95" spans="1:22" s="7" customFormat="1" ht="16.5" customHeight="1" x14ac:dyDescent="0.3">
      <c r="A95" s="137" t="s">
        <v>22</v>
      </c>
      <c r="B95" s="138"/>
      <c r="C95" s="139"/>
      <c r="D95" s="128" t="s">
        <v>98</v>
      </c>
      <c r="E95" s="128" t="s">
        <v>98</v>
      </c>
      <c r="F95" s="128" t="s">
        <v>98</v>
      </c>
      <c r="G95" s="128" t="s">
        <v>98</v>
      </c>
      <c r="H95" s="131">
        <f t="shared" ref="H95:P95" si="44">H90+H94</f>
        <v>95886.79</v>
      </c>
      <c r="I95" s="131">
        <f t="shared" si="44"/>
        <v>90789.26</v>
      </c>
      <c r="J95" s="131">
        <f t="shared" si="44"/>
        <v>68368.11</v>
      </c>
      <c r="K95" s="14">
        <f t="shared" si="44"/>
        <v>3641</v>
      </c>
      <c r="L95" s="131">
        <f t="shared" si="44"/>
        <v>113651504</v>
      </c>
      <c r="M95" s="131">
        <f t="shared" si="44"/>
        <v>0</v>
      </c>
      <c r="N95" s="131">
        <f t="shared" si="44"/>
        <v>47051729</v>
      </c>
      <c r="O95" s="131">
        <f t="shared" si="44"/>
        <v>22730295</v>
      </c>
      <c r="P95" s="131">
        <f t="shared" si="44"/>
        <v>43869480</v>
      </c>
      <c r="Q95" s="128">
        <f t="shared" ref="Q95" si="45">L95/H95</f>
        <v>1185.2675848258139</v>
      </c>
      <c r="R95" s="128" t="s">
        <v>98</v>
      </c>
      <c r="S95" s="131" t="s">
        <v>98</v>
      </c>
      <c r="T95" s="131" t="s">
        <v>98</v>
      </c>
      <c r="U95" s="31">
        <f t="shared" si="37"/>
        <v>113651504</v>
      </c>
      <c r="V95" s="31">
        <f t="shared" si="38"/>
        <v>0</v>
      </c>
    </row>
    <row r="96" spans="1:22" s="6" customFormat="1" ht="16.5" customHeight="1" x14ac:dyDescent="0.3">
      <c r="A96" s="156" t="s">
        <v>101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31">
        <f t="shared" si="37"/>
        <v>0</v>
      </c>
      <c r="V96" s="31">
        <f t="shared" si="38"/>
        <v>0</v>
      </c>
    </row>
    <row r="97" spans="1:22" s="6" customFormat="1" ht="16.5" customHeight="1" x14ac:dyDescent="0.3">
      <c r="A97" s="141" t="s">
        <v>182</v>
      </c>
      <c r="B97" s="141"/>
      <c r="C97" s="141"/>
      <c r="D97" s="141"/>
      <c r="E97" s="141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31">
        <f t="shared" ref="U97:U102" si="46">N97+O97+P97</f>
        <v>0</v>
      </c>
      <c r="V97" s="31">
        <f t="shared" ref="V97:V102" si="47">U97-L97</f>
        <v>0</v>
      </c>
    </row>
    <row r="98" spans="1:22" s="6" customFormat="1" ht="16.5" customHeight="1" x14ac:dyDescent="0.3">
      <c r="A98" s="33">
        <f>A93+1</f>
        <v>47</v>
      </c>
      <c r="B98" s="8" t="s">
        <v>183</v>
      </c>
      <c r="C98" s="26">
        <v>1980</v>
      </c>
      <c r="D98" s="37"/>
      <c r="E98" s="133" t="s">
        <v>110</v>
      </c>
      <c r="F98" s="33">
        <v>5</v>
      </c>
      <c r="G98" s="33">
        <v>6</v>
      </c>
      <c r="H98" s="91">
        <v>6603</v>
      </c>
      <c r="I98" s="130">
        <v>4846.6000000000004</v>
      </c>
      <c r="J98" s="130">
        <v>4312.87</v>
      </c>
      <c r="K98" s="33">
        <v>249</v>
      </c>
      <c r="L98" s="127">
        <f>'виды работ '!C93</f>
        <v>1049422</v>
      </c>
      <c r="M98" s="130">
        <v>0</v>
      </c>
      <c r="N98" s="89">
        <v>434461</v>
      </c>
      <c r="O98" s="89">
        <v>209884</v>
      </c>
      <c r="P98" s="130">
        <v>405077</v>
      </c>
      <c r="Q98" s="130">
        <f t="shared" ref="Q98:Q99" si="48">L98/H98</f>
        <v>158.93109192791155</v>
      </c>
      <c r="R98" s="127">
        <v>14593.7</v>
      </c>
      <c r="S98" s="127" t="s">
        <v>107</v>
      </c>
      <c r="T98" s="130" t="s">
        <v>102</v>
      </c>
      <c r="U98" s="31">
        <f t="shared" si="46"/>
        <v>1049422</v>
      </c>
      <c r="V98" s="31">
        <f t="shared" si="47"/>
        <v>0</v>
      </c>
    </row>
    <row r="99" spans="1:22" s="6" customFormat="1" ht="16.5" customHeight="1" x14ac:dyDescent="0.3">
      <c r="A99" s="168" t="s">
        <v>17</v>
      </c>
      <c r="B99" s="168"/>
      <c r="C99" s="168"/>
      <c r="D99" s="130" t="s">
        <v>98</v>
      </c>
      <c r="E99" s="130" t="s">
        <v>98</v>
      </c>
      <c r="F99" s="130" t="s">
        <v>98</v>
      </c>
      <c r="G99" s="130" t="s">
        <v>98</v>
      </c>
      <c r="H99" s="127">
        <f>SUM(H98)</f>
        <v>6603</v>
      </c>
      <c r="I99" s="127">
        <f t="shared" ref="I99:P99" si="49">SUM(I98)</f>
        <v>4846.6000000000004</v>
      </c>
      <c r="J99" s="127">
        <f t="shared" si="49"/>
        <v>4312.87</v>
      </c>
      <c r="K99" s="126">
        <f t="shared" si="49"/>
        <v>249</v>
      </c>
      <c r="L99" s="127">
        <f t="shared" si="49"/>
        <v>1049422</v>
      </c>
      <c r="M99" s="127">
        <f t="shared" si="49"/>
        <v>0</v>
      </c>
      <c r="N99" s="127">
        <f t="shared" si="49"/>
        <v>434461</v>
      </c>
      <c r="O99" s="127">
        <f t="shared" si="49"/>
        <v>209884</v>
      </c>
      <c r="P99" s="127">
        <f t="shared" si="49"/>
        <v>405077</v>
      </c>
      <c r="Q99" s="130">
        <f t="shared" si="48"/>
        <v>158.93109192791155</v>
      </c>
      <c r="R99" s="130" t="s">
        <v>98</v>
      </c>
      <c r="S99" s="127" t="s">
        <v>98</v>
      </c>
      <c r="T99" s="127" t="s">
        <v>98</v>
      </c>
      <c r="U99" s="31">
        <f t="shared" si="46"/>
        <v>1049422</v>
      </c>
      <c r="V99" s="31">
        <f t="shared" si="47"/>
        <v>0</v>
      </c>
    </row>
    <row r="100" spans="1:22" s="6" customFormat="1" ht="16.5" customHeight="1" x14ac:dyDescent="0.3">
      <c r="A100" s="137" t="s">
        <v>184</v>
      </c>
      <c r="B100" s="138"/>
      <c r="C100" s="138"/>
      <c r="D100" s="138"/>
      <c r="E100" s="13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31">
        <f t="shared" si="46"/>
        <v>0</v>
      </c>
      <c r="V100" s="31">
        <f t="shared" si="47"/>
        <v>0</v>
      </c>
    </row>
    <row r="101" spans="1:22" s="6" customFormat="1" ht="16.5" customHeight="1" x14ac:dyDescent="0.3">
      <c r="A101" s="33">
        <f>A98+1</f>
        <v>48</v>
      </c>
      <c r="B101" s="8" t="s">
        <v>185</v>
      </c>
      <c r="C101" s="134">
        <v>1967</v>
      </c>
      <c r="D101" s="134"/>
      <c r="E101" s="133" t="s">
        <v>97</v>
      </c>
      <c r="F101" s="126">
        <v>2</v>
      </c>
      <c r="G101" s="126">
        <v>1</v>
      </c>
      <c r="H101" s="127">
        <v>391.6</v>
      </c>
      <c r="I101" s="127">
        <v>391.6</v>
      </c>
      <c r="J101" s="127">
        <v>362.3</v>
      </c>
      <c r="K101" s="126">
        <v>20</v>
      </c>
      <c r="L101" s="127">
        <f>'виды работ '!C96</f>
        <v>900033</v>
      </c>
      <c r="M101" s="130">
        <v>0</v>
      </c>
      <c r="N101" s="89">
        <v>372614</v>
      </c>
      <c r="O101" s="89">
        <v>180006</v>
      </c>
      <c r="P101" s="130">
        <v>347413</v>
      </c>
      <c r="Q101" s="130">
        <f t="shared" ref="Q101:Q102" si="50">L101/H101</f>
        <v>2298.3478038815115</v>
      </c>
      <c r="R101" s="127">
        <v>14593.7</v>
      </c>
      <c r="S101" s="127" t="s">
        <v>107</v>
      </c>
      <c r="T101" s="130" t="s">
        <v>102</v>
      </c>
      <c r="U101" s="31">
        <f t="shared" si="46"/>
        <v>900033</v>
      </c>
      <c r="V101" s="31">
        <f t="shared" si="47"/>
        <v>0</v>
      </c>
    </row>
    <row r="102" spans="1:22" s="6" customFormat="1" ht="16.5" customHeight="1" x14ac:dyDescent="0.3">
      <c r="A102" s="145" t="s">
        <v>17</v>
      </c>
      <c r="B102" s="169"/>
      <c r="C102" s="148"/>
      <c r="D102" s="130" t="s">
        <v>98</v>
      </c>
      <c r="E102" s="130" t="s">
        <v>98</v>
      </c>
      <c r="F102" s="130" t="s">
        <v>98</v>
      </c>
      <c r="G102" s="130" t="s">
        <v>98</v>
      </c>
      <c r="H102" s="127">
        <f>SUM(H101)</f>
        <v>391.6</v>
      </c>
      <c r="I102" s="127">
        <f t="shared" ref="I102:P102" si="51">SUM(I101)</f>
        <v>391.6</v>
      </c>
      <c r="J102" s="127">
        <f t="shared" si="51"/>
        <v>362.3</v>
      </c>
      <c r="K102" s="126">
        <f t="shared" si="51"/>
        <v>20</v>
      </c>
      <c r="L102" s="127">
        <f t="shared" si="51"/>
        <v>900033</v>
      </c>
      <c r="M102" s="127">
        <f t="shared" si="51"/>
        <v>0</v>
      </c>
      <c r="N102" s="127">
        <f t="shared" si="51"/>
        <v>372614</v>
      </c>
      <c r="O102" s="127">
        <f t="shared" si="51"/>
        <v>180006</v>
      </c>
      <c r="P102" s="127">
        <f t="shared" si="51"/>
        <v>347413</v>
      </c>
      <c r="Q102" s="130">
        <f t="shared" si="50"/>
        <v>2298.3478038815115</v>
      </c>
      <c r="R102" s="130" t="s">
        <v>98</v>
      </c>
      <c r="S102" s="127" t="s">
        <v>98</v>
      </c>
      <c r="T102" s="127" t="s">
        <v>98</v>
      </c>
      <c r="U102" s="31">
        <f t="shared" si="46"/>
        <v>900033</v>
      </c>
      <c r="V102" s="31">
        <f t="shared" si="47"/>
        <v>0</v>
      </c>
    </row>
    <row r="103" spans="1:22" s="6" customFormat="1" ht="16.5" customHeight="1" x14ac:dyDescent="0.3">
      <c r="A103" s="137" t="s">
        <v>57</v>
      </c>
      <c r="B103" s="138"/>
      <c r="C103" s="138"/>
      <c r="D103" s="138"/>
      <c r="E103" s="13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31">
        <f t="shared" si="37"/>
        <v>0</v>
      </c>
      <c r="V103" s="31">
        <f t="shared" si="38"/>
        <v>0</v>
      </c>
    </row>
    <row r="104" spans="1:22" s="6" customFormat="1" ht="16.5" customHeight="1" x14ac:dyDescent="0.3">
      <c r="A104" s="33">
        <f>A101+1</f>
        <v>49</v>
      </c>
      <c r="B104" s="8" t="s">
        <v>171</v>
      </c>
      <c r="C104" s="18">
        <v>1917</v>
      </c>
      <c r="D104" s="127"/>
      <c r="E104" s="133" t="s">
        <v>97</v>
      </c>
      <c r="F104" s="33">
        <v>2</v>
      </c>
      <c r="G104" s="33">
        <v>3</v>
      </c>
      <c r="H104" s="130">
        <v>1328.66</v>
      </c>
      <c r="I104" s="130">
        <v>1328.66</v>
      </c>
      <c r="J104" s="130">
        <v>1229.9000000000001</v>
      </c>
      <c r="K104" s="33">
        <v>31</v>
      </c>
      <c r="L104" s="130">
        <f>'виды работ '!C99</f>
        <v>1578849</v>
      </c>
      <c r="M104" s="130">
        <v>0</v>
      </c>
      <c r="N104" s="89">
        <v>653644</v>
      </c>
      <c r="O104" s="89">
        <v>315769</v>
      </c>
      <c r="P104" s="130">
        <v>609436</v>
      </c>
      <c r="Q104" s="130">
        <f t="shared" ref="Q104:Q113" si="52">L104/H104</f>
        <v>1188.301747625427</v>
      </c>
      <c r="R104" s="127">
        <v>14593.7</v>
      </c>
      <c r="S104" s="127" t="s">
        <v>107</v>
      </c>
      <c r="T104" s="130" t="s">
        <v>102</v>
      </c>
      <c r="U104" s="31">
        <f t="shared" ref="U104:U113" si="53">N104+O104+P104</f>
        <v>1578849</v>
      </c>
      <c r="V104" s="31">
        <f t="shared" ref="V104:V113" si="54">U104-L104</f>
        <v>0</v>
      </c>
    </row>
    <row r="105" spans="1:22" s="6" customFormat="1" ht="16.5" customHeight="1" x14ac:dyDescent="0.3">
      <c r="A105" s="33">
        <f>A104+1</f>
        <v>50</v>
      </c>
      <c r="B105" s="8" t="s">
        <v>172</v>
      </c>
      <c r="C105" s="18">
        <v>1917</v>
      </c>
      <c r="D105" s="127"/>
      <c r="E105" s="133" t="s">
        <v>97</v>
      </c>
      <c r="F105" s="33">
        <v>2</v>
      </c>
      <c r="G105" s="33">
        <v>1</v>
      </c>
      <c r="H105" s="130">
        <v>607.12</v>
      </c>
      <c r="I105" s="130">
        <v>533.72</v>
      </c>
      <c r="J105" s="130">
        <v>262.68</v>
      </c>
      <c r="K105" s="33">
        <v>11</v>
      </c>
      <c r="L105" s="130">
        <f>'виды работ '!C100</f>
        <v>1001784</v>
      </c>
      <c r="M105" s="130">
        <v>0</v>
      </c>
      <c r="N105" s="89">
        <v>414739</v>
      </c>
      <c r="O105" s="89">
        <v>200356</v>
      </c>
      <c r="P105" s="130">
        <v>386689</v>
      </c>
      <c r="Q105" s="130">
        <f t="shared" si="52"/>
        <v>1650.0592963499803</v>
      </c>
      <c r="R105" s="127">
        <v>14593.7</v>
      </c>
      <c r="S105" s="127" t="s">
        <v>107</v>
      </c>
      <c r="T105" s="130" t="s">
        <v>102</v>
      </c>
      <c r="U105" s="31">
        <f t="shared" si="53"/>
        <v>1001784</v>
      </c>
      <c r="V105" s="31">
        <f t="shared" si="54"/>
        <v>0</v>
      </c>
    </row>
    <row r="106" spans="1:22" s="6" customFormat="1" ht="16.5" customHeight="1" x14ac:dyDescent="0.3">
      <c r="A106" s="33">
        <f t="shared" ref="A106:A120" si="55">A105+1</f>
        <v>51</v>
      </c>
      <c r="B106" s="8" t="s">
        <v>173</v>
      </c>
      <c r="C106" s="18">
        <v>1917</v>
      </c>
      <c r="D106" s="127"/>
      <c r="E106" s="133" t="s">
        <v>97</v>
      </c>
      <c r="F106" s="33">
        <v>2</v>
      </c>
      <c r="G106" s="33">
        <v>1</v>
      </c>
      <c r="H106" s="130">
        <v>303.7</v>
      </c>
      <c r="I106" s="130">
        <v>303.7</v>
      </c>
      <c r="J106" s="130">
        <v>154.80000000000001</v>
      </c>
      <c r="K106" s="33">
        <v>5</v>
      </c>
      <c r="L106" s="130">
        <f>'виды работ '!C101</f>
        <v>401660</v>
      </c>
      <c r="M106" s="130">
        <v>0</v>
      </c>
      <c r="N106" s="89">
        <v>166288</v>
      </c>
      <c r="O106" s="89">
        <v>80332</v>
      </c>
      <c r="P106" s="130">
        <v>155040</v>
      </c>
      <c r="Q106" s="130">
        <f t="shared" si="52"/>
        <v>1322.5551531116234</v>
      </c>
      <c r="R106" s="127">
        <v>14593.7</v>
      </c>
      <c r="S106" s="127" t="s">
        <v>107</v>
      </c>
      <c r="T106" s="130" t="s">
        <v>102</v>
      </c>
      <c r="U106" s="31">
        <f t="shared" si="53"/>
        <v>401660</v>
      </c>
      <c r="V106" s="31">
        <f t="shared" si="54"/>
        <v>0</v>
      </c>
    </row>
    <row r="107" spans="1:22" s="6" customFormat="1" ht="16.5" customHeight="1" x14ac:dyDescent="0.3">
      <c r="A107" s="33">
        <f t="shared" si="55"/>
        <v>52</v>
      </c>
      <c r="B107" s="8" t="s">
        <v>174</v>
      </c>
      <c r="C107" s="18">
        <v>1917</v>
      </c>
      <c r="D107" s="127"/>
      <c r="E107" s="133" t="s">
        <v>97</v>
      </c>
      <c r="F107" s="33">
        <v>2</v>
      </c>
      <c r="G107" s="33">
        <v>1</v>
      </c>
      <c r="H107" s="130">
        <v>493.5</v>
      </c>
      <c r="I107" s="130">
        <v>493.5</v>
      </c>
      <c r="J107" s="130">
        <v>440.5</v>
      </c>
      <c r="K107" s="33">
        <v>12</v>
      </c>
      <c r="L107" s="130">
        <f>'виды работ '!C102</f>
        <v>2709813</v>
      </c>
      <c r="M107" s="130">
        <v>0</v>
      </c>
      <c r="N107" s="89">
        <v>1121863</v>
      </c>
      <c r="O107" s="89">
        <v>541962</v>
      </c>
      <c r="P107" s="130">
        <v>1045988</v>
      </c>
      <c r="Q107" s="130">
        <f t="shared" si="52"/>
        <v>5491.0091185410338</v>
      </c>
      <c r="R107" s="127">
        <v>14593.7</v>
      </c>
      <c r="S107" s="127" t="s">
        <v>107</v>
      </c>
      <c r="T107" s="130" t="s">
        <v>102</v>
      </c>
      <c r="U107" s="31">
        <f t="shared" si="53"/>
        <v>2709813</v>
      </c>
      <c r="V107" s="31">
        <f t="shared" si="54"/>
        <v>0</v>
      </c>
    </row>
    <row r="108" spans="1:22" s="6" customFormat="1" ht="16.5" customHeight="1" x14ac:dyDescent="0.3">
      <c r="A108" s="33">
        <f t="shared" si="55"/>
        <v>53</v>
      </c>
      <c r="B108" s="8" t="s">
        <v>175</v>
      </c>
      <c r="C108" s="18">
        <v>1917</v>
      </c>
      <c r="D108" s="127"/>
      <c r="E108" s="133" t="s">
        <v>97</v>
      </c>
      <c r="F108" s="33">
        <v>3</v>
      </c>
      <c r="G108" s="33">
        <v>1</v>
      </c>
      <c r="H108" s="130">
        <v>989.55</v>
      </c>
      <c r="I108" s="130">
        <v>935.25</v>
      </c>
      <c r="J108" s="130">
        <v>643.29999999999995</v>
      </c>
      <c r="K108" s="33">
        <v>21</v>
      </c>
      <c r="L108" s="130">
        <f>'виды работ '!C103</f>
        <v>1000864</v>
      </c>
      <c r="M108" s="130">
        <v>0</v>
      </c>
      <c r="N108" s="89">
        <v>414358</v>
      </c>
      <c r="O108" s="89">
        <v>200172</v>
      </c>
      <c r="P108" s="130">
        <v>386334</v>
      </c>
      <c r="Q108" s="130">
        <f t="shared" si="52"/>
        <v>1011.4334798645849</v>
      </c>
      <c r="R108" s="127">
        <v>14593.7</v>
      </c>
      <c r="S108" s="127" t="s">
        <v>107</v>
      </c>
      <c r="T108" s="130" t="s">
        <v>102</v>
      </c>
      <c r="U108" s="31">
        <f t="shared" si="53"/>
        <v>1000864</v>
      </c>
      <c r="V108" s="31">
        <f t="shared" si="54"/>
        <v>0</v>
      </c>
    </row>
    <row r="109" spans="1:22" s="6" customFormat="1" ht="16.5" customHeight="1" x14ac:dyDescent="0.3">
      <c r="A109" s="33">
        <f t="shared" si="55"/>
        <v>54</v>
      </c>
      <c r="B109" s="8" t="s">
        <v>163</v>
      </c>
      <c r="C109" s="19">
        <v>1959</v>
      </c>
      <c r="D109" s="65"/>
      <c r="E109" s="133" t="s">
        <v>97</v>
      </c>
      <c r="F109" s="33">
        <v>3</v>
      </c>
      <c r="G109" s="33">
        <v>4</v>
      </c>
      <c r="H109" s="130">
        <v>1368.8</v>
      </c>
      <c r="I109" s="130">
        <v>1368.8</v>
      </c>
      <c r="J109" s="130">
        <v>925.2</v>
      </c>
      <c r="K109" s="33">
        <v>38</v>
      </c>
      <c r="L109" s="130">
        <f>'виды работ '!C104</f>
        <v>9186943</v>
      </c>
      <c r="M109" s="130">
        <v>0</v>
      </c>
      <c r="N109" s="89">
        <v>2379260</v>
      </c>
      <c r="O109" s="89">
        <v>3261523</v>
      </c>
      <c r="P109" s="130">
        <v>3546160</v>
      </c>
      <c r="Q109" s="130">
        <f t="shared" si="52"/>
        <v>6711.6766510812395</v>
      </c>
      <c r="R109" s="127">
        <v>14593.7</v>
      </c>
      <c r="S109" s="127" t="s">
        <v>107</v>
      </c>
      <c r="T109" s="130" t="s">
        <v>102</v>
      </c>
      <c r="U109" s="31">
        <f t="shared" si="53"/>
        <v>9186943</v>
      </c>
      <c r="V109" s="31">
        <f t="shared" si="54"/>
        <v>0</v>
      </c>
    </row>
    <row r="110" spans="1:22" s="6" customFormat="1" ht="16.5" customHeight="1" x14ac:dyDescent="0.3">
      <c r="A110" s="33">
        <f t="shared" si="55"/>
        <v>55</v>
      </c>
      <c r="B110" s="8" t="s">
        <v>176</v>
      </c>
      <c r="C110" s="18">
        <v>1986</v>
      </c>
      <c r="D110" s="127"/>
      <c r="E110" s="133" t="s">
        <v>99</v>
      </c>
      <c r="F110" s="33">
        <v>9</v>
      </c>
      <c r="G110" s="33">
        <v>2</v>
      </c>
      <c r="H110" s="130">
        <v>4037.6</v>
      </c>
      <c r="I110" s="130">
        <v>4037.6</v>
      </c>
      <c r="J110" s="130">
        <v>3772.2</v>
      </c>
      <c r="K110" s="33">
        <v>175</v>
      </c>
      <c r="L110" s="130">
        <f>'виды работ '!C105</f>
        <v>1138587</v>
      </c>
      <c r="M110" s="130">
        <v>0</v>
      </c>
      <c r="N110" s="89">
        <v>471375</v>
      </c>
      <c r="O110" s="89">
        <v>227717</v>
      </c>
      <c r="P110" s="130">
        <v>439495</v>
      </c>
      <c r="Q110" s="130">
        <f t="shared" si="52"/>
        <v>281.99598771547454</v>
      </c>
      <c r="R110" s="127">
        <v>14593.7</v>
      </c>
      <c r="S110" s="127" t="s">
        <v>107</v>
      </c>
      <c r="T110" s="130" t="s">
        <v>102</v>
      </c>
      <c r="U110" s="31">
        <f t="shared" si="53"/>
        <v>1138587</v>
      </c>
      <c r="V110" s="31">
        <f t="shared" si="54"/>
        <v>0</v>
      </c>
    </row>
    <row r="111" spans="1:22" s="6" customFormat="1" ht="16.5" customHeight="1" x14ac:dyDescent="0.3">
      <c r="A111" s="33">
        <f t="shared" si="55"/>
        <v>56</v>
      </c>
      <c r="B111" s="8" t="s">
        <v>177</v>
      </c>
      <c r="C111" s="18">
        <v>1989</v>
      </c>
      <c r="D111" s="127"/>
      <c r="E111" s="133" t="s">
        <v>99</v>
      </c>
      <c r="F111" s="33">
        <v>9</v>
      </c>
      <c r="G111" s="33">
        <v>2</v>
      </c>
      <c r="H111" s="130">
        <v>4040.3</v>
      </c>
      <c r="I111" s="130">
        <v>4040.3</v>
      </c>
      <c r="J111" s="130">
        <v>3951.97</v>
      </c>
      <c r="K111" s="33">
        <v>185</v>
      </c>
      <c r="L111" s="130">
        <f>'виды работ '!C106</f>
        <v>1138587</v>
      </c>
      <c r="M111" s="130">
        <v>0</v>
      </c>
      <c r="N111" s="89">
        <v>471375</v>
      </c>
      <c r="O111" s="89">
        <v>227717</v>
      </c>
      <c r="P111" s="130">
        <v>439495</v>
      </c>
      <c r="Q111" s="130">
        <f t="shared" si="52"/>
        <v>281.80753904413035</v>
      </c>
      <c r="R111" s="127">
        <v>14593.7</v>
      </c>
      <c r="S111" s="127" t="s">
        <v>107</v>
      </c>
      <c r="T111" s="130" t="s">
        <v>102</v>
      </c>
      <c r="U111" s="31">
        <f t="shared" si="53"/>
        <v>1138587</v>
      </c>
      <c r="V111" s="31">
        <f t="shared" si="54"/>
        <v>0</v>
      </c>
    </row>
    <row r="112" spans="1:22" s="6" customFormat="1" ht="16.5" customHeight="1" x14ac:dyDescent="0.3">
      <c r="A112" s="33">
        <f t="shared" si="55"/>
        <v>57</v>
      </c>
      <c r="B112" s="8" t="s">
        <v>178</v>
      </c>
      <c r="C112" s="18">
        <v>1993</v>
      </c>
      <c r="D112" s="127"/>
      <c r="E112" s="133" t="s">
        <v>97</v>
      </c>
      <c r="F112" s="33">
        <v>6</v>
      </c>
      <c r="G112" s="33">
        <v>3</v>
      </c>
      <c r="H112" s="130">
        <v>8440.9</v>
      </c>
      <c r="I112" s="130">
        <v>8440.9</v>
      </c>
      <c r="J112" s="130">
        <v>6933.9</v>
      </c>
      <c r="K112" s="33">
        <v>225</v>
      </c>
      <c r="L112" s="130">
        <f>'виды работ '!C107</f>
        <v>1353534</v>
      </c>
      <c r="M112" s="130">
        <v>0</v>
      </c>
      <c r="N112" s="89">
        <v>560363</v>
      </c>
      <c r="O112" s="89">
        <v>270706</v>
      </c>
      <c r="P112" s="130">
        <v>522465</v>
      </c>
      <c r="Q112" s="130">
        <f t="shared" si="52"/>
        <v>160.35422762975512</v>
      </c>
      <c r="R112" s="127">
        <v>14593.7</v>
      </c>
      <c r="S112" s="127" t="s">
        <v>107</v>
      </c>
      <c r="T112" s="130" t="s">
        <v>102</v>
      </c>
      <c r="U112" s="31">
        <f t="shared" si="53"/>
        <v>1353534</v>
      </c>
      <c r="V112" s="31">
        <f t="shared" si="54"/>
        <v>0</v>
      </c>
    </row>
    <row r="113" spans="1:22" s="6" customFormat="1" ht="16.5" customHeight="1" x14ac:dyDescent="0.3">
      <c r="A113" s="33">
        <f t="shared" si="55"/>
        <v>58</v>
      </c>
      <c r="B113" s="8" t="s">
        <v>179</v>
      </c>
      <c r="C113" s="18">
        <v>1988</v>
      </c>
      <c r="D113" s="127"/>
      <c r="E113" s="133" t="s">
        <v>97</v>
      </c>
      <c r="F113" s="33">
        <v>6</v>
      </c>
      <c r="G113" s="33">
        <v>3</v>
      </c>
      <c r="H113" s="130">
        <v>8384.7000000000007</v>
      </c>
      <c r="I113" s="130">
        <v>8384.7000000000007</v>
      </c>
      <c r="J113" s="130">
        <v>5523.9</v>
      </c>
      <c r="K113" s="33">
        <v>199</v>
      </c>
      <c r="L113" s="130">
        <f>'виды работ '!C108</f>
        <v>1528108</v>
      </c>
      <c r="M113" s="130">
        <v>0</v>
      </c>
      <c r="N113" s="89">
        <v>632637</v>
      </c>
      <c r="O113" s="89">
        <v>305621</v>
      </c>
      <c r="P113" s="130">
        <v>589850</v>
      </c>
      <c r="Q113" s="130">
        <f t="shared" si="52"/>
        <v>182.24957362815604</v>
      </c>
      <c r="R113" s="127">
        <v>14593.7</v>
      </c>
      <c r="S113" s="127" t="s">
        <v>107</v>
      </c>
      <c r="T113" s="130" t="s">
        <v>257</v>
      </c>
      <c r="U113" s="31">
        <f t="shared" si="53"/>
        <v>1528108</v>
      </c>
      <c r="V113" s="31">
        <f t="shared" si="54"/>
        <v>0</v>
      </c>
    </row>
    <row r="114" spans="1:22" s="6" customFormat="1" ht="16.5" customHeight="1" x14ac:dyDescent="0.3">
      <c r="A114" s="33">
        <f t="shared" si="55"/>
        <v>59</v>
      </c>
      <c r="B114" s="8" t="s">
        <v>164</v>
      </c>
      <c r="C114" s="133">
        <v>1952</v>
      </c>
      <c r="D114" s="66"/>
      <c r="E114" s="133" t="s">
        <v>106</v>
      </c>
      <c r="F114" s="33">
        <v>2</v>
      </c>
      <c r="G114" s="33">
        <v>1</v>
      </c>
      <c r="H114" s="130">
        <v>349.95</v>
      </c>
      <c r="I114" s="130">
        <v>349.95</v>
      </c>
      <c r="J114" s="130">
        <v>222.2</v>
      </c>
      <c r="K114" s="33">
        <v>27</v>
      </c>
      <c r="L114" s="130">
        <f>'виды работ '!C109</f>
        <v>1056319</v>
      </c>
      <c r="M114" s="130">
        <v>0</v>
      </c>
      <c r="N114" s="89">
        <v>437316</v>
      </c>
      <c r="O114" s="89">
        <v>211263</v>
      </c>
      <c r="P114" s="130">
        <v>407740</v>
      </c>
      <c r="Q114" s="130">
        <f t="shared" ref="Q114:Q119" si="56">L114/H114</f>
        <v>3018.4854979282754</v>
      </c>
      <c r="R114" s="127">
        <v>14593.7</v>
      </c>
      <c r="S114" s="127" t="s">
        <v>107</v>
      </c>
      <c r="T114" s="130" t="s">
        <v>102</v>
      </c>
      <c r="U114" s="31">
        <f t="shared" si="37"/>
        <v>1056319</v>
      </c>
      <c r="V114" s="31">
        <f t="shared" si="38"/>
        <v>0</v>
      </c>
    </row>
    <row r="115" spans="1:22" s="6" customFormat="1" ht="16.5" customHeight="1" x14ac:dyDescent="0.3">
      <c r="A115" s="33">
        <f t="shared" si="55"/>
        <v>60</v>
      </c>
      <c r="B115" s="8" t="s">
        <v>165</v>
      </c>
      <c r="C115" s="19">
        <v>1961</v>
      </c>
      <c r="D115" s="67"/>
      <c r="E115" s="133" t="s">
        <v>97</v>
      </c>
      <c r="F115" s="33">
        <v>4</v>
      </c>
      <c r="G115" s="33">
        <v>2</v>
      </c>
      <c r="H115" s="130">
        <v>1325.84</v>
      </c>
      <c r="I115" s="130">
        <v>1325.84</v>
      </c>
      <c r="J115" s="130">
        <v>1076.04</v>
      </c>
      <c r="K115" s="33">
        <v>56</v>
      </c>
      <c r="L115" s="127">
        <f>'виды работ '!C110</f>
        <v>5190976</v>
      </c>
      <c r="M115" s="130">
        <v>0</v>
      </c>
      <c r="N115" s="89">
        <v>2149064</v>
      </c>
      <c r="O115" s="89">
        <v>1038195</v>
      </c>
      <c r="P115" s="130">
        <v>2003717</v>
      </c>
      <c r="Q115" s="130">
        <f t="shared" si="56"/>
        <v>3915.2356242080496</v>
      </c>
      <c r="R115" s="127">
        <v>14593.7</v>
      </c>
      <c r="S115" s="127" t="s">
        <v>107</v>
      </c>
      <c r="T115" s="130" t="s">
        <v>102</v>
      </c>
      <c r="U115" s="31">
        <f t="shared" si="37"/>
        <v>5190976</v>
      </c>
      <c r="V115" s="31">
        <f t="shared" si="38"/>
        <v>0</v>
      </c>
    </row>
    <row r="116" spans="1:22" s="6" customFormat="1" ht="16.5" customHeight="1" x14ac:dyDescent="0.3">
      <c r="A116" s="33">
        <f t="shared" si="55"/>
        <v>61</v>
      </c>
      <c r="B116" s="8" t="s">
        <v>166</v>
      </c>
      <c r="C116" s="133">
        <v>1964</v>
      </c>
      <c r="D116" s="66"/>
      <c r="E116" s="133" t="s">
        <v>97</v>
      </c>
      <c r="F116" s="33">
        <v>7</v>
      </c>
      <c r="G116" s="33">
        <v>3</v>
      </c>
      <c r="H116" s="130">
        <v>3171.26</v>
      </c>
      <c r="I116" s="130">
        <v>3171.26</v>
      </c>
      <c r="J116" s="130">
        <v>2647.37</v>
      </c>
      <c r="K116" s="33">
        <v>118</v>
      </c>
      <c r="L116" s="130">
        <f>'виды работ '!C111</f>
        <v>6278337</v>
      </c>
      <c r="M116" s="130">
        <v>0</v>
      </c>
      <c r="N116" s="89">
        <v>2599232</v>
      </c>
      <c r="O116" s="89">
        <v>1255667</v>
      </c>
      <c r="P116" s="130">
        <v>2423438</v>
      </c>
      <c r="Q116" s="130">
        <f t="shared" si="56"/>
        <v>1979.7610413526484</v>
      </c>
      <c r="R116" s="127">
        <v>14593.7</v>
      </c>
      <c r="S116" s="127" t="s">
        <v>107</v>
      </c>
      <c r="T116" s="130" t="s">
        <v>102</v>
      </c>
      <c r="U116" s="31">
        <f t="shared" si="37"/>
        <v>6278337</v>
      </c>
      <c r="V116" s="31">
        <f t="shared" si="38"/>
        <v>0</v>
      </c>
    </row>
    <row r="117" spans="1:22" s="6" customFormat="1" ht="16.5" customHeight="1" x14ac:dyDescent="0.3">
      <c r="A117" s="33">
        <f t="shared" si="55"/>
        <v>62</v>
      </c>
      <c r="B117" s="8" t="s">
        <v>168</v>
      </c>
      <c r="C117" s="134">
        <v>1963</v>
      </c>
      <c r="D117" s="18"/>
      <c r="E117" s="133" t="s">
        <v>97</v>
      </c>
      <c r="F117" s="33">
        <v>4</v>
      </c>
      <c r="G117" s="33">
        <v>2</v>
      </c>
      <c r="H117" s="127">
        <v>1300.3900000000001</v>
      </c>
      <c r="I117" s="127">
        <v>1300.3900000000001</v>
      </c>
      <c r="J117" s="127">
        <v>1123.73</v>
      </c>
      <c r="K117" s="33">
        <v>50</v>
      </c>
      <c r="L117" s="130">
        <f>'виды работ '!C112</f>
        <v>5260117</v>
      </c>
      <c r="M117" s="130">
        <v>0</v>
      </c>
      <c r="N117" s="89">
        <v>2177689</v>
      </c>
      <c r="O117" s="89">
        <v>1052023</v>
      </c>
      <c r="P117" s="130">
        <v>2030405</v>
      </c>
      <c r="Q117" s="130">
        <f t="shared" si="56"/>
        <v>4045.0303370527299</v>
      </c>
      <c r="R117" s="127">
        <v>14593.7</v>
      </c>
      <c r="S117" s="127" t="s">
        <v>107</v>
      </c>
      <c r="T117" s="130" t="s">
        <v>102</v>
      </c>
      <c r="U117" s="31">
        <f t="shared" si="37"/>
        <v>5260117</v>
      </c>
      <c r="V117" s="31">
        <f t="shared" si="38"/>
        <v>0</v>
      </c>
    </row>
    <row r="118" spans="1:22" s="6" customFormat="1" ht="16.5" customHeight="1" x14ac:dyDescent="0.3">
      <c r="A118" s="33">
        <f t="shared" si="55"/>
        <v>63</v>
      </c>
      <c r="B118" s="8" t="s">
        <v>169</v>
      </c>
      <c r="C118" s="133">
        <v>1963</v>
      </c>
      <c r="D118" s="68"/>
      <c r="E118" s="133" t="s">
        <v>97</v>
      </c>
      <c r="F118" s="33">
        <v>4</v>
      </c>
      <c r="G118" s="33">
        <v>3</v>
      </c>
      <c r="H118" s="130">
        <v>2002.37</v>
      </c>
      <c r="I118" s="130">
        <v>2002.37</v>
      </c>
      <c r="J118" s="130">
        <v>1915.49</v>
      </c>
      <c r="K118" s="33">
        <v>87</v>
      </c>
      <c r="L118" s="130">
        <f>'виды работ '!C113</f>
        <v>7140874</v>
      </c>
      <c r="M118" s="130">
        <v>0</v>
      </c>
      <c r="N118" s="89">
        <v>2956322</v>
      </c>
      <c r="O118" s="89">
        <v>1428174</v>
      </c>
      <c r="P118" s="130">
        <v>2756378</v>
      </c>
      <c r="Q118" s="130">
        <f t="shared" si="56"/>
        <v>3566.2110399176977</v>
      </c>
      <c r="R118" s="127">
        <v>14593.7</v>
      </c>
      <c r="S118" s="127" t="s">
        <v>107</v>
      </c>
      <c r="T118" s="130" t="s">
        <v>102</v>
      </c>
      <c r="U118" s="31">
        <f t="shared" si="37"/>
        <v>7140874</v>
      </c>
      <c r="V118" s="31">
        <f t="shared" si="38"/>
        <v>0</v>
      </c>
    </row>
    <row r="119" spans="1:22" s="6" customFormat="1" ht="16.5" customHeight="1" x14ac:dyDescent="0.3">
      <c r="A119" s="33">
        <f t="shared" si="55"/>
        <v>64</v>
      </c>
      <c r="B119" s="8" t="s">
        <v>170</v>
      </c>
      <c r="C119" s="19">
        <v>1963</v>
      </c>
      <c r="D119" s="65"/>
      <c r="E119" s="133" t="s">
        <v>97</v>
      </c>
      <c r="F119" s="33">
        <v>4</v>
      </c>
      <c r="G119" s="33">
        <v>2</v>
      </c>
      <c r="H119" s="130">
        <v>1307.43</v>
      </c>
      <c r="I119" s="130">
        <v>1307.43</v>
      </c>
      <c r="J119" s="130">
        <v>1173.6300000000001</v>
      </c>
      <c r="K119" s="33">
        <v>64</v>
      </c>
      <c r="L119" s="130">
        <f>'виды работ '!C114</f>
        <v>5158726</v>
      </c>
      <c r="M119" s="130">
        <v>0</v>
      </c>
      <c r="N119" s="89">
        <v>2135713</v>
      </c>
      <c r="O119" s="89">
        <v>1031745</v>
      </c>
      <c r="P119" s="130">
        <v>1991268</v>
      </c>
      <c r="Q119" s="130">
        <f t="shared" si="56"/>
        <v>3945.6995785625231</v>
      </c>
      <c r="R119" s="127">
        <v>14593.7</v>
      </c>
      <c r="S119" s="127" t="s">
        <v>107</v>
      </c>
      <c r="T119" s="130" t="s">
        <v>102</v>
      </c>
      <c r="U119" s="31">
        <f t="shared" si="37"/>
        <v>5158726</v>
      </c>
      <c r="V119" s="31">
        <f t="shared" si="38"/>
        <v>0</v>
      </c>
    </row>
    <row r="120" spans="1:22" s="6" customFormat="1" ht="16.5" customHeight="1" x14ac:dyDescent="0.3">
      <c r="A120" s="33">
        <f t="shared" si="55"/>
        <v>65</v>
      </c>
      <c r="B120" s="8" t="s">
        <v>167</v>
      </c>
      <c r="C120" s="19">
        <v>1957</v>
      </c>
      <c r="D120" s="67"/>
      <c r="E120" s="133" t="s">
        <v>97</v>
      </c>
      <c r="F120" s="33">
        <v>3</v>
      </c>
      <c r="G120" s="33">
        <v>3</v>
      </c>
      <c r="H120" s="130">
        <v>1548.6</v>
      </c>
      <c r="I120" s="130">
        <v>1548.6</v>
      </c>
      <c r="J120" s="130">
        <v>1179</v>
      </c>
      <c r="K120" s="33">
        <v>59</v>
      </c>
      <c r="L120" s="130">
        <f>'виды работ '!C115</f>
        <v>5119461</v>
      </c>
      <c r="M120" s="130">
        <v>0</v>
      </c>
      <c r="N120" s="89">
        <v>2119457</v>
      </c>
      <c r="O120" s="89">
        <v>1023892</v>
      </c>
      <c r="P120" s="130">
        <v>1976112</v>
      </c>
      <c r="Q120" s="130">
        <f>L120/H120</f>
        <v>3305.8640061991478</v>
      </c>
      <c r="R120" s="127">
        <v>14593.7</v>
      </c>
      <c r="S120" s="127" t="s">
        <v>107</v>
      </c>
      <c r="T120" s="130" t="s">
        <v>102</v>
      </c>
      <c r="U120" s="31">
        <f>N120+O120+P120</f>
        <v>5119461</v>
      </c>
      <c r="V120" s="31">
        <f>U120-L120</f>
        <v>0</v>
      </c>
    </row>
    <row r="121" spans="1:22" s="6" customFormat="1" ht="16.5" customHeight="1" x14ac:dyDescent="0.3">
      <c r="A121" s="145" t="s">
        <v>17</v>
      </c>
      <c r="B121" s="169"/>
      <c r="C121" s="148"/>
      <c r="D121" s="130" t="s">
        <v>98</v>
      </c>
      <c r="E121" s="130" t="s">
        <v>98</v>
      </c>
      <c r="F121" s="130" t="s">
        <v>98</v>
      </c>
      <c r="G121" s="130" t="s">
        <v>98</v>
      </c>
      <c r="H121" s="127">
        <f>SUM(H104:H120)</f>
        <v>41000.67</v>
      </c>
      <c r="I121" s="127">
        <f t="shared" ref="I121:P121" si="57">SUM(I104:I120)</f>
        <v>40872.97</v>
      </c>
      <c r="J121" s="127">
        <f t="shared" si="57"/>
        <v>33175.81</v>
      </c>
      <c r="K121" s="126">
        <f t="shared" si="57"/>
        <v>1363</v>
      </c>
      <c r="L121" s="127">
        <f t="shared" si="57"/>
        <v>56243539</v>
      </c>
      <c r="M121" s="127">
        <f t="shared" si="57"/>
        <v>0</v>
      </c>
      <c r="N121" s="127">
        <f t="shared" si="57"/>
        <v>21860695</v>
      </c>
      <c r="O121" s="127">
        <f t="shared" si="57"/>
        <v>12672834</v>
      </c>
      <c r="P121" s="127">
        <f t="shared" si="57"/>
        <v>21710010</v>
      </c>
      <c r="Q121" s="130">
        <f>L121/H121</f>
        <v>1371.7712173971793</v>
      </c>
      <c r="R121" s="130" t="s">
        <v>98</v>
      </c>
      <c r="S121" s="127" t="s">
        <v>98</v>
      </c>
      <c r="T121" s="127" t="s">
        <v>98</v>
      </c>
      <c r="U121" s="31">
        <f t="shared" si="37"/>
        <v>56243539</v>
      </c>
      <c r="V121" s="31">
        <f t="shared" si="38"/>
        <v>0</v>
      </c>
    </row>
    <row r="122" spans="1:22" s="6" customFormat="1" ht="16.5" customHeight="1" x14ac:dyDescent="0.3">
      <c r="A122" s="137" t="s">
        <v>58</v>
      </c>
      <c r="B122" s="138"/>
      <c r="C122" s="138"/>
      <c r="D122" s="138"/>
      <c r="E122" s="13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31">
        <f t="shared" si="37"/>
        <v>0</v>
      </c>
      <c r="V122" s="31">
        <f t="shared" si="38"/>
        <v>0</v>
      </c>
    </row>
    <row r="123" spans="1:22" s="6" customFormat="1" ht="16.5" customHeight="1" x14ac:dyDescent="0.3">
      <c r="A123" s="33">
        <f>A120+1</f>
        <v>66</v>
      </c>
      <c r="B123" s="8" t="s">
        <v>180</v>
      </c>
      <c r="C123" s="26">
        <v>1988</v>
      </c>
      <c r="D123" s="134"/>
      <c r="E123" s="133" t="s">
        <v>110</v>
      </c>
      <c r="F123" s="121">
        <v>9</v>
      </c>
      <c r="G123" s="121">
        <v>5</v>
      </c>
      <c r="H123" s="91">
        <v>12626.09</v>
      </c>
      <c r="I123" s="91">
        <v>9375.59</v>
      </c>
      <c r="J123" s="91">
        <v>8334.99</v>
      </c>
      <c r="K123" s="121">
        <v>559</v>
      </c>
      <c r="L123" s="127">
        <f>'виды работ '!C118</f>
        <v>12856976</v>
      </c>
      <c r="M123" s="130">
        <v>0</v>
      </c>
      <c r="N123" s="89">
        <v>5322788</v>
      </c>
      <c r="O123" s="89">
        <v>2571395</v>
      </c>
      <c r="P123" s="130">
        <v>4962793</v>
      </c>
      <c r="Q123" s="130">
        <f>L123/H123</f>
        <v>1018.2864212119508</v>
      </c>
      <c r="R123" s="127">
        <v>14593.7</v>
      </c>
      <c r="S123" s="127" t="s">
        <v>107</v>
      </c>
      <c r="T123" s="130" t="s">
        <v>102</v>
      </c>
      <c r="U123" s="31">
        <f t="shared" si="37"/>
        <v>12856976</v>
      </c>
      <c r="V123" s="31">
        <f t="shared" si="38"/>
        <v>0</v>
      </c>
    </row>
    <row r="124" spans="1:22" s="6" customFormat="1" ht="16.5" customHeight="1" x14ac:dyDescent="0.3">
      <c r="A124" s="33">
        <f t="shared" ref="A124" si="58">A123+1</f>
        <v>67</v>
      </c>
      <c r="B124" s="8" t="s">
        <v>181</v>
      </c>
      <c r="C124" s="26">
        <v>1984</v>
      </c>
      <c r="D124" s="134"/>
      <c r="E124" s="133" t="s">
        <v>97</v>
      </c>
      <c r="F124" s="121">
        <v>9</v>
      </c>
      <c r="G124" s="121">
        <v>2</v>
      </c>
      <c r="H124" s="91">
        <v>7530.7</v>
      </c>
      <c r="I124" s="91">
        <v>4942.2</v>
      </c>
      <c r="J124" s="91">
        <v>2967.95</v>
      </c>
      <c r="K124" s="121">
        <v>357</v>
      </c>
      <c r="L124" s="127">
        <f>'виды работ '!C119</f>
        <v>5189741</v>
      </c>
      <c r="M124" s="130">
        <v>0</v>
      </c>
      <c r="N124" s="89">
        <v>2148553</v>
      </c>
      <c r="O124" s="89">
        <v>1037948</v>
      </c>
      <c r="P124" s="130">
        <v>2003240</v>
      </c>
      <c r="Q124" s="130">
        <f>L124/H124</f>
        <v>689.14456823402872</v>
      </c>
      <c r="R124" s="127">
        <v>14593.7</v>
      </c>
      <c r="S124" s="127" t="s">
        <v>107</v>
      </c>
      <c r="T124" s="130" t="s">
        <v>102</v>
      </c>
      <c r="U124" s="31">
        <f t="shared" si="37"/>
        <v>5189741</v>
      </c>
      <c r="V124" s="31">
        <f t="shared" si="38"/>
        <v>0</v>
      </c>
    </row>
    <row r="125" spans="1:22" s="6" customFormat="1" ht="16.5" customHeight="1" x14ac:dyDescent="0.3">
      <c r="A125" s="145" t="s">
        <v>17</v>
      </c>
      <c r="B125" s="169"/>
      <c r="C125" s="148"/>
      <c r="D125" s="130" t="s">
        <v>98</v>
      </c>
      <c r="E125" s="130" t="s">
        <v>98</v>
      </c>
      <c r="F125" s="130" t="s">
        <v>98</v>
      </c>
      <c r="G125" s="130" t="s">
        <v>98</v>
      </c>
      <c r="H125" s="127">
        <f>SUM(H123:H124)</f>
        <v>20156.79</v>
      </c>
      <c r="I125" s="127">
        <f t="shared" ref="I125:P125" si="59">SUM(I123:I124)</f>
        <v>14317.79</v>
      </c>
      <c r="J125" s="127">
        <f t="shared" si="59"/>
        <v>11302.939999999999</v>
      </c>
      <c r="K125" s="126">
        <f t="shared" si="59"/>
        <v>916</v>
      </c>
      <c r="L125" s="127">
        <f t="shared" si="59"/>
        <v>18046717</v>
      </c>
      <c r="M125" s="127">
        <f t="shared" si="59"/>
        <v>0</v>
      </c>
      <c r="N125" s="127">
        <f t="shared" si="59"/>
        <v>7471341</v>
      </c>
      <c r="O125" s="127">
        <f t="shared" si="59"/>
        <v>3609343</v>
      </c>
      <c r="P125" s="127">
        <f t="shared" si="59"/>
        <v>6966033</v>
      </c>
      <c r="Q125" s="130">
        <f>L125/H125</f>
        <v>895.31701228221357</v>
      </c>
      <c r="R125" s="130" t="s">
        <v>98</v>
      </c>
      <c r="S125" s="127" t="s">
        <v>98</v>
      </c>
      <c r="T125" s="127" t="s">
        <v>98</v>
      </c>
      <c r="U125" s="31">
        <f t="shared" si="37"/>
        <v>18046717</v>
      </c>
      <c r="V125" s="31">
        <f t="shared" si="38"/>
        <v>0</v>
      </c>
    </row>
    <row r="126" spans="1:22" s="7" customFormat="1" ht="16.5" customHeight="1" x14ac:dyDescent="0.3">
      <c r="A126" s="150" t="s">
        <v>59</v>
      </c>
      <c r="B126" s="151"/>
      <c r="C126" s="152"/>
      <c r="D126" s="129" t="s">
        <v>98</v>
      </c>
      <c r="E126" s="129" t="s">
        <v>98</v>
      </c>
      <c r="F126" s="128" t="s">
        <v>98</v>
      </c>
      <c r="G126" s="128" t="s">
        <v>98</v>
      </c>
      <c r="H126" s="131">
        <f>H99+H102+H121+H125</f>
        <v>68152.06</v>
      </c>
      <c r="I126" s="131">
        <f t="shared" ref="I126:P126" si="60">I99+I102+I121+I125</f>
        <v>60428.959999999999</v>
      </c>
      <c r="J126" s="131">
        <f t="shared" si="60"/>
        <v>49153.919999999998</v>
      </c>
      <c r="K126" s="14">
        <f t="shared" si="60"/>
        <v>2548</v>
      </c>
      <c r="L126" s="131">
        <f t="shared" si="60"/>
        <v>76239711</v>
      </c>
      <c r="M126" s="131">
        <f t="shared" si="60"/>
        <v>0</v>
      </c>
      <c r="N126" s="131">
        <f t="shared" si="60"/>
        <v>30139111</v>
      </c>
      <c r="O126" s="131">
        <f t="shared" si="60"/>
        <v>16672067</v>
      </c>
      <c r="P126" s="131">
        <f t="shared" si="60"/>
        <v>29428533</v>
      </c>
      <c r="Q126" s="128">
        <f>L126/H126</f>
        <v>1118.670675545244</v>
      </c>
      <c r="R126" s="128" t="s">
        <v>98</v>
      </c>
      <c r="S126" s="131" t="s">
        <v>98</v>
      </c>
      <c r="T126" s="131" t="s">
        <v>98</v>
      </c>
      <c r="U126" s="31">
        <f t="shared" si="37"/>
        <v>76239711</v>
      </c>
      <c r="V126" s="31">
        <f t="shared" si="38"/>
        <v>0</v>
      </c>
    </row>
    <row r="127" spans="1:22" s="6" customFormat="1" ht="16.5" customHeight="1" x14ac:dyDescent="0.3">
      <c r="A127" s="160" t="s">
        <v>23</v>
      </c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31">
        <f t="shared" si="37"/>
        <v>0</v>
      </c>
      <c r="V127" s="31">
        <f t="shared" si="38"/>
        <v>0</v>
      </c>
    </row>
    <row r="128" spans="1:22" s="6" customFormat="1" ht="16.5" customHeight="1" x14ac:dyDescent="0.3">
      <c r="A128" s="153" t="s">
        <v>24</v>
      </c>
      <c r="B128" s="154"/>
      <c r="C128" s="154"/>
      <c r="D128" s="154"/>
      <c r="E128" s="155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31">
        <f t="shared" si="37"/>
        <v>0</v>
      </c>
      <c r="V128" s="31">
        <f t="shared" si="38"/>
        <v>0</v>
      </c>
    </row>
    <row r="129" spans="1:22" s="6" customFormat="1" ht="16.5" customHeight="1" x14ac:dyDescent="0.3">
      <c r="A129" s="18">
        <f>A124+1</f>
        <v>68</v>
      </c>
      <c r="B129" s="8" t="s">
        <v>186</v>
      </c>
      <c r="C129" s="134">
        <v>1976</v>
      </c>
      <c r="D129" s="134"/>
      <c r="E129" s="133" t="s">
        <v>99</v>
      </c>
      <c r="F129" s="126">
        <v>5</v>
      </c>
      <c r="G129" s="126">
        <v>7</v>
      </c>
      <c r="H129" s="127">
        <v>5797</v>
      </c>
      <c r="I129" s="127">
        <v>5210</v>
      </c>
      <c r="J129" s="127">
        <v>4790</v>
      </c>
      <c r="K129" s="126">
        <v>306</v>
      </c>
      <c r="L129" s="127">
        <f>'виды работ '!C124</f>
        <v>1046383</v>
      </c>
      <c r="M129" s="130">
        <v>0</v>
      </c>
      <c r="N129" s="89">
        <v>433203</v>
      </c>
      <c r="O129" s="89">
        <v>209276</v>
      </c>
      <c r="P129" s="130">
        <v>403904</v>
      </c>
      <c r="Q129" s="130">
        <f>L129/H129</f>
        <v>180.50422632396067</v>
      </c>
      <c r="R129" s="127">
        <v>14593.7</v>
      </c>
      <c r="S129" s="127" t="s">
        <v>107</v>
      </c>
      <c r="T129" s="130" t="s">
        <v>102</v>
      </c>
      <c r="U129" s="31">
        <f t="shared" si="37"/>
        <v>1046383</v>
      </c>
      <c r="V129" s="31">
        <f t="shared" si="38"/>
        <v>0</v>
      </c>
    </row>
    <row r="130" spans="1:22" s="6" customFormat="1" ht="16.5" customHeight="1" x14ac:dyDescent="0.3">
      <c r="A130" s="18">
        <f>A129+1</f>
        <v>69</v>
      </c>
      <c r="B130" s="8" t="s">
        <v>189</v>
      </c>
      <c r="C130" s="134">
        <v>1989</v>
      </c>
      <c r="D130" s="134"/>
      <c r="E130" s="133" t="s">
        <v>97</v>
      </c>
      <c r="F130" s="126">
        <v>5</v>
      </c>
      <c r="G130" s="126">
        <v>1</v>
      </c>
      <c r="H130" s="127">
        <v>3004</v>
      </c>
      <c r="I130" s="127">
        <v>2442</v>
      </c>
      <c r="J130" s="127">
        <v>2093</v>
      </c>
      <c r="K130" s="126">
        <v>205</v>
      </c>
      <c r="L130" s="127">
        <f>'виды работ '!C125</f>
        <v>4196151</v>
      </c>
      <c r="M130" s="130">
        <v>0</v>
      </c>
      <c r="N130" s="89">
        <v>1737207</v>
      </c>
      <c r="O130" s="89">
        <v>839230</v>
      </c>
      <c r="P130" s="130">
        <v>1619714</v>
      </c>
      <c r="Q130" s="130">
        <f>L130/H130</f>
        <v>1396.8545272969375</v>
      </c>
      <c r="R130" s="127">
        <v>14593.7</v>
      </c>
      <c r="S130" s="127" t="s">
        <v>107</v>
      </c>
      <c r="T130" s="130" t="s">
        <v>102</v>
      </c>
      <c r="U130" s="31">
        <f>N130+O130+P130</f>
        <v>4196151</v>
      </c>
      <c r="V130" s="31">
        <f>U130-L130</f>
        <v>0</v>
      </c>
    </row>
    <row r="131" spans="1:22" s="6" customFormat="1" ht="16.5" customHeight="1" x14ac:dyDescent="0.3">
      <c r="A131" s="18">
        <f t="shared" ref="A131:A135" si="61">A130+1</f>
        <v>70</v>
      </c>
      <c r="B131" s="8" t="s">
        <v>188</v>
      </c>
      <c r="C131" s="134">
        <v>1985</v>
      </c>
      <c r="D131" s="134"/>
      <c r="E131" s="133" t="s">
        <v>99</v>
      </c>
      <c r="F131" s="126">
        <v>5</v>
      </c>
      <c r="G131" s="126">
        <v>7</v>
      </c>
      <c r="H131" s="127">
        <v>5671</v>
      </c>
      <c r="I131" s="127">
        <v>5162</v>
      </c>
      <c r="J131" s="127">
        <v>4903</v>
      </c>
      <c r="K131" s="126">
        <v>312</v>
      </c>
      <c r="L131" s="127">
        <f>'виды работ '!C126</f>
        <v>1001449</v>
      </c>
      <c r="M131" s="130">
        <v>0</v>
      </c>
      <c r="N131" s="89">
        <v>414600</v>
      </c>
      <c r="O131" s="89">
        <v>200289</v>
      </c>
      <c r="P131" s="130">
        <v>386560</v>
      </c>
      <c r="Q131" s="130">
        <f>L131/H131</f>
        <v>176.59125374713454</v>
      </c>
      <c r="R131" s="127">
        <v>14593.7</v>
      </c>
      <c r="S131" s="127" t="s">
        <v>107</v>
      </c>
      <c r="T131" s="130" t="s">
        <v>102</v>
      </c>
      <c r="U131" s="31">
        <f>N131+O131+P131</f>
        <v>1001449</v>
      </c>
      <c r="V131" s="31">
        <f>U131-L131</f>
        <v>0</v>
      </c>
    </row>
    <row r="132" spans="1:22" s="6" customFormat="1" ht="16.5" customHeight="1" x14ac:dyDescent="0.3">
      <c r="A132" s="18">
        <f t="shared" si="61"/>
        <v>71</v>
      </c>
      <c r="B132" s="8" t="s">
        <v>187</v>
      </c>
      <c r="C132" s="134">
        <v>1984</v>
      </c>
      <c r="D132" s="134"/>
      <c r="E132" s="133" t="s">
        <v>99</v>
      </c>
      <c r="F132" s="126">
        <v>5</v>
      </c>
      <c r="G132" s="126">
        <v>5</v>
      </c>
      <c r="H132" s="127">
        <v>4156</v>
      </c>
      <c r="I132" s="127">
        <v>3744</v>
      </c>
      <c r="J132" s="127">
        <v>3501</v>
      </c>
      <c r="K132" s="126">
        <v>183</v>
      </c>
      <c r="L132" s="127">
        <f>'виды работ '!C127</f>
        <v>2264200</v>
      </c>
      <c r="M132" s="130">
        <v>0</v>
      </c>
      <c r="N132" s="89">
        <v>937379</v>
      </c>
      <c r="O132" s="89">
        <v>452840</v>
      </c>
      <c r="P132" s="130">
        <v>873981</v>
      </c>
      <c r="Q132" s="130">
        <f t="shared" ref="Q132:Q135" si="62">L132/H132</f>
        <v>544.80269489894124</v>
      </c>
      <c r="R132" s="127">
        <v>14593.7</v>
      </c>
      <c r="S132" s="127" t="s">
        <v>107</v>
      </c>
      <c r="T132" s="130" t="s">
        <v>102</v>
      </c>
      <c r="U132" s="31">
        <f t="shared" si="37"/>
        <v>2264200</v>
      </c>
      <c r="V132" s="31">
        <f t="shared" si="38"/>
        <v>0</v>
      </c>
    </row>
    <row r="133" spans="1:22" s="6" customFormat="1" ht="16.5" customHeight="1" x14ac:dyDescent="0.3">
      <c r="A133" s="18">
        <f t="shared" si="61"/>
        <v>72</v>
      </c>
      <c r="B133" s="8" t="s">
        <v>261</v>
      </c>
      <c r="C133" s="134">
        <v>1981</v>
      </c>
      <c r="D133" s="134"/>
      <c r="E133" s="133" t="s">
        <v>99</v>
      </c>
      <c r="F133" s="126">
        <v>5</v>
      </c>
      <c r="G133" s="126">
        <v>8</v>
      </c>
      <c r="H133" s="127">
        <v>6699</v>
      </c>
      <c r="I133" s="127">
        <v>6022</v>
      </c>
      <c r="J133" s="127">
        <v>5344</v>
      </c>
      <c r="K133" s="126">
        <v>321</v>
      </c>
      <c r="L133" s="127">
        <f>'виды работ '!C128</f>
        <v>1309078</v>
      </c>
      <c r="M133" s="130">
        <v>0</v>
      </c>
      <c r="N133" s="89">
        <v>541959</v>
      </c>
      <c r="O133" s="89">
        <v>261815</v>
      </c>
      <c r="P133" s="130">
        <v>505304</v>
      </c>
      <c r="Q133" s="130">
        <f t="shared" si="62"/>
        <v>195.41394237945963</v>
      </c>
      <c r="R133" s="127">
        <v>14593.7</v>
      </c>
      <c r="S133" s="127" t="s">
        <v>107</v>
      </c>
      <c r="T133" s="130" t="s">
        <v>102</v>
      </c>
      <c r="U133" s="31">
        <f t="shared" si="37"/>
        <v>1309078</v>
      </c>
      <c r="V133" s="31">
        <f t="shared" si="38"/>
        <v>0</v>
      </c>
    </row>
    <row r="134" spans="1:22" s="6" customFormat="1" ht="16.5" customHeight="1" x14ac:dyDescent="0.3">
      <c r="A134" s="18">
        <f t="shared" si="61"/>
        <v>73</v>
      </c>
      <c r="B134" s="8" t="s">
        <v>190</v>
      </c>
      <c r="C134" s="70">
        <v>1962</v>
      </c>
      <c r="D134" s="70"/>
      <c r="E134" s="133" t="s">
        <v>97</v>
      </c>
      <c r="F134" s="125">
        <v>4</v>
      </c>
      <c r="G134" s="125">
        <v>2</v>
      </c>
      <c r="H134" s="71">
        <v>1469</v>
      </c>
      <c r="I134" s="71">
        <v>1358</v>
      </c>
      <c r="J134" s="71">
        <v>1096</v>
      </c>
      <c r="K134" s="125">
        <v>76</v>
      </c>
      <c r="L134" s="127">
        <f>'виды работ '!C129</f>
        <v>2096451</v>
      </c>
      <c r="M134" s="130">
        <v>0</v>
      </c>
      <c r="N134" s="89">
        <v>867931</v>
      </c>
      <c r="O134" s="89">
        <v>419290</v>
      </c>
      <c r="P134" s="130">
        <v>809230</v>
      </c>
      <c r="Q134" s="130">
        <f t="shared" si="62"/>
        <v>1427.1279782164738</v>
      </c>
      <c r="R134" s="127">
        <v>14593.7</v>
      </c>
      <c r="S134" s="127" t="s">
        <v>107</v>
      </c>
      <c r="T134" s="130" t="s">
        <v>102</v>
      </c>
      <c r="U134" s="31">
        <f t="shared" si="37"/>
        <v>2096451</v>
      </c>
      <c r="V134" s="31">
        <f t="shared" si="38"/>
        <v>0</v>
      </c>
    </row>
    <row r="135" spans="1:22" s="6" customFormat="1" ht="16.5" customHeight="1" x14ac:dyDescent="0.3">
      <c r="A135" s="18">
        <f t="shared" si="61"/>
        <v>74</v>
      </c>
      <c r="B135" s="8" t="s">
        <v>191</v>
      </c>
      <c r="C135" s="70">
        <v>1962</v>
      </c>
      <c r="D135" s="70"/>
      <c r="E135" s="133" t="s">
        <v>97</v>
      </c>
      <c r="F135" s="125">
        <v>4</v>
      </c>
      <c r="G135" s="125">
        <v>3</v>
      </c>
      <c r="H135" s="71">
        <v>2212</v>
      </c>
      <c r="I135" s="71">
        <v>2019</v>
      </c>
      <c r="J135" s="71">
        <v>1841</v>
      </c>
      <c r="K135" s="125">
        <v>93</v>
      </c>
      <c r="L135" s="127">
        <f>'виды работ '!C130</f>
        <v>2832843</v>
      </c>
      <c r="M135" s="130">
        <v>0</v>
      </c>
      <c r="N135" s="89">
        <v>1172797</v>
      </c>
      <c r="O135" s="89">
        <v>566568</v>
      </c>
      <c r="P135" s="130">
        <v>1093478</v>
      </c>
      <c r="Q135" s="130">
        <f t="shared" si="62"/>
        <v>1280.6704339963833</v>
      </c>
      <c r="R135" s="127">
        <v>14593.7</v>
      </c>
      <c r="S135" s="127" t="s">
        <v>107</v>
      </c>
      <c r="T135" s="130" t="s">
        <v>102</v>
      </c>
      <c r="U135" s="31">
        <f t="shared" si="37"/>
        <v>2832843</v>
      </c>
      <c r="V135" s="31">
        <f t="shared" si="38"/>
        <v>0</v>
      </c>
    </row>
    <row r="136" spans="1:22" s="6" customFormat="1" ht="16.5" customHeight="1" x14ac:dyDescent="0.3">
      <c r="A136" s="157" t="s">
        <v>17</v>
      </c>
      <c r="B136" s="158"/>
      <c r="C136" s="62" t="s">
        <v>98</v>
      </c>
      <c r="D136" s="62" t="s">
        <v>98</v>
      </c>
      <c r="E136" s="62" t="s">
        <v>98</v>
      </c>
      <c r="F136" s="130" t="s">
        <v>98</v>
      </c>
      <c r="G136" s="130" t="s">
        <v>98</v>
      </c>
      <c r="H136" s="127">
        <f>SUM(H129:H135)</f>
        <v>29008</v>
      </c>
      <c r="I136" s="127">
        <f t="shared" ref="I136:P136" si="63">SUM(I129:I135)</f>
        <v>25957</v>
      </c>
      <c r="J136" s="127">
        <f t="shared" si="63"/>
        <v>23568</v>
      </c>
      <c r="K136" s="126">
        <f t="shared" si="63"/>
        <v>1496</v>
      </c>
      <c r="L136" s="127">
        <f t="shared" si="63"/>
        <v>14746555</v>
      </c>
      <c r="M136" s="127">
        <f t="shared" si="63"/>
        <v>0</v>
      </c>
      <c r="N136" s="127">
        <f t="shared" si="63"/>
        <v>6105076</v>
      </c>
      <c r="O136" s="127">
        <f t="shared" si="63"/>
        <v>2949308</v>
      </c>
      <c r="P136" s="127">
        <f t="shared" si="63"/>
        <v>5692171</v>
      </c>
      <c r="Q136" s="130">
        <f>L136/H136</f>
        <v>508.36165885273027</v>
      </c>
      <c r="R136" s="130" t="s">
        <v>98</v>
      </c>
      <c r="S136" s="127" t="s">
        <v>98</v>
      </c>
      <c r="T136" s="127" t="s">
        <v>98</v>
      </c>
      <c r="U136" s="31">
        <f t="shared" si="37"/>
        <v>14746555</v>
      </c>
      <c r="V136" s="31">
        <f t="shared" si="38"/>
        <v>0</v>
      </c>
    </row>
    <row r="137" spans="1:22" s="7" customFormat="1" ht="16.5" customHeight="1" x14ac:dyDescent="0.3">
      <c r="A137" s="150" t="s">
        <v>25</v>
      </c>
      <c r="B137" s="151"/>
      <c r="C137" s="152"/>
      <c r="D137" s="129" t="s">
        <v>98</v>
      </c>
      <c r="E137" s="129" t="s">
        <v>98</v>
      </c>
      <c r="F137" s="128" t="s">
        <v>98</v>
      </c>
      <c r="G137" s="128" t="s">
        <v>98</v>
      </c>
      <c r="H137" s="131">
        <f>H136</f>
        <v>29008</v>
      </c>
      <c r="I137" s="131">
        <f t="shared" ref="I137:P137" si="64">I136</f>
        <v>25957</v>
      </c>
      <c r="J137" s="131">
        <f t="shared" si="64"/>
        <v>23568</v>
      </c>
      <c r="K137" s="14">
        <f t="shared" si="64"/>
        <v>1496</v>
      </c>
      <c r="L137" s="131">
        <f t="shared" si="64"/>
        <v>14746555</v>
      </c>
      <c r="M137" s="131">
        <f t="shared" si="64"/>
        <v>0</v>
      </c>
      <c r="N137" s="131">
        <f t="shared" si="64"/>
        <v>6105076</v>
      </c>
      <c r="O137" s="131">
        <f t="shared" si="64"/>
        <v>2949308</v>
      </c>
      <c r="P137" s="131">
        <f t="shared" si="64"/>
        <v>5692171</v>
      </c>
      <c r="Q137" s="128">
        <f>L137/H137</f>
        <v>508.36165885273027</v>
      </c>
      <c r="R137" s="128" t="s">
        <v>98</v>
      </c>
      <c r="S137" s="131" t="s">
        <v>98</v>
      </c>
      <c r="T137" s="131" t="s">
        <v>98</v>
      </c>
      <c r="U137" s="31">
        <f t="shared" si="37"/>
        <v>14746555</v>
      </c>
      <c r="V137" s="31">
        <f t="shared" si="38"/>
        <v>0</v>
      </c>
    </row>
    <row r="138" spans="1:22" s="6" customFormat="1" ht="16.5" customHeight="1" x14ac:dyDescent="0.3">
      <c r="A138" s="160" t="s">
        <v>60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31">
        <f t="shared" si="37"/>
        <v>0</v>
      </c>
      <c r="V138" s="31">
        <f t="shared" si="38"/>
        <v>0</v>
      </c>
    </row>
    <row r="139" spans="1:22" s="6" customFormat="1" ht="16.5" customHeight="1" x14ac:dyDescent="0.3">
      <c r="A139" s="166" t="s">
        <v>61</v>
      </c>
      <c r="B139" s="142"/>
      <c r="C139" s="142"/>
      <c r="D139" s="142"/>
      <c r="E139" s="143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31">
        <f t="shared" si="37"/>
        <v>0</v>
      </c>
      <c r="V139" s="31">
        <f t="shared" si="38"/>
        <v>0</v>
      </c>
    </row>
    <row r="140" spans="1:22" s="6" customFormat="1" ht="16.5" customHeight="1" x14ac:dyDescent="0.3">
      <c r="A140" s="18">
        <f>A135+1</f>
        <v>75</v>
      </c>
      <c r="B140" s="8" t="s">
        <v>192</v>
      </c>
      <c r="C140" s="133">
        <v>1976</v>
      </c>
      <c r="D140" s="133"/>
      <c r="E140" s="133" t="s">
        <v>97</v>
      </c>
      <c r="F140" s="33">
        <v>4</v>
      </c>
      <c r="G140" s="33">
        <v>4</v>
      </c>
      <c r="H140" s="130">
        <v>3463.77</v>
      </c>
      <c r="I140" s="130">
        <v>2559.66</v>
      </c>
      <c r="J140" s="130">
        <v>2028.53</v>
      </c>
      <c r="K140" s="33">
        <v>175</v>
      </c>
      <c r="L140" s="127">
        <f>'виды работ '!C135</f>
        <v>3138417</v>
      </c>
      <c r="M140" s="130">
        <v>0</v>
      </c>
      <c r="N140" s="89">
        <v>1299305</v>
      </c>
      <c r="O140" s="89">
        <v>627683</v>
      </c>
      <c r="P140" s="130">
        <v>1211429</v>
      </c>
      <c r="Q140" s="130">
        <f>L140/H140</f>
        <v>906.06968707506564</v>
      </c>
      <c r="R140" s="127">
        <v>14593.7</v>
      </c>
      <c r="S140" s="127" t="s">
        <v>107</v>
      </c>
      <c r="T140" s="130" t="s">
        <v>102</v>
      </c>
      <c r="U140" s="31">
        <f t="shared" si="37"/>
        <v>3138417</v>
      </c>
      <c r="V140" s="31">
        <f t="shared" si="38"/>
        <v>0</v>
      </c>
    </row>
    <row r="141" spans="1:22" s="6" customFormat="1" ht="16.5" customHeight="1" x14ac:dyDescent="0.3">
      <c r="A141" s="167" t="s">
        <v>17</v>
      </c>
      <c r="B141" s="167"/>
      <c r="C141" s="62" t="s">
        <v>98</v>
      </c>
      <c r="D141" s="62" t="s">
        <v>98</v>
      </c>
      <c r="E141" s="62" t="s">
        <v>98</v>
      </c>
      <c r="F141" s="130" t="s">
        <v>98</v>
      </c>
      <c r="G141" s="130" t="s">
        <v>98</v>
      </c>
      <c r="H141" s="127">
        <f>SUM(H140)</f>
        <v>3463.77</v>
      </c>
      <c r="I141" s="127">
        <f t="shared" ref="I141:P141" si="65">SUM(I140)</f>
        <v>2559.66</v>
      </c>
      <c r="J141" s="127">
        <f t="shared" si="65"/>
        <v>2028.53</v>
      </c>
      <c r="K141" s="126">
        <f t="shared" si="65"/>
        <v>175</v>
      </c>
      <c r="L141" s="127">
        <f t="shared" si="65"/>
        <v>3138417</v>
      </c>
      <c r="M141" s="127">
        <f t="shared" si="65"/>
        <v>0</v>
      </c>
      <c r="N141" s="127">
        <f t="shared" si="65"/>
        <v>1299305</v>
      </c>
      <c r="O141" s="127">
        <f t="shared" si="65"/>
        <v>627683</v>
      </c>
      <c r="P141" s="127">
        <f t="shared" si="65"/>
        <v>1211429</v>
      </c>
      <c r="Q141" s="130">
        <f>L141/H141</f>
        <v>906.06968707506564</v>
      </c>
      <c r="R141" s="130" t="s">
        <v>98</v>
      </c>
      <c r="S141" s="127" t="s">
        <v>98</v>
      </c>
      <c r="T141" s="127" t="s">
        <v>98</v>
      </c>
      <c r="U141" s="31">
        <f t="shared" si="37"/>
        <v>3138417</v>
      </c>
      <c r="V141" s="31">
        <f t="shared" si="38"/>
        <v>0</v>
      </c>
    </row>
    <row r="142" spans="1:22" s="6" customFormat="1" ht="16.5" customHeight="1" x14ac:dyDescent="0.3">
      <c r="A142" s="153" t="s">
        <v>193</v>
      </c>
      <c r="B142" s="154"/>
      <c r="C142" s="154"/>
      <c r="D142" s="154"/>
      <c r="E142" s="155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31">
        <f t="shared" si="37"/>
        <v>0</v>
      </c>
      <c r="V142" s="31">
        <f t="shared" si="38"/>
        <v>0</v>
      </c>
    </row>
    <row r="143" spans="1:22" s="6" customFormat="1" ht="16.5" customHeight="1" x14ac:dyDescent="0.3">
      <c r="A143" s="18">
        <f>A140+1</f>
        <v>76</v>
      </c>
      <c r="B143" s="8" t="s">
        <v>194</v>
      </c>
      <c r="C143" s="72">
        <v>1991</v>
      </c>
      <c r="D143" s="73"/>
      <c r="E143" s="133" t="s">
        <v>99</v>
      </c>
      <c r="F143" s="33">
        <v>5</v>
      </c>
      <c r="G143" s="33">
        <v>7</v>
      </c>
      <c r="H143" s="130">
        <v>9059</v>
      </c>
      <c r="I143" s="130">
        <v>4632.8900000000003</v>
      </c>
      <c r="J143" s="130">
        <v>7155.02</v>
      </c>
      <c r="K143" s="33">
        <v>423</v>
      </c>
      <c r="L143" s="127">
        <f>'виды работ '!C138</f>
        <v>3991163</v>
      </c>
      <c r="M143" s="130">
        <v>0</v>
      </c>
      <c r="N143" s="89">
        <v>1652342</v>
      </c>
      <c r="O143" s="89">
        <v>798232</v>
      </c>
      <c r="P143" s="130">
        <v>1540589</v>
      </c>
      <c r="Q143" s="130">
        <f t="shared" ref="Q143:Q152" si="66">L143/H143</f>
        <v>440.57434595429959</v>
      </c>
      <c r="R143" s="127">
        <v>14593.7</v>
      </c>
      <c r="S143" s="127" t="s">
        <v>107</v>
      </c>
      <c r="T143" s="130" t="s">
        <v>102</v>
      </c>
      <c r="U143" s="31">
        <f t="shared" si="37"/>
        <v>3991163</v>
      </c>
      <c r="V143" s="31">
        <f t="shared" si="38"/>
        <v>0</v>
      </c>
    </row>
    <row r="144" spans="1:22" s="6" customFormat="1" ht="16.5" customHeight="1" x14ac:dyDescent="0.3">
      <c r="A144" s="18">
        <f>A143+1</f>
        <v>77</v>
      </c>
      <c r="B144" s="8" t="s">
        <v>195</v>
      </c>
      <c r="C144" s="72">
        <v>1993</v>
      </c>
      <c r="D144" s="73"/>
      <c r="E144" s="133" t="s">
        <v>99</v>
      </c>
      <c r="F144" s="33">
        <v>5</v>
      </c>
      <c r="G144" s="33">
        <v>8</v>
      </c>
      <c r="H144" s="130">
        <v>8618</v>
      </c>
      <c r="I144" s="130">
        <v>4549.3500000000004</v>
      </c>
      <c r="J144" s="130">
        <v>7244.85</v>
      </c>
      <c r="K144" s="33">
        <v>402</v>
      </c>
      <c r="L144" s="127">
        <f>'виды работ '!C139</f>
        <v>3132431</v>
      </c>
      <c r="M144" s="130">
        <v>0</v>
      </c>
      <c r="N144" s="89">
        <v>1296827</v>
      </c>
      <c r="O144" s="89">
        <v>626486</v>
      </c>
      <c r="P144" s="130">
        <v>1209118</v>
      </c>
      <c r="Q144" s="130">
        <f t="shared" ref="Q144:Q150" si="67">L144/H144</f>
        <v>363.47540032490139</v>
      </c>
      <c r="R144" s="127">
        <v>14593.7</v>
      </c>
      <c r="S144" s="127" t="s">
        <v>107</v>
      </c>
      <c r="T144" s="130" t="s">
        <v>102</v>
      </c>
      <c r="U144" s="31">
        <f t="shared" si="37"/>
        <v>3132431</v>
      </c>
      <c r="V144" s="31">
        <f t="shared" si="38"/>
        <v>0</v>
      </c>
    </row>
    <row r="145" spans="1:22" s="6" customFormat="1" ht="16.5" customHeight="1" x14ac:dyDescent="0.3">
      <c r="A145" s="18">
        <f t="shared" ref="A145:A150" si="68">A144+1</f>
        <v>78</v>
      </c>
      <c r="B145" s="8" t="s">
        <v>197</v>
      </c>
      <c r="C145" s="72">
        <v>1989</v>
      </c>
      <c r="D145" s="73"/>
      <c r="E145" s="133" t="s">
        <v>99</v>
      </c>
      <c r="F145" s="33">
        <v>5</v>
      </c>
      <c r="G145" s="33">
        <v>5</v>
      </c>
      <c r="H145" s="130">
        <v>5900</v>
      </c>
      <c r="I145" s="130">
        <v>3028.46</v>
      </c>
      <c r="J145" s="130">
        <v>4962.4799999999996</v>
      </c>
      <c r="K145" s="33">
        <v>271</v>
      </c>
      <c r="L145" s="127">
        <f>'виды работ '!C140</f>
        <v>4085953</v>
      </c>
      <c r="M145" s="130">
        <v>0</v>
      </c>
      <c r="N145" s="89">
        <v>1691585</v>
      </c>
      <c r="O145" s="89">
        <v>817190</v>
      </c>
      <c r="P145" s="130">
        <v>1577178</v>
      </c>
      <c r="Q145" s="130">
        <f>L145/H145</f>
        <v>692.53440677966103</v>
      </c>
      <c r="R145" s="127">
        <v>14593.7</v>
      </c>
      <c r="S145" s="127" t="s">
        <v>107</v>
      </c>
      <c r="T145" s="130" t="s">
        <v>102</v>
      </c>
      <c r="U145" s="31">
        <f>N145+O145+P145</f>
        <v>4085953</v>
      </c>
      <c r="V145" s="31">
        <f>U145-L145</f>
        <v>0</v>
      </c>
    </row>
    <row r="146" spans="1:22" s="6" customFormat="1" ht="16.5" customHeight="1" x14ac:dyDescent="0.3">
      <c r="A146" s="18">
        <f t="shared" si="68"/>
        <v>79</v>
      </c>
      <c r="B146" s="8" t="s">
        <v>198</v>
      </c>
      <c r="C146" s="72">
        <v>1988</v>
      </c>
      <c r="D146" s="73"/>
      <c r="E146" s="133" t="s">
        <v>99</v>
      </c>
      <c r="F146" s="33">
        <v>5</v>
      </c>
      <c r="G146" s="33">
        <v>6</v>
      </c>
      <c r="H146" s="130">
        <v>6712</v>
      </c>
      <c r="I146" s="130">
        <v>3582.7</v>
      </c>
      <c r="J146" s="130">
        <v>5786.5</v>
      </c>
      <c r="K146" s="33">
        <v>342</v>
      </c>
      <c r="L146" s="127">
        <f>'виды работ '!C141</f>
        <v>5825380</v>
      </c>
      <c r="M146" s="130">
        <v>0</v>
      </c>
      <c r="N146" s="89">
        <v>2411708</v>
      </c>
      <c r="O146" s="89">
        <v>1165076</v>
      </c>
      <c r="P146" s="130">
        <v>2248596</v>
      </c>
      <c r="Q146" s="130">
        <f>L146/H146</f>
        <v>867.90524433849816</v>
      </c>
      <c r="R146" s="127">
        <v>14593.7</v>
      </c>
      <c r="S146" s="127" t="s">
        <v>107</v>
      </c>
      <c r="T146" s="130" t="s">
        <v>102</v>
      </c>
      <c r="U146" s="31">
        <f>N146+O146+P146</f>
        <v>5825380</v>
      </c>
      <c r="V146" s="31">
        <f>U146-L146</f>
        <v>0</v>
      </c>
    </row>
    <row r="147" spans="1:22" s="6" customFormat="1" ht="16.5" customHeight="1" x14ac:dyDescent="0.3">
      <c r="A147" s="18">
        <f t="shared" si="68"/>
        <v>80</v>
      </c>
      <c r="B147" s="8" t="s">
        <v>196</v>
      </c>
      <c r="C147" s="72">
        <v>1986</v>
      </c>
      <c r="D147" s="73"/>
      <c r="E147" s="133" t="s">
        <v>99</v>
      </c>
      <c r="F147" s="33">
        <v>5</v>
      </c>
      <c r="G147" s="33">
        <v>4</v>
      </c>
      <c r="H147" s="130">
        <v>3758</v>
      </c>
      <c r="I147" s="130">
        <v>2247.8000000000002</v>
      </c>
      <c r="J147" s="130">
        <v>3364.9</v>
      </c>
      <c r="K147" s="33">
        <v>215</v>
      </c>
      <c r="L147" s="127">
        <f>'виды работ '!C142</f>
        <v>1753728</v>
      </c>
      <c r="M147" s="130">
        <v>0</v>
      </c>
      <c r="N147" s="89">
        <v>726044</v>
      </c>
      <c r="O147" s="89">
        <v>350745</v>
      </c>
      <c r="P147" s="130">
        <v>676939</v>
      </c>
      <c r="Q147" s="130">
        <f t="shared" si="67"/>
        <v>466.6652474720596</v>
      </c>
      <c r="R147" s="127">
        <v>14593.7</v>
      </c>
      <c r="S147" s="127" t="s">
        <v>107</v>
      </c>
      <c r="T147" s="130" t="s">
        <v>102</v>
      </c>
      <c r="U147" s="31">
        <f t="shared" ref="U147:U208" si="69">N147+O147+P147</f>
        <v>1753728</v>
      </c>
      <c r="V147" s="31">
        <f t="shared" ref="V147:V208" si="70">U147-L147</f>
        <v>0</v>
      </c>
    </row>
    <row r="148" spans="1:22" s="6" customFormat="1" ht="16.5" customHeight="1" x14ac:dyDescent="0.3">
      <c r="A148" s="18">
        <f t="shared" si="68"/>
        <v>81</v>
      </c>
      <c r="B148" s="8" t="s">
        <v>199</v>
      </c>
      <c r="C148" s="16">
        <v>1994</v>
      </c>
      <c r="D148" s="74"/>
      <c r="E148" s="133" t="s">
        <v>99</v>
      </c>
      <c r="F148" s="75">
        <v>5</v>
      </c>
      <c r="G148" s="33">
        <v>3</v>
      </c>
      <c r="H148" s="130">
        <v>3660</v>
      </c>
      <c r="I148" s="130">
        <v>1654.4</v>
      </c>
      <c r="J148" s="130">
        <v>3837.8</v>
      </c>
      <c r="K148" s="33">
        <v>153</v>
      </c>
      <c r="L148" s="127">
        <f>'виды работ '!C143</f>
        <v>2055407</v>
      </c>
      <c r="M148" s="130">
        <v>0</v>
      </c>
      <c r="N148" s="89">
        <v>850939</v>
      </c>
      <c r="O148" s="89">
        <v>411081</v>
      </c>
      <c r="P148" s="130">
        <v>793387</v>
      </c>
      <c r="Q148" s="130">
        <f t="shared" si="67"/>
        <v>561.58661202185795</v>
      </c>
      <c r="R148" s="127">
        <v>14593.7</v>
      </c>
      <c r="S148" s="127" t="s">
        <v>107</v>
      </c>
      <c r="T148" s="130" t="s">
        <v>102</v>
      </c>
      <c r="U148" s="31">
        <f t="shared" si="69"/>
        <v>2055407</v>
      </c>
      <c r="V148" s="31">
        <f t="shared" si="70"/>
        <v>0</v>
      </c>
    </row>
    <row r="149" spans="1:22" s="6" customFormat="1" ht="16.5" customHeight="1" x14ac:dyDescent="0.3">
      <c r="A149" s="18">
        <f t="shared" si="68"/>
        <v>82</v>
      </c>
      <c r="B149" s="8" t="s">
        <v>200</v>
      </c>
      <c r="C149" s="16">
        <v>1994</v>
      </c>
      <c r="D149" s="16"/>
      <c r="E149" s="133" t="s">
        <v>99</v>
      </c>
      <c r="F149" s="75">
        <v>5</v>
      </c>
      <c r="G149" s="33">
        <v>2</v>
      </c>
      <c r="H149" s="130">
        <v>2578</v>
      </c>
      <c r="I149" s="130">
        <v>1170.3</v>
      </c>
      <c r="J149" s="130">
        <v>2565.5</v>
      </c>
      <c r="K149" s="33">
        <v>118</v>
      </c>
      <c r="L149" s="127">
        <f>'виды работ '!C144</f>
        <v>1797037</v>
      </c>
      <c r="M149" s="130">
        <v>0</v>
      </c>
      <c r="N149" s="89">
        <v>743974</v>
      </c>
      <c r="O149" s="89">
        <v>359407</v>
      </c>
      <c r="P149" s="130">
        <v>693656</v>
      </c>
      <c r="Q149" s="130">
        <f t="shared" si="67"/>
        <v>697.06633048875096</v>
      </c>
      <c r="R149" s="127">
        <v>14593.7</v>
      </c>
      <c r="S149" s="127" t="s">
        <v>107</v>
      </c>
      <c r="T149" s="130" t="s">
        <v>102</v>
      </c>
      <c r="U149" s="31">
        <f t="shared" si="69"/>
        <v>1797037</v>
      </c>
      <c r="V149" s="31">
        <f t="shared" si="70"/>
        <v>0</v>
      </c>
    </row>
    <row r="150" spans="1:22" s="6" customFormat="1" ht="16.5" customHeight="1" x14ac:dyDescent="0.3">
      <c r="A150" s="18">
        <f t="shared" si="68"/>
        <v>83</v>
      </c>
      <c r="B150" s="8" t="s">
        <v>201</v>
      </c>
      <c r="C150" s="16">
        <v>1992</v>
      </c>
      <c r="D150" s="16"/>
      <c r="E150" s="133" t="s">
        <v>99</v>
      </c>
      <c r="F150" s="75">
        <v>5</v>
      </c>
      <c r="G150" s="75">
        <v>5</v>
      </c>
      <c r="H150" s="130">
        <v>5898</v>
      </c>
      <c r="I150" s="130">
        <v>3177.32</v>
      </c>
      <c r="J150" s="130">
        <v>5217.6099999999997</v>
      </c>
      <c r="K150" s="75">
        <v>297</v>
      </c>
      <c r="L150" s="127">
        <f>'виды работ '!C145</f>
        <v>6831069</v>
      </c>
      <c r="M150" s="130">
        <v>0</v>
      </c>
      <c r="N150" s="89">
        <v>2828063</v>
      </c>
      <c r="O150" s="89">
        <v>1366213</v>
      </c>
      <c r="P150" s="130">
        <v>2636793</v>
      </c>
      <c r="Q150" s="130">
        <f t="shared" si="67"/>
        <v>1158.2009155645981</v>
      </c>
      <c r="R150" s="127">
        <v>14593.7</v>
      </c>
      <c r="S150" s="127" t="s">
        <v>107</v>
      </c>
      <c r="T150" s="130" t="s">
        <v>102</v>
      </c>
      <c r="U150" s="31">
        <f t="shared" si="69"/>
        <v>6831069</v>
      </c>
      <c r="V150" s="31">
        <f t="shared" si="70"/>
        <v>0</v>
      </c>
    </row>
    <row r="151" spans="1:22" s="6" customFormat="1" ht="16.5" customHeight="1" x14ac:dyDescent="0.3">
      <c r="A151" s="157" t="s">
        <v>17</v>
      </c>
      <c r="B151" s="158"/>
      <c r="C151" s="62" t="s">
        <v>98</v>
      </c>
      <c r="D151" s="62" t="s">
        <v>98</v>
      </c>
      <c r="E151" s="62" t="s">
        <v>98</v>
      </c>
      <c r="F151" s="130" t="s">
        <v>98</v>
      </c>
      <c r="G151" s="130" t="s">
        <v>98</v>
      </c>
      <c r="H151" s="127">
        <f t="shared" ref="H151:P151" si="71">SUM(H143:H150)</f>
        <v>46183</v>
      </c>
      <c r="I151" s="127">
        <f t="shared" si="71"/>
        <v>24043.22</v>
      </c>
      <c r="J151" s="127">
        <f t="shared" si="71"/>
        <v>40134.660000000003</v>
      </c>
      <c r="K151" s="126">
        <f t="shared" si="71"/>
        <v>2221</v>
      </c>
      <c r="L151" s="127">
        <f t="shared" si="71"/>
        <v>29472168</v>
      </c>
      <c r="M151" s="127">
        <f t="shared" si="71"/>
        <v>0</v>
      </c>
      <c r="N151" s="127">
        <f t="shared" si="71"/>
        <v>12201482</v>
      </c>
      <c r="O151" s="127">
        <f t="shared" si="71"/>
        <v>5894430</v>
      </c>
      <c r="P151" s="127">
        <f t="shared" si="71"/>
        <v>11376256</v>
      </c>
      <c r="Q151" s="130">
        <f t="shared" si="66"/>
        <v>638.16053526189296</v>
      </c>
      <c r="R151" s="130" t="s">
        <v>98</v>
      </c>
      <c r="S151" s="127" t="s">
        <v>98</v>
      </c>
      <c r="T151" s="127" t="s">
        <v>98</v>
      </c>
      <c r="U151" s="31">
        <f t="shared" si="69"/>
        <v>29472168</v>
      </c>
      <c r="V151" s="31">
        <f t="shared" si="70"/>
        <v>0</v>
      </c>
    </row>
    <row r="152" spans="1:22" s="7" customFormat="1" ht="16.5" customHeight="1" x14ac:dyDescent="0.3">
      <c r="A152" s="150" t="s">
        <v>62</v>
      </c>
      <c r="B152" s="151"/>
      <c r="C152" s="152"/>
      <c r="D152" s="129" t="s">
        <v>98</v>
      </c>
      <c r="E152" s="129" t="s">
        <v>98</v>
      </c>
      <c r="F152" s="128" t="s">
        <v>98</v>
      </c>
      <c r="G152" s="128" t="s">
        <v>98</v>
      </c>
      <c r="H152" s="131">
        <f t="shared" ref="H152:P152" si="72">H141+H151</f>
        <v>49646.77</v>
      </c>
      <c r="I152" s="131">
        <f t="shared" si="72"/>
        <v>26602.880000000001</v>
      </c>
      <c r="J152" s="131">
        <f t="shared" si="72"/>
        <v>42163.19</v>
      </c>
      <c r="K152" s="14">
        <f t="shared" si="72"/>
        <v>2396</v>
      </c>
      <c r="L152" s="131">
        <f t="shared" si="72"/>
        <v>32610585</v>
      </c>
      <c r="M152" s="131">
        <f t="shared" si="72"/>
        <v>0</v>
      </c>
      <c r="N152" s="131">
        <f t="shared" si="72"/>
        <v>13500787</v>
      </c>
      <c r="O152" s="131">
        <f t="shared" si="72"/>
        <v>6522113</v>
      </c>
      <c r="P152" s="131">
        <f t="shared" si="72"/>
        <v>12587685</v>
      </c>
      <c r="Q152" s="128">
        <f t="shared" si="66"/>
        <v>656.85209732677481</v>
      </c>
      <c r="R152" s="128" t="s">
        <v>98</v>
      </c>
      <c r="S152" s="131" t="s">
        <v>98</v>
      </c>
      <c r="T152" s="131" t="s">
        <v>98</v>
      </c>
      <c r="U152" s="31">
        <f t="shared" si="69"/>
        <v>32610585</v>
      </c>
      <c r="V152" s="31">
        <f t="shared" si="70"/>
        <v>0</v>
      </c>
    </row>
    <row r="153" spans="1:22" s="6" customFormat="1" ht="16.5" customHeight="1" x14ac:dyDescent="0.3">
      <c r="A153" s="160" t="s">
        <v>26</v>
      </c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31">
        <f t="shared" si="69"/>
        <v>0</v>
      </c>
      <c r="V153" s="31">
        <f t="shared" si="70"/>
        <v>0</v>
      </c>
    </row>
    <row r="154" spans="1:22" s="6" customFormat="1" ht="16.5" customHeight="1" x14ac:dyDescent="0.3">
      <c r="A154" s="153" t="s">
        <v>27</v>
      </c>
      <c r="B154" s="154"/>
      <c r="C154" s="154"/>
      <c r="D154" s="154"/>
      <c r="E154" s="155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31">
        <f t="shared" si="69"/>
        <v>0</v>
      </c>
      <c r="V154" s="31">
        <f t="shared" si="70"/>
        <v>0</v>
      </c>
    </row>
    <row r="155" spans="1:22" s="6" customFormat="1" ht="16.5" customHeight="1" x14ac:dyDescent="0.3">
      <c r="A155" s="40">
        <f>A150+1</f>
        <v>84</v>
      </c>
      <c r="B155" s="38" t="s">
        <v>205</v>
      </c>
      <c r="C155" s="134">
        <v>1965</v>
      </c>
      <c r="D155" s="134"/>
      <c r="E155" s="133" t="s">
        <v>97</v>
      </c>
      <c r="F155" s="126">
        <v>4</v>
      </c>
      <c r="G155" s="126">
        <v>3</v>
      </c>
      <c r="H155" s="127">
        <v>1994.3</v>
      </c>
      <c r="I155" s="127">
        <v>1994.3</v>
      </c>
      <c r="J155" s="127">
        <v>1734.6</v>
      </c>
      <c r="K155" s="126">
        <v>32</v>
      </c>
      <c r="L155" s="127">
        <f>'виды работ '!C150</f>
        <v>14580957</v>
      </c>
      <c r="M155" s="130">
        <v>0</v>
      </c>
      <c r="N155" s="89">
        <v>6036517</v>
      </c>
      <c r="O155" s="89">
        <v>2916191</v>
      </c>
      <c r="P155" s="130">
        <v>5628249</v>
      </c>
      <c r="Q155" s="130">
        <f t="shared" ref="Q155" si="73">L155/H155</f>
        <v>7311.3157498871788</v>
      </c>
      <c r="R155" s="127">
        <v>14593.7</v>
      </c>
      <c r="S155" s="127" t="s">
        <v>107</v>
      </c>
      <c r="T155" s="130" t="s">
        <v>102</v>
      </c>
      <c r="U155" s="31">
        <f>N155+O155+P155</f>
        <v>14580957</v>
      </c>
      <c r="V155" s="31">
        <f>U155-L155</f>
        <v>0</v>
      </c>
    </row>
    <row r="156" spans="1:22" s="6" customFormat="1" ht="16.5" customHeight="1" x14ac:dyDescent="0.3">
      <c r="A156" s="18">
        <f>A155+1</f>
        <v>85</v>
      </c>
      <c r="B156" s="38" t="s">
        <v>202</v>
      </c>
      <c r="C156" s="134">
        <v>1996</v>
      </c>
      <c r="D156" s="134"/>
      <c r="E156" s="133" t="s">
        <v>97</v>
      </c>
      <c r="F156" s="126">
        <v>2</v>
      </c>
      <c r="G156" s="126">
        <v>3</v>
      </c>
      <c r="H156" s="127">
        <v>328.8</v>
      </c>
      <c r="I156" s="127">
        <v>328.8</v>
      </c>
      <c r="J156" s="127">
        <v>175.6</v>
      </c>
      <c r="K156" s="126">
        <v>5</v>
      </c>
      <c r="L156" s="127">
        <f>'виды работ '!C151</f>
        <v>6410487</v>
      </c>
      <c r="M156" s="130">
        <v>0</v>
      </c>
      <c r="N156" s="89">
        <v>2653942</v>
      </c>
      <c r="O156" s="89">
        <v>1282097</v>
      </c>
      <c r="P156" s="130">
        <v>2474448</v>
      </c>
      <c r="Q156" s="130">
        <f>L156/H156</f>
        <v>19496.614963503649</v>
      </c>
      <c r="R156" s="127">
        <v>14593.7</v>
      </c>
      <c r="S156" s="127" t="s">
        <v>107</v>
      </c>
      <c r="T156" s="130" t="s">
        <v>102</v>
      </c>
      <c r="U156" s="31">
        <f t="shared" si="69"/>
        <v>6410487</v>
      </c>
      <c r="V156" s="31">
        <f t="shared" si="70"/>
        <v>0</v>
      </c>
    </row>
    <row r="157" spans="1:22" s="6" customFormat="1" ht="16.5" customHeight="1" x14ac:dyDescent="0.3">
      <c r="A157" s="40">
        <f>A156+1</f>
        <v>86</v>
      </c>
      <c r="B157" s="38" t="s">
        <v>203</v>
      </c>
      <c r="C157" s="134">
        <v>1996</v>
      </c>
      <c r="D157" s="134"/>
      <c r="E157" s="133" t="s">
        <v>97</v>
      </c>
      <c r="F157" s="126">
        <v>2</v>
      </c>
      <c r="G157" s="126">
        <v>3</v>
      </c>
      <c r="H157" s="127">
        <v>322.8</v>
      </c>
      <c r="I157" s="127">
        <v>322.8</v>
      </c>
      <c r="J157" s="127">
        <v>221.5</v>
      </c>
      <c r="K157" s="126">
        <v>16</v>
      </c>
      <c r="L157" s="127">
        <f>'виды работ '!C152</f>
        <v>6769957</v>
      </c>
      <c r="M157" s="130">
        <v>0</v>
      </c>
      <c r="N157" s="89">
        <v>2802763</v>
      </c>
      <c r="O157" s="89">
        <v>1353991</v>
      </c>
      <c r="P157" s="130">
        <v>2613203</v>
      </c>
      <c r="Q157" s="130">
        <f t="shared" ref="Q157:Q158" si="74">L157/H157</f>
        <v>20972.605328376703</v>
      </c>
      <c r="R157" s="127">
        <v>14593.7</v>
      </c>
      <c r="S157" s="127" t="s">
        <v>107</v>
      </c>
      <c r="T157" s="130" t="s">
        <v>102</v>
      </c>
      <c r="U157" s="31">
        <f t="shared" si="69"/>
        <v>6769957</v>
      </c>
      <c r="V157" s="31">
        <f t="shared" si="70"/>
        <v>0</v>
      </c>
    </row>
    <row r="158" spans="1:22" s="6" customFormat="1" ht="16.5" customHeight="1" x14ac:dyDescent="0.3">
      <c r="A158" s="40">
        <f t="shared" ref="A158" si="75">A157+1</f>
        <v>87</v>
      </c>
      <c r="B158" s="38" t="s">
        <v>204</v>
      </c>
      <c r="C158" s="134">
        <v>1999</v>
      </c>
      <c r="D158" s="134"/>
      <c r="E158" s="133" t="s">
        <v>97</v>
      </c>
      <c r="F158" s="126">
        <v>2</v>
      </c>
      <c r="G158" s="126">
        <v>3</v>
      </c>
      <c r="H158" s="127">
        <v>328.6</v>
      </c>
      <c r="I158" s="127">
        <v>328.6</v>
      </c>
      <c r="J158" s="127">
        <v>120.5</v>
      </c>
      <c r="K158" s="126">
        <v>6</v>
      </c>
      <c r="L158" s="127">
        <f>'виды работ '!C153</f>
        <v>7397310</v>
      </c>
      <c r="M158" s="130">
        <v>0</v>
      </c>
      <c r="N158" s="89">
        <v>3062487</v>
      </c>
      <c r="O158" s="89">
        <v>1479462</v>
      </c>
      <c r="P158" s="130">
        <v>2855361</v>
      </c>
      <c r="Q158" s="130">
        <f t="shared" si="74"/>
        <v>22511.594643944005</v>
      </c>
      <c r="R158" s="127">
        <v>14593.7</v>
      </c>
      <c r="S158" s="127" t="s">
        <v>107</v>
      </c>
      <c r="T158" s="130" t="s">
        <v>102</v>
      </c>
      <c r="U158" s="31">
        <f t="shared" si="69"/>
        <v>7397310</v>
      </c>
      <c r="V158" s="31">
        <f t="shared" si="70"/>
        <v>0</v>
      </c>
    </row>
    <row r="159" spans="1:22" s="6" customFormat="1" ht="16.5" customHeight="1" x14ac:dyDescent="0.3">
      <c r="A159" s="157" t="s">
        <v>17</v>
      </c>
      <c r="B159" s="158"/>
      <c r="C159" s="62" t="s">
        <v>98</v>
      </c>
      <c r="D159" s="62" t="s">
        <v>98</v>
      </c>
      <c r="E159" s="62" t="s">
        <v>98</v>
      </c>
      <c r="F159" s="130" t="s">
        <v>98</v>
      </c>
      <c r="G159" s="130" t="s">
        <v>98</v>
      </c>
      <c r="H159" s="127">
        <f>SUM(H155:H158)</f>
        <v>2974.5</v>
      </c>
      <c r="I159" s="127">
        <f t="shared" ref="I159:P159" si="76">SUM(I155:I158)</f>
        <v>2974.5</v>
      </c>
      <c r="J159" s="127">
        <f t="shared" si="76"/>
        <v>2252.1999999999998</v>
      </c>
      <c r="K159" s="126">
        <f t="shared" si="76"/>
        <v>59</v>
      </c>
      <c r="L159" s="127">
        <f t="shared" si="76"/>
        <v>35158711</v>
      </c>
      <c r="M159" s="127">
        <f t="shared" si="76"/>
        <v>0</v>
      </c>
      <c r="N159" s="127">
        <f t="shared" si="76"/>
        <v>14555709</v>
      </c>
      <c r="O159" s="127">
        <f t="shared" si="76"/>
        <v>7031741</v>
      </c>
      <c r="P159" s="127">
        <f t="shared" si="76"/>
        <v>13571261</v>
      </c>
      <c r="Q159" s="130">
        <f>L159/H159</f>
        <v>11820.040679105732</v>
      </c>
      <c r="R159" s="130" t="s">
        <v>98</v>
      </c>
      <c r="S159" s="127" t="s">
        <v>98</v>
      </c>
      <c r="T159" s="127" t="s">
        <v>98</v>
      </c>
      <c r="U159" s="31">
        <f t="shared" si="69"/>
        <v>35158711</v>
      </c>
      <c r="V159" s="31">
        <f t="shared" si="70"/>
        <v>0</v>
      </c>
    </row>
    <row r="160" spans="1:22" s="6" customFormat="1" ht="16.5" customHeight="1" x14ac:dyDescent="0.3">
      <c r="A160" s="41" t="s">
        <v>206</v>
      </c>
      <c r="B160" s="42"/>
      <c r="C160" s="43"/>
      <c r="D160" s="43"/>
      <c r="E160" s="44"/>
      <c r="F160" s="130"/>
      <c r="G160" s="130"/>
      <c r="H160" s="127"/>
      <c r="I160" s="127"/>
      <c r="J160" s="127"/>
      <c r="K160" s="127"/>
      <c r="L160" s="127"/>
      <c r="M160" s="127"/>
      <c r="N160" s="127"/>
      <c r="O160" s="127"/>
      <c r="P160" s="127"/>
      <c r="Q160" s="130"/>
      <c r="R160" s="127"/>
      <c r="S160" s="127"/>
      <c r="T160" s="130"/>
      <c r="U160" s="31">
        <f t="shared" si="69"/>
        <v>0</v>
      </c>
      <c r="V160" s="31">
        <f t="shared" si="70"/>
        <v>0</v>
      </c>
    </row>
    <row r="161" spans="1:22" s="6" customFormat="1" ht="16.5" customHeight="1" x14ac:dyDescent="0.3">
      <c r="A161" s="45">
        <f>A158+1</f>
        <v>88</v>
      </c>
      <c r="B161" s="8" t="s">
        <v>259</v>
      </c>
      <c r="C161" s="135">
        <v>1988</v>
      </c>
      <c r="D161" s="135"/>
      <c r="E161" s="133" t="s">
        <v>99</v>
      </c>
      <c r="F161" s="135">
        <v>4</v>
      </c>
      <c r="G161" s="135">
        <v>4</v>
      </c>
      <c r="H161" s="135">
        <v>4172.8</v>
      </c>
      <c r="I161" s="135">
        <v>3689.6</v>
      </c>
      <c r="J161" s="135">
        <v>3424.7</v>
      </c>
      <c r="K161" s="135">
        <v>171</v>
      </c>
      <c r="L161" s="127">
        <f>'виды работ '!C156</f>
        <v>8427572</v>
      </c>
      <c r="M161" s="130">
        <v>0</v>
      </c>
      <c r="N161" s="89">
        <v>3489015</v>
      </c>
      <c r="O161" s="89">
        <v>1685514</v>
      </c>
      <c r="P161" s="130">
        <v>3253043</v>
      </c>
      <c r="Q161" s="130">
        <f>L161/H161</f>
        <v>2019.6443634969323</v>
      </c>
      <c r="R161" s="127">
        <v>14593.7</v>
      </c>
      <c r="S161" s="127" t="s">
        <v>107</v>
      </c>
      <c r="T161" s="130" t="s">
        <v>102</v>
      </c>
      <c r="U161" s="31">
        <f>N161+O161+P161</f>
        <v>8427572</v>
      </c>
      <c r="V161" s="31">
        <f>U161-L161</f>
        <v>0</v>
      </c>
    </row>
    <row r="162" spans="1:22" s="6" customFormat="1" ht="16.5" customHeight="1" x14ac:dyDescent="0.3">
      <c r="A162" s="45">
        <f>A161+1</f>
        <v>89</v>
      </c>
      <c r="B162" s="8" t="s">
        <v>207</v>
      </c>
      <c r="C162" s="135">
        <v>1960</v>
      </c>
      <c r="D162" s="135"/>
      <c r="E162" s="133" t="s">
        <v>97</v>
      </c>
      <c r="F162" s="135">
        <v>3</v>
      </c>
      <c r="G162" s="135">
        <v>2</v>
      </c>
      <c r="H162" s="135">
        <v>1047.4000000000001</v>
      </c>
      <c r="I162" s="135">
        <v>966.8</v>
      </c>
      <c r="J162" s="135">
        <v>900.2</v>
      </c>
      <c r="K162" s="135">
        <v>55</v>
      </c>
      <c r="L162" s="127">
        <f>'виды работ '!C157</f>
        <v>4307767</v>
      </c>
      <c r="M162" s="130">
        <v>0</v>
      </c>
      <c r="N162" s="89">
        <v>1783416</v>
      </c>
      <c r="O162" s="89">
        <v>861553</v>
      </c>
      <c r="P162" s="130">
        <v>1662798</v>
      </c>
      <c r="Q162" s="130">
        <f t="shared" ref="Q162:Q164" si="77">L162/H162</f>
        <v>4112.8193622302842</v>
      </c>
      <c r="R162" s="127">
        <v>14593.7</v>
      </c>
      <c r="S162" s="127" t="s">
        <v>107</v>
      </c>
      <c r="T162" s="130" t="s">
        <v>102</v>
      </c>
      <c r="U162" s="31">
        <f t="shared" si="69"/>
        <v>4307767</v>
      </c>
      <c r="V162" s="31">
        <f t="shared" si="70"/>
        <v>0</v>
      </c>
    </row>
    <row r="163" spans="1:22" s="6" customFormat="1" ht="16.5" customHeight="1" x14ac:dyDescent="0.3">
      <c r="A163" s="45">
        <f>A162+1</f>
        <v>90</v>
      </c>
      <c r="B163" s="8" t="s">
        <v>208</v>
      </c>
      <c r="C163" s="135">
        <v>1968</v>
      </c>
      <c r="D163" s="135"/>
      <c r="E163" s="133" t="s">
        <v>97</v>
      </c>
      <c r="F163" s="135">
        <v>2</v>
      </c>
      <c r="G163" s="135">
        <v>2</v>
      </c>
      <c r="H163" s="135">
        <v>771.8</v>
      </c>
      <c r="I163" s="135">
        <v>740.7</v>
      </c>
      <c r="J163" s="135">
        <v>616.70000000000005</v>
      </c>
      <c r="K163" s="135">
        <v>34</v>
      </c>
      <c r="L163" s="127">
        <f>'виды работ '!C158</f>
        <v>2790634</v>
      </c>
      <c r="M163" s="130">
        <v>0</v>
      </c>
      <c r="N163" s="89">
        <v>1155323</v>
      </c>
      <c r="O163" s="89">
        <v>558126</v>
      </c>
      <c r="P163" s="130">
        <v>1077185</v>
      </c>
      <c r="Q163" s="130">
        <f t="shared" ref="Q163" si="78">L163/H163</f>
        <v>3615.7476030059602</v>
      </c>
      <c r="R163" s="127">
        <v>14593.7</v>
      </c>
      <c r="S163" s="127" t="s">
        <v>107</v>
      </c>
      <c r="T163" s="130" t="s">
        <v>102</v>
      </c>
      <c r="U163" s="31">
        <f t="shared" si="69"/>
        <v>2790634</v>
      </c>
      <c r="V163" s="31">
        <f t="shared" si="70"/>
        <v>0</v>
      </c>
    </row>
    <row r="164" spans="1:22" s="6" customFormat="1" ht="16.5" customHeight="1" x14ac:dyDescent="0.3">
      <c r="A164" s="157" t="s">
        <v>17</v>
      </c>
      <c r="B164" s="158"/>
      <c r="C164" s="62" t="s">
        <v>98</v>
      </c>
      <c r="D164" s="62" t="s">
        <v>98</v>
      </c>
      <c r="E164" s="62" t="s">
        <v>98</v>
      </c>
      <c r="F164" s="130" t="s">
        <v>98</v>
      </c>
      <c r="G164" s="130" t="s">
        <v>98</v>
      </c>
      <c r="H164" s="127">
        <f>SUM(H161:H163)</f>
        <v>5992.0000000000009</v>
      </c>
      <c r="I164" s="127">
        <f t="shared" ref="I164:P164" si="79">SUM(I161:I163)</f>
        <v>5397.0999999999995</v>
      </c>
      <c r="J164" s="127">
        <f t="shared" si="79"/>
        <v>4941.5999999999995</v>
      </c>
      <c r="K164" s="126">
        <f>SUM(K161:K163)</f>
        <v>260</v>
      </c>
      <c r="L164" s="127">
        <f t="shared" si="79"/>
        <v>15525973</v>
      </c>
      <c r="M164" s="127">
        <f t="shared" si="79"/>
        <v>0</v>
      </c>
      <c r="N164" s="127">
        <f>SUM(N161:N163)</f>
        <v>6427754</v>
      </c>
      <c r="O164" s="127">
        <f t="shared" si="79"/>
        <v>3105193</v>
      </c>
      <c r="P164" s="127">
        <f t="shared" si="79"/>
        <v>5993026</v>
      </c>
      <c r="Q164" s="130">
        <f t="shared" si="77"/>
        <v>2591.1169893190918</v>
      </c>
      <c r="R164" s="130" t="s">
        <v>98</v>
      </c>
      <c r="S164" s="127" t="s">
        <v>98</v>
      </c>
      <c r="T164" s="127" t="s">
        <v>98</v>
      </c>
      <c r="U164" s="31">
        <f t="shared" si="69"/>
        <v>15525973</v>
      </c>
      <c r="V164" s="31">
        <f t="shared" si="70"/>
        <v>0</v>
      </c>
    </row>
    <row r="165" spans="1:22" s="6" customFormat="1" ht="16.5" customHeight="1" x14ac:dyDescent="0.3">
      <c r="A165" s="140" t="s">
        <v>209</v>
      </c>
      <c r="B165" s="140"/>
      <c r="C165" s="140"/>
      <c r="D165" s="140"/>
      <c r="E165" s="140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31">
        <f t="shared" si="69"/>
        <v>0</v>
      </c>
      <c r="V165" s="31">
        <f t="shared" si="70"/>
        <v>0</v>
      </c>
    </row>
    <row r="166" spans="1:22" s="6" customFormat="1" ht="16.5" customHeight="1" x14ac:dyDescent="0.3">
      <c r="A166" s="19">
        <f>A163+1</f>
        <v>91</v>
      </c>
      <c r="B166" s="8" t="s">
        <v>211</v>
      </c>
      <c r="C166" s="133">
        <v>1962</v>
      </c>
      <c r="D166" s="133"/>
      <c r="E166" s="133" t="s">
        <v>97</v>
      </c>
      <c r="F166" s="33">
        <v>2</v>
      </c>
      <c r="G166" s="33">
        <v>2</v>
      </c>
      <c r="H166" s="91">
        <v>622.6</v>
      </c>
      <c r="I166" s="130">
        <v>622.6</v>
      </c>
      <c r="J166" s="130">
        <v>0</v>
      </c>
      <c r="K166" s="126">
        <v>38</v>
      </c>
      <c r="L166" s="127">
        <f>'виды работ '!C161</f>
        <v>3406974</v>
      </c>
      <c r="M166" s="130">
        <v>0</v>
      </c>
      <c r="N166" s="89">
        <v>1410488</v>
      </c>
      <c r="O166" s="89">
        <v>681394</v>
      </c>
      <c r="P166" s="130">
        <v>1315092</v>
      </c>
      <c r="Q166" s="130">
        <f>L166/H166</f>
        <v>5472.1715387086406</v>
      </c>
      <c r="R166" s="127">
        <v>14593.7</v>
      </c>
      <c r="S166" s="127" t="s">
        <v>107</v>
      </c>
      <c r="T166" s="130" t="s">
        <v>102</v>
      </c>
      <c r="U166" s="31">
        <f>N166+O166+P166</f>
        <v>3406974</v>
      </c>
      <c r="V166" s="31">
        <f>U166-L166</f>
        <v>0</v>
      </c>
    </row>
    <row r="167" spans="1:22" s="6" customFormat="1" ht="16.5" customHeight="1" x14ac:dyDescent="0.3">
      <c r="A167" s="19">
        <f t="shared" ref="A167:A168" si="80">A166+1</f>
        <v>92</v>
      </c>
      <c r="B167" s="8" t="s">
        <v>212</v>
      </c>
      <c r="C167" s="133">
        <v>1964</v>
      </c>
      <c r="D167" s="133"/>
      <c r="E167" s="133" t="s">
        <v>97</v>
      </c>
      <c r="F167" s="33">
        <v>2</v>
      </c>
      <c r="G167" s="33">
        <v>2</v>
      </c>
      <c r="H167" s="91">
        <v>622.6</v>
      </c>
      <c r="I167" s="130">
        <v>622.6</v>
      </c>
      <c r="J167" s="130">
        <v>0</v>
      </c>
      <c r="K167" s="126">
        <v>31</v>
      </c>
      <c r="L167" s="127">
        <f>'виды работ '!C162</f>
        <v>5020948</v>
      </c>
      <c r="M167" s="130">
        <v>0</v>
      </c>
      <c r="N167" s="89">
        <v>2078673</v>
      </c>
      <c r="O167" s="89">
        <v>1004189</v>
      </c>
      <c r="P167" s="130">
        <v>1938086</v>
      </c>
      <c r="Q167" s="130">
        <f>L167/H167</f>
        <v>8064.4844201734659</v>
      </c>
      <c r="R167" s="127">
        <v>14593.7</v>
      </c>
      <c r="S167" s="127" t="s">
        <v>107</v>
      </c>
      <c r="T167" s="130" t="s">
        <v>102</v>
      </c>
      <c r="U167" s="31">
        <f>N167+O167+P167</f>
        <v>5020948</v>
      </c>
      <c r="V167" s="31">
        <f>U167-L167</f>
        <v>0</v>
      </c>
    </row>
    <row r="168" spans="1:22" s="6" customFormat="1" ht="16.5" customHeight="1" x14ac:dyDescent="0.3">
      <c r="A168" s="19">
        <f t="shared" si="80"/>
        <v>93</v>
      </c>
      <c r="B168" s="8" t="s">
        <v>210</v>
      </c>
      <c r="C168" s="133">
        <v>1962</v>
      </c>
      <c r="D168" s="133"/>
      <c r="E168" s="133" t="s">
        <v>97</v>
      </c>
      <c r="F168" s="33">
        <v>2</v>
      </c>
      <c r="G168" s="33">
        <v>2</v>
      </c>
      <c r="H168" s="91">
        <v>622.6</v>
      </c>
      <c r="I168" s="130">
        <v>622.6</v>
      </c>
      <c r="J168" s="130">
        <v>0</v>
      </c>
      <c r="K168" s="126">
        <v>32</v>
      </c>
      <c r="L168" s="127">
        <f>'виды работ '!C163</f>
        <v>3958226</v>
      </c>
      <c r="M168" s="130">
        <v>0</v>
      </c>
      <c r="N168" s="89">
        <v>1638706</v>
      </c>
      <c r="O168" s="89">
        <v>791645</v>
      </c>
      <c r="P168" s="130">
        <v>1527875</v>
      </c>
      <c r="Q168" s="130">
        <f t="shared" ref="Q168" si="81">L168/H168</f>
        <v>6357.5746867973012</v>
      </c>
      <c r="R168" s="127">
        <v>14593.7</v>
      </c>
      <c r="S168" s="127" t="s">
        <v>107</v>
      </c>
      <c r="T168" s="130" t="s">
        <v>102</v>
      </c>
      <c r="U168" s="31">
        <f t="shared" si="69"/>
        <v>3958226</v>
      </c>
      <c r="V168" s="31">
        <f t="shared" si="70"/>
        <v>0</v>
      </c>
    </row>
    <row r="169" spans="1:22" s="6" customFormat="1" ht="16.5" customHeight="1" x14ac:dyDescent="0.3">
      <c r="A169" s="157" t="s">
        <v>17</v>
      </c>
      <c r="B169" s="158"/>
      <c r="C169" s="62" t="s">
        <v>98</v>
      </c>
      <c r="D169" s="62" t="s">
        <v>98</v>
      </c>
      <c r="E169" s="62" t="s">
        <v>98</v>
      </c>
      <c r="F169" s="130" t="s">
        <v>98</v>
      </c>
      <c r="G169" s="130" t="s">
        <v>98</v>
      </c>
      <c r="H169" s="127">
        <f>SUM(H166:H168)</f>
        <v>1867.8000000000002</v>
      </c>
      <c r="I169" s="127">
        <f t="shared" ref="I169:P169" si="82">SUM(I166:I168)</f>
        <v>1867.8000000000002</v>
      </c>
      <c r="J169" s="127">
        <f t="shared" si="82"/>
        <v>0</v>
      </c>
      <c r="K169" s="126">
        <f t="shared" si="82"/>
        <v>101</v>
      </c>
      <c r="L169" s="127">
        <f t="shared" si="82"/>
        <v>12386148</v>
      </c>
      <c r="M169" s="127">
        <f t="shared" si="82"/>
        <v>0</v>
      </c>
      <c r="N169" s="127">
        <f t="shared" si="82"/>
        <v>5127867</v>
      </c>
      <c r="O169" s="127">
        <f t="shared" si="82"/>
        <v>2477228</v>
      </c>
      <c r="P169" s="127">
        <f t="shared" si="82"/>
        <v>4781053</v>
      </c>
      <c r="Q169" s="130">
        <f t="shared" ref="Q169" si="83">L169/H169</f>
        <v>6631.4102152264686</v>
      </c>
      <c r="R169" s="130" t="s">
        <v>98</v>
      </c>
      <c r="S169" s="127" t="s">
        <v>98</v>
      </c>
      <c r="T169" s="127" t="s">
        <v>98</v>
      </c>
      <c r="U169" s="31">
        <f t="shared" si="69"/>
        <v>12386148</v>
      </c>
      <c r="V169" s="31">
        <f t="shared" si="70"/>
        <v>0</v>
      </c>
    </row>
    <row r="170" spans="1:22" s="7" customFormat="1" ht="16.5" customHeight="1" x14ac:dyDescent="0.3">
      <c r="A170" s="150" t="s">
        <v>28</v>
      </c>
      <c r="B170" s="151"/>
      <c r="C170" s="152"/>
      <c r="D170" s="129" t="s">
        <v>98</v>
      </c>
      <c r="E170" s="129" t="s">
        <v>98</v>
      </c>
      <c r="F170" s="128" t="s">
        <v>98</v>
      </c>
      <c r="G170" s="128" t="s">
        <v>98</v>
      </c>
      <c r="H170" s="131">
        <f t="shared" ref="H170:P170" si="84">H159+H164+H169</f>
        <v>10834.3</v>
      </c>
      <c r="I170" s="131">
        <f t="shared" si="84"/>
        <v>10239.399999999998</v>
      </c>
      <c r="J170" s="131">
        <f t="shared" si="84"/>
        <v>7193.7999999999993</v>
      </c>
      <c r="K170" s="14">
        <f t="shared" si="84"/>
        <v>420</v>
      </c>
      <c r="L170" s="131">
        <f t="shared" si="84"/>
        <v>63070832</v>
      </c>
      <c r="M170" s="131">
        <f t="shared" si="84"/>
        <v>0</v>
      </c>
      <c r="N170" s="131">
        <f t="shared" si="84"/>
        <v>26111330</v>
      </c>
      <c r="O170" s="131">
        <f t="shared" si="84"/>
        <v>12614162</v>
      </c>
      <c r="P170" s="131">
        <f t="shared" si="84"/>
        <v>24345340</v>
      </c>
      <c r="Q170" s="128">
        <f t="shared" ref="Q170" si="85">L170/H170</f>
        <v>5821.4035055333525</v>
      </c>
      <c r="R170" s="128" t="s">
        <v>98</v>
      </c>
      <c r="S170" s="131" t="s">
        <v>98</v>
      </c>
      <c r="T170" s="131" t="s">
        <v>98</v>
      </c>
      <c r="U170" s="31">
        <f t="shared" si="69"/>
        <v>63070832</v>
      </c>
      <c r="V170" s="31">
        <f t="shared" si="70"/>
        <v>0</v>
      </c>
    </row>
    <row r="171" spans="1:22" s="6" customFormat="1" ht="16.5" customHeight="1" x14ac:dyDescent="0.3">
      <c r="A171" s="160" t="s">
        <v>29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31">
        <f t="shared" si="69"/>
        <v>0</v>
      </c>
      <c r="V171" s="31">
        <f t="shared" si="70"/>
        <v>0</v>
      </c>
    </row>
    <row r="172" spans="1:22" s="6" customFormat="1" ht="16.5" customHeight="1" x14ac:dyDescent="0.3">
      <c r="A172" s="153" t="s">
        <v>30</v>
      </c>
      <c r="B172" s="154"/>
      <c r="C172" s="164"/>
      <c r="D172" s="164"/>
      <c r="E172" s="165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31">
        <f t="shared" si="69"/>
        <v>0</v>
      </c>
      <c r="V172" s="31">
        <f t="shared" si="70"/>
        <v>0</v>
      </c>
    </row>
    <row r="173" spans="1:22" s="6" customFormat="1" ht="16.5" customHeight="1" x14ac:dyDescent="0.3">
      <c r="A173" s="19">
        <f>A168+1</f>
        <v>94</v>
      </c>
      <c r="B173" s="84" t="s">
        <v>213</v>
      </c>
      <c r="C173" s="134">
        <v>1991</v>
      </c>
      <c r="D173" s="134"/>
      <c r="E173" s="133" t="s">
        <v>99</v>
      </c>
      <c r="F173" s="33">
        <v>3</v>
      </c>
      <c r="G173" s="33">
        <v>2</v>
      </c>
      <c r="H173" s="127">
        <v>2208.9</v>
      </c>
      <c r="I173" s="127">
        <v>781.5</v>
      </c>
      <c r="J173" s="127">
        <v>544</v>
      </c>
      <c r="K173" s="126">
        <v>74</v>
      </c>
      <c r="L173" s="127">
        <f>'виды работ '!C168</f>
        <v>1101642</v>
      </c>
      <c r="M173" s="130">
        <v>0</v>
      </c>
      <c r="N173" s="89">
        <v>456080</v>
      </c>
      <c r="O173" s="89">
        <v>220328</v>
      </c>
      <c r="P173" s="130">
        <v>425234</v>
      </c>
      <c r="Q173" s="130">
        <f t="shared" ref="Q173" si="86">L173/H173</f>
        <v>498.72877903028655</v>
      </c>
      <c r="R173" s="127">
        <v>14593.7</v>
      </c>
      <c r="S173" s="127" t="s">
        <v>107</v>
      </c>
      <c r="T173" s="130" t="s">
        <v>102</v>
      </c>
      <c r="U173" s="31">
        <f t="shared" si="69"/>
        <v>1101642</v>
      </c>
      <c r="V173" s="31">
        <f t="shared" si="70"/>
        <v>0</v>
      </c>
    </row>
    <row r="174" spans="1:22" s="6" customFormat="1" ht="16.5" customHeight="1" x14ac:dyDescent="0.3">
      <c r="A174" s="157" t="s">
        <v>17</v>
      </c>
      <c r="B174" s="158"/>
      <c r="C174" s="62" t="s">
        <v>98</v>
      </c>
      <c r="D174" s="62" t="s">
        <v>98</v>
      </c>
      <c r="E174" s="62" t="s">
        <v>98</v>
      </c>
      <c r="F174" s="130" t="s">
        <v>98</v>
      </c>
      <c r="G174" s="130" t="s">
        <v>98</v>
      </c>
      <c r="H174" s="130">
        <f t="shared" ref="H174:P174" si="87">SUM(H173:H173)</f>
        <v>2208.9</v>
      </c>
      <c r="I174" s="130">
        <f t="shared" si="87"/>
        <v>781.5</v>
      </c>
      <c r="J174" s="130">
        <f t="shared" si="87"/>
        <v>544</v>
      </c>
      <c r="K174" s="33">
        <f t="shared" si="87"/>
        <v>74</v>
      </c>
      <c r="L174" s="130">
        <f t="shared" si="87"/>
        <v>1101642</v>
      </c>
      <c r="M174" s="130">
        <f t="shared" si="87"/>
        <v>0</v>
      </c>
      <c r="N174" s="130">
        <f t="shared" si="87"/>
        <v>456080</v>
      </c>
      <c r="O174" s="130">
        <f t="shared" si="87"/>
        <v>220328</v>
      </c>
      <c r="P174" s="130">
        <f t="shared" si="87"/>
        <v>425234</v>
      </c>
      <c r="Q174" s="130">
        <f>L174/H174</f>
        <v>498.72877903028655</v>
      </c>
      <c r="R174" s="130" t="s">
        <v>98</v>
      </c>
      <c r="S174" s="127" t="s">
        <v>98</v>
      </c>
      <c r="T174" s="127" t="s">
        <v>98</v>
      </c>
      <c r="U174" s="31">
        <f t="shared" si="69"/>
        <v>1101642</v>
      </c>
      <c r="V174" s="31">
        <f t="shared" si="70"/>
        <v>0</v>
      </c>
    </row>
    <row r="175" spans="1:22" s="6" customFormat="1" ht="16.5" customHeight="1" x14ac:dyDescent="0.3">
      <c r="A175" s="153" t="s">
        <v>216</v>
      </c>
      <c r="B175" s="154"/>
      <c r="C175" s="154"/>
      <c r="D175" s="154"/>
      <c r="E175" s="155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31">
        <f t="shared" si="69"/>
        <v>0</v>
      </c>
      <c r="V175" s="31">
        <f t="shared" si="70"/>
        <v>0</v>
      </c>
    </row>
    <row r="176" spans="1:22" s="6" customFormat="1" ht="16.5" customHeight="1" x14ac:dyDescent="0.3">
      <c r="A176" s="19">
        <f>A173+1</f>
        <v>95</v>
      </c>
      <c r="B176" s="8" t="s">
        <v>218</v>
      </c>
      <c r="C176" s="134">
        <v>1979</v>
      </c>
      <c r="D176" s="134"/>
      <c r="E176" s="133" t="s">
        <v>99</v>
      </c>
      <c r="F176" s="126">
        <v>5</v>
      </c>
      <c r="G176" s="126">
        <v>4</v>
      </c>
      <c r="H176" s="127">
        <v>4306.3999999999996</v>
      </c>
      <c r="I176" s="127">
        <v>3249.7</v>
      </c>
      <c r="J176" s="127">
        <v>2846.2</v>
      </c>
      <c r="K176" s="126">
        <v>130</v>
      </c>
      <c r="L176" s="127">
        <f>'виды работ '!C171</f>
        <v>1702376</v>
      </c>
      <c r="M176" s="130">
        <v>0</v>
      </c>
      <c r="N176" s="89">
        <v>704784</v>
      </c>
      <c r="O176" s="89">
        <v>340475</v>
      </c>
      <c r="P176" s="130">
        <v>657117</v>
      </c>
      <c r="Q176" s="130">
        <f>L176/H176</f>
        <v>395.31302247817206</v>
      </c>
      <c r="R176" s="127">
        <v>14593.7</v>
      </c>
      <c r="S176" s="127" t="s">
        <v>107</v>
      </c>
      <c r="T176" s="130" t="s">
        <v>102</v>
      </c>
      <c r="U176" s="31">
        <f>N176+O176+P176</f>
        <v>1702376</v>
      </c>
      <c r="V176" s="31">
        <f>U176-L176</f>
        <v>0</v>
      </c>
    </row>
    <row r="177" spans="1:22" s="6" customFormat="1" ht="16.5" customHeight="1" x14ac:dyDescent="0.3">
      <c r="A177" s="19">
        <f>A176+1</f>
        <v>96</v>
      </c>
      <c r="B177" s="8" t="s">
        <v>217</v>
      </c>
      <c r="C177" s="134">
        <v>1961</v>
      </c>
      <c r="D177" s="134"/>
      <c r="E177" s="133" t="s">
        <v>97</v>
      </c>
      <c r="F177" s="126">
        <v>2</v>
      </c>
      <c r="G177" s="126">
        <v>2</v>
      </c>
      <c r="H177" s="127">
        <v>511</v>
      </c>
      <c r="I177" s="127">
        <v>450.6</v>
      </c>
      <c r="J177" s="127">
        <v>184.2</v>
      </c>
      <c r="K177" s="126">
        <v>41</v>
      </c>
      <c r="L177" s="127">
        <f>'виды работ '!C172</f>
        <v>119236</v>
      </c>
      <c r="M177" s="130">
        <v>0</v>
      </c>
      <c r="N177" s="89">
        <v>49364</v>
      </c>
      <c r="O177" s="89">
        <v>23847</v>
      </c>
      <c r="P177" s="130">
        <v>46025</v>
      </c>
      <c r="Q177" s="130">
        <f t="shared" ref="Q177:Q178" si="88">L177/H177</f>
        <v>233.33855185909979</v>
      </c>
      <c r="R177" s="127">
        <v>14593.7</v>
      </c>
      <c r="S177" s="127" t="s">
        <v>107</v>
      </c>
      <c r="T177" s="130" t="s">
        <v>102</v>
      </c>
      <c r="U177" s="31">
        <f t="shared" si="69"/>
        <v>119236</v>
      </c>
      <c r="V177" s="31">
        <f t="shared" si="70"/>
        <v>0</v>
      </c>
    </row>
    <row r="178" spans="1:22" s="6" customFormat="1" ht="16.5" customHeight="1" x14ac:dyDescent="0.3">
      <c r="A178" s="157" t="s">
        <v>17</v>
      </c>
      <c r="B178" s="158"/>
      <c r="C178" s="62" t="s">
        <v>98</v>
      </c>
      <c r="D178" s="62" t="s">
        <v>98</v>
      </c>
      <c r="E178" s="62" t="s">
        <v>98</v>
      </c>
      <c r="F178" s="130" t="s">
        <v>98</v>
      </c>
      <c r="G178" s="130" t="s">
        <v>98</v>
      </c>
      <c r="H178" s="127">
        <f>SUM(H176:H177)</f>
        <v>4817.3999999999996</v>
      </c>
      <c r="I178" s="127">
        <f t="shared" ref="I178:P178" si="89">SUM(I176:I177)</f>
        <v>3700.2999999999997</v>
      </c>
      <c r="J178" s="127">
        <f t="shared" si="89"/>
        <v>3030.3999999999996</v>
      </c>
      <c r="K178" s="126">
        <f t="shared" si="89"/>
        <v>171</v>
      </c>
      <c r="L178" s="127">
        <f t="shared" si="89"/>
        <v>1821612</v>
      </c>
      <c r="M178" s="127">
        <f t="shared" si="89"/>
        <v>0</v>
      </c>
      <c r="N178" s="127">
        <f t="shared" si="89"/>
        <v>754148</v>
      </c>
      <c r="O178" s="127">
        <f t="shared" si="89"/>
        <v>364322</v>
      </c>
      <c r="P178" s="127">
        <f t="shared" si="89"/>
        <v>703142</v>
      </c>
      <c r="Q178" s="130">
        <f t="shared" si="88"/>
        <v>378.13177232532075</v>
      </c>
      <c r="R178" s="130" t="s">
        <v>98</v>
      </c>
      <c r="S178" s="127" t="s">
        <v>98</v>
      </c>
      <c r="T178" s="127" t="s">
        <v>98</v>
      </c>
      <c r="U178" s="31">
        <f t="shared" si="69"/>
        <v>1821612</v>
      </c>
      <c r="V178" s="31">
        <f t="shared" si="70"/>
        <v>0</v>
      </c>
    </row>
    <row r="179" spans="1:22" s="6" customFormat="1" ht="16.5" customHeight="1" x14ac:dyDescent="0.3">
      <c r="A179" s="153" t="s">
        <v>219</v>
      </c>
      <c r="B179" s="154"/>
      <c r="C179" s="154"/>
      <c r="D179" s="154"/>
      <c r="E179" s="155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31">
        <f t="shared" si="69"/>
        <v>0</v>
      </c>
      <c r="V179" s="31">
        <f t="shared" si="70"/>
        <v>0</v>
      </c>
    </row>
    <row r="180" spans="1:22" s="6" customFormat="1" ht="16.5" customHeight="1" x14ac:dyDescent="0.3">
      <c r="A180" s="40">
        <f>A177+1</f>
        <v>97</v>
      </c>
      <c r="B180" s="8" t="s">
        <v>221</v>
      </c>
      <c r="C180" s="133">
        <v>1965</v>
      </c>
      <c r="D180" s="133"/>
      <c r="E180" s="133" t="s">
        <v>97</v>
      </c>
      <c r="F180" s="33">
        <v>2</v>
      </c>
      <c r="G180" s="33">
        <v>2</v>
      </c>
      <c r="H180" s="136">
        <v>673.8</v>
      </c>
      <c r="I180" s="130">
        <v>569.29999999999995</v>
      </c>
      <c r="J180" s="130">
        <v>96.31</v>
      </c>
      <c r="K180" s="33">
        <v>29</v>
      </c>
      <c r="L180" s="127">
        <f>'виды работ '!C175</f>
        <v>906814</v>
      </c>
      <c r="M180" s="130">
        <v>0</v>
      </c>
      <c r="N180" s="89">
        <v>375421</v>
      </c>
      <c r="O180" s="89">
        <v>181362</v>
      </c>
      <c r="P180" s="130">
        <v>350031</v>
      </c>
      <c r="Q180" s="130">
        <f>L180/H180</f>
        <v>1345.8207183140398</v>
      </c>
      <c r="R180" s="127">
        <v>14593.7</v>
      </c>
      <c r="S180" s="127" t="s">
        <v>107</v>
      </c>
      <c r="T180" s="130" t="s">
        <v>102</v>
      </c>
      <c r="U180" s="31">
        <f>N180+O180+P180</f>
        <v>906814</v>
      </c>
      <c r="V180" s="31">
        <f>U180-L180</f>
        <v>0</v>
      </c>
    </row>
    <row r="181" spans="1:22" s="6" customFormat="1" ht="16.5" customHeight="1" x14ac:dyDescent="0.3">
      <c r="A181" s="40">
        <f t="shared" ref="A181:A182" si="90">A180+1</f>
        <v>98</v>
      </c>
      <c r="B181" s="8" t="s">
        <v>222</v>
      </c>
      <c r="C181" s="133">
        <v>1965</v>
      </c>
      <c r="D181" s="133"/>
      <c r="E181" s="133" t="s">
        <v>97</v>
      </c>
      <c r="F181" s="33">
        <v>2</v>
      </c>
      <c r="G181" s="33">
        <v>2</v>
      </c>
      <c r="H181" s="136">
        <v>659.8</v>
      </c>
      <c r="I181" s="130">
        <v>635.4</v>
      </c>
      <c r="J181" s="130">
        <v>205.98</v>
      </c>
      <c r="K181" s="33">
        <v>20</v>
      </c>
      <c r="L181" s="127">
        <f>'виды работ '!C176</f>
        <v>906814</v>
      </c>
      <c r="M181" s="130">
        <v>0</v>
      </c>
      <c r="N181" s="89">
        <v>375421</v>
      </c>
      <c r="O181" s="89">
        <v>181362</v>
      </c>
      <c r="P181" s="130">
        <v>350031</v>
      </c>
      <c r="Q181" s="130">
        <f t="shared" ref="Q181" si="91">L181/H181</f>
        <v>1374.377083964838</v>
      </c>
      <c r="R181" s="127">
        <v>14593.7</v>
      </c>
      <c r="S181" s="127" t="s">
        <v>107</v>
      </c>
      <c r="T181" s="130" t="s">
        <v>102</v>
      </c>
      <c r="U181" s="31">
        <f>N181+O181+P181</f>
        <v>906814</v>
      </c>
      <c r="V181" s="31">
        <f>U181-L181</f>
        <v>0</v>
      </c>
    </row>
    <row r="182" spans="1:22" s="6" customFormat="1" ht="16.5" customHeight="1" x14ac:dyDescent="0.3">
      <c r="A182" s="40">
        <f t="shared" si="90"/>
        <v>99</v>
      </c>
      <c r="B182" s="8" t="s">
        <v>220</v>
      </c>
      <c r="C182" s="134">
        <v>1957</v>
      </c>
      <c r="D182" s="134"/>
      <c r="E182" s="133" t="s">
        <v>110</v>
      </c>
      <c r="F182" s="126">
        <v>2</v>
      </c>
      <c r="G182" s="126">
        <v>2</v>
      </c>
      <c r="H182" s="127">
        <v>737.2</v>
      </c>
      <c r="I182" s="127">
        <v>652.9</v>
      </c>
      <c r="J182" s="127">
        <v>515.9</v>
      </c>
      <c r="K182" s="126">
        <v>20</v>
      </c>
      <c r="L182" s="127">
        <f>'виды работ '!C177</f>
        <v>132962</v>
      </c>
      <c r="M182" s="130">
        <v>0</v>
      </c>
      <c r="N182" s="89">
        <v>55047</v>
      </c>
      <c r="O182" s="89">
        <v>26592</v>
      </c>
      <c r="P182" s="130">
        <v>51323</v>
      </c>
      <c r="Q182" s="130">
        <f>L182/H182</f>
        <v>180.36082474226802</v>
      </c>
      <c r="R182" s="127">
        <v>14593.7</v>
      </c>
      <c r="S182" s="127" t="s">
        <v>107</v>
      </c>
      <c r="T182" s="130" t="s">
        <v>102</v>
      </c>
      <c r="U182" s="31">
        <f t="shared" si="69"/>
        <v>132962</v>
      </c>
      <c r="V182" s="31">
        <f t="shared" si="70"/>
        <v>0</v>
      </c>
    </row>
    <row r="183" spans="1:22" s="6" customFormat="1" ht="16.5" customHeight="1" x14ac:dyDescent="0.3">
      <c r="A183" s="157" t="s">
        <v>17</v>
      </c>
      <c r="B183" s="158"/>
      <c r="C183" s="62" t="s">
        <v>98</v>
      </c>
      <c r="D183" s="62" t="s">
        <v>98</v>
      </c>
      <c r="E183" s="62" t="s">
        <v>98</v>
      </c>
      <c r="F183" s="130" t="s">
        <v>98</v>
      </c>
      <c r="G183" s="130" t="s">
        <v>98</v>
      </c>
      <c r="H183" s="127">
        <f>SUM(H180:H182)</f>
        <v>2070.8000000000002</v>
      </c>
      <c r="I183" s="127">
        <f t="shared" ref="I183:P183" si="92">SUM(I180:I182)</f>
        <v>1857.6</v>
      </c>
      <c r="J183" s="127">
        <f t="shared" si="92"/>
        <v>818.18999999999994</v>
      </c>
      <c r="K183" s="126">
        <f t="shared" si="92"/>
        <v>69</v>
      </c>
      <c r="L183" s="127">
        <f t="shared" si="92"/>
        <v>1946590</v>
      </c>
      <c r="M183" s="127">
        <f t="shared" si="92"/>
        <v>0</v>
      </c>
      <c r="N183" s="127">
        <f t="shared" si="92"/>
        <v>805889</v>
      </c>
      <c r="O183" s="127">
        <f t="shared" si="92"/>
        <v>389316</v>
      </c>
      <c r="P183" s="127">
        <f t="shared" si="92"/>
        <v>751385</v>
      </c>
      <c r="Q183" s="130">
        <f>L183/H183</f>
        <v>940.01835039598211</v>
      </c>
      <c r="R183" s="130" t="s">
        <v>98</v>
      </c>
      <c r="S183" s="127" t="s">
        <v>98</v>
      </c>
      <c r="T183" s="127" t="s">
        <v>98</v>
      </c>
      <c r="U183" s="31">
        <f t="shared" si="69"/>
        <v>1946590</v>
      </c>
      <c r="V183" s="31">
        <f t="shared" si="70"/>
        <v>0</v>
      </c>
    </row>
    <row r="184" spans="1:22" s="6" customFormat="1" ht="16.5" customHeight="1" x14ac:dyDescent="0.3">
      <c r="A184" s="153" t="s">
        <v>31</v>
      </c>
      <c r="B184" s="154"/>
      <c r="C184" s="164"/>
      <c r="D184" s="164"/>
      <c r="E184" s="165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31">
        <f t="shared" si="69"/>
        <v>0</v>
      </c>
      <c r="V184" s="31">
        <f t="shared" si="70"/>
        <v>0</v>
      </c>
    </row>
    <row r="185" spans="1:22" s="6" customFormat="1" ht="16.5" customHeight="1" x14ac:dyDescent="0.3">
      <c r="A185" s="18">
        <f>A182+1</f>
        <v>100</v>
      </c>
      <c r="B185" s="84" t="s">
        <v>214</v>
      </c>
      <c r="C185" s="134">
        <v>1971</v>
      </c>
      <c r="D185" s="134"/>
      <c r="E185" s="133" t="s">
        <v>99</v>
      </c>
      <c r="F185" s="33">
        <v>5</v>
      </c>
      <c r="G185" s="33">
        <v>4</v>
      </c>
      <c r="H185" s="127">
        <v>4263</v>
      </c>
      <c r="I185" s="127">
        <v>3503.8</v>
      </c>
      <c r="J185" s="127">
        <v>2047.8</v>
      </c>
      <c r="K185" s="126">
        <v>205</v>
      </c>
      <c r="L185" s="130">
        <f>'виды работ '!C180</f>
        <v>1522528</v>
      </c>
      <c r="M185" s="130">
        <v>0</v>
      </c>
      <c r="N185" s="89">
        <v>630327</v>
      </c>
      <c r="O185" s="89">
        <v>304505</v>
      </c>
      <c r="P185" s="130">
        <v>587696</v>
      </c>
      <c r="Q185" s="130">
        <f t="shared" ref="Q185:Q188" si="93">L185/H185</f>
        <v>357.14942528735634</v>
      </c>
      <c r="R185" s="127">
        <v>14593.7</v>
      </c>
      <c r="S185" s="127" t="s">
        <v>107</v>
      </c>
      <c r="T185" s="130" t="s">
        <v>102</v>
      </c>
      <c r="U185" s="31">
        <f t="shared" si="69"/>
        <v>1522528</v>
      </c>
      <c r="V185" s="31">
        <f t="shared" si="70"/>
        <v>0</v>
      </c>
    </row>
    <row r="186" spans="1:22" s="6" customFormat="1" ht="16.5" customHeight="1" x14ac:dyDescent="0.3">
      <c r="A186" s="18">
        <f>A185+1</f>
        <v>101</v>
      </c>
      <c r="B186" s="84" t="s">
        <v>215</v>
      </c>
      <c r="C186" s="134">
        <v>1978</v>
      </c>
      <c r="D186" s="134"/>
      <c r="E186" s="133" t="s">
        <v>99</v>
      </c>
      <c r="F186" s="33">
        <v>5</v>
      </c>
      <c r="G186" s="33">
        <v>4</v>
      </c>
      <c r="H186" s="127">
        <v>3969.6</v>
      </c>
      <c r="I186" s="127">
        <v>3251.4</v>
      </c>
      <c r="J186" s="127">
        <v>2422.6</v>
      </c>
      <c r="K186" s="126">
        <v>136</v>
      </c>
      <c r="L186" s="130">
        <f>'виды работ '!C181</f>
        <v>1461549</v>
      </c>
      <c r="M186" s="130">
        <v>0</v>
      </c>
      <c r="N186" s="89">
        <v>605082</v>
      </c>
      <c r="O186" s="89">
        <v>292309</v>
      </c>
      <c r="P186" s="130">
        <v>564158</v>
      </c>
      <c r="Q186" s="130">
        <f t="shared" si="93"/>
        <v>368.1854594921403</v>
      </c>
      <c r="R186" s="127">
        <v>14593.7</v>
      </c>
      <c r="S186" s="127" t="s">
        <v>107</v>
      </c>
      <c r="T186" s="130" t="s">
        <v>102</v>
      </c>
      <c r="U186" s="31">
        <f t="shared" si="69"/>
        <v>1461549</v>
      </c>
      <c r="V186" s="31">
        <f t="shared" si="70"/>
        <v>0</v>
      </c>
    </row>
    <row r="187" spans="1:22" s="7" customFormat="1" ht="16.5" customHeight="1" x14ac:dyDescent="0.3">
      <c r="A187" s="157" t="s">
        <v>17</v>
      </c>
      <c r="B187" s="158"/>
      <c r="C187" s="46" t="s">
        <v>98</v>
      </c>
      <c r="D187" s="46" t="s">
        <v>98</v>
      </c>
      <c r="E187" s="46" t="s">
        <v>98</v>
      </c>
      <c r="F187" s="130" t="s">
        <v>98</v>
      </c>
      <c r="G187" s="130" t="s">
        <v>98</v>
      </c>
      <c r="H187" s="130">
        <f t="shared" ref="H187:P187" si="94">SUM(H185:H186)</f>
        <v>8232.6</v>
      </c>
      <c r="I187" s="130">
        <f t="shared" si="94"/>
        <v>6755.2000000000007</v>
      </c>
      <c r="J187" s="130">
        <f t="shared" si="94"/>
        <v>4470.3999999999996</v>
      </c>
      <c r="K187" s="33">
        <f t="shared" si="94"/>
        <v>341</v>
      </c>
      <c r="L187" s="130">
        <f>SUM(L185:L186)</f>
        <v>2984077</v>
      </c>
      <c r="M187" s="130">
        <f t="shared" si="94"/>
        <v>0</v>
      </c>
      <c r="N187" s="130">
        <f t="shared" si="94"/>
        <v>1235409</v>
      </c>
      <c r="O187" s="130">
        <f t="shared" si="94"/>
        <v>596814</v>
      </c>
      <c r="P187" s="130">
        <f t="shared" si="94"/>
        <v>1151854</v>
      </c>
      <c r="Q187" s="130">
        <f t="shared" si="93"/>
        <v>362.47078687170517</v>
      </c>
      <c r="R187" s="130" t="s">
        <v>98</v>
      </c>
      <c r="S187" s="127" t="s">
        <v>98</v>
      </c>
      <c r="T187" s="127" t="s">
        <v>98</v>
      </c>
      <c r="U187" s="31">
        <f t="shared" si="69"/>
        <v>2984077</v>
      </c>
      <c r="V187" s="31">
        <f t="shared" si="70"/>
        <v>0</v>
      </c>
    </row>
    <row r="188" spans="1:22" s="7" customFormat="1" ht="16.5" customHeight="1" x14ac:dyDescent="0.3">
      <c r="A188" s="150" t="s">
        <v>32</v>
      </c>
      <c r="B188" s="151"/>
      <c r="C188" s="152"/>
      <c r="D188" s="129" t="s">
        <v>98</v>
      </c>
      <c r="E188" s="129" t="s">
        <v>98</v>
      </c>
      <c r="F188" s="128" t="s">
        <v>98</v>
      </c>
      <c r="G188" s="128" t="s">
        <v>98</v>
      </c>
      <c r="H188" s="131">
        <f t="shared" ref="H188:P188" si="95">H174+H178+H183+H187</f>
        <v>17329.699999999997</v>
      </c>
      <c r="I188" s="131">
        <f t="shared" si="95"/>
        <v>13094.6</v>
      </c>
      <c r="J188" s="131">
        <f t="shared" si="95"/>
        <v>8862.989999999998</v>
      </c>
      <c r="K188" s="14">
        <f t="shared" si="95"/>
        <v>655</v>
      </c>
      <c r="L188" s="131">
        <f t="shared" si="95"/>
        <v>7853921</v>
      </c>
      <c r="M188" s="131">
        <f t="shared" si="95"/>
        <v>0</v>
      </c>
      <c r="N188" s="131">
        <f t="shared" si="95"/>
        <v>3251526</v>
      </c>
      <c r="O188" s="131">
        <f t="shared" si="95"/>
        <v>1570780</v>
      </c>
      <c r="P188" s="131">
        <f t="shared" si="95"/>
        <v>3031615</v>
      </c>
      <c r="Q188" s="130">
        <f t="shared" si="93"/>
        <v>453.20582583656966</v>
      </c>
      <c r="R188" s="128" t="s">
        <v>98</v>
      </c>
      <c r="S188" s="131" t="s">
        <v>98</v>
      </c>
      <c r="T188" s="131" t="s">
        <v>98</v>
      </c>
      <c r="U188" s="31">
        <f t="shared" si="69"/>
        <v>7853921</v>
      </c>
      <c r="V188" s="31">
        <f t="shared" si="70"/>
        <v>0</v>
      </c>
    </row>
    <row r="189" spans="1:22" s="6" customFormat="1" ht="16.5" customHeight="1" x14ac:dyDescent="0.3">
      <c r="A189" s="149" t="s">
        <v>33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31">
        <f t="shared" si="69"/>
        <v>0</v>
      </c>
      <c r="V189" s="31">
        <f t="shared" si="70"/>
        <v>0</v>
      </c>
    </row>
    <row r="190" spans="1:22" s="6" customFormat="1" ht="16.5" customHeight="1" x14ac:dyDescent="0.3">
      <c r="A190" s="161" t="s">
        <v>223</v>
      </c>
      <c r="B190" s="162"/>
      <c r="C190" s="162"/>
      <c r="D190" s="162"/>
      <c r="E190" s="163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31">
        <f t="shared" si="69"/>
        <v>0</v>
      </c>
      <c r="V190" s="31">
        <f t="shared" si="70"/>
        <v>0</v>
      </c>
    </row>
    <row r="191" spans="1:22" s="6" customFormat="1" ht="16.5" customHeight="1" x14ac:dyDescent="0.3">
      <c r="A191" s="18">
        <f>A186+1</f>
        <v>102</v>
      </c>
      <c r="B191" s="8" t="s">
        <v>224</v>
      </c>
      <c r="C191" s="133">
        <v>1984</v>
      </c>
      <c r="D191" s="133"/>
      <c r="E191" s="133" t="s">
        <v>97</v>
      </c>
      <c r="F191" s="126">
        <v>2</v>
      </c>
      <c r="G191" s="126">
        <v>2</v>
      </c>
      <c r="H191" s="127">
        <v>1064.7</v>
      </c>
      <c r="I191" s="127">
        <v>623.79999999999995</v>
      </c>
      <c r="J191" s="127">
        <v>561.79999999999995</v>
      </c>
      <c r="K191" s="33">
        <v>24</v>
      </c>
      <c r="L191" s="127">
        <f>'виды работ '!C186</f>
        <v>1255700</v>
      </c>
      <c r="M191" s="130">
        <v>0</v>
      </c>
      <c r="N191" s="89">
        <v>519860</v>
      </c>
      <c r="O191" s="89">
        <v>251140</v>
      </c>
      <c r="P191" s="130">
        <v>484700</v>
      </c>
      <c r="Q191" s="130">
        <f>L191/H191</f>
        <v>1179.3932563163332</v>
      </c>
      <c r="R191" s="127">
        <v>14593.7</v>
      </c>
      <c r="S191" s="127" t="s">
        <v>107</v>
      </c>
      <c r="T191" s="130" t="s">
        <v>102</v>
      </c>
      <c r="U191" s="31">
        <f t="shared" si="69"/>
        <v>1255700</v>
      </c>
      <c r="V191" s="31">
        <f t="shared" si="70"/>
        <v>0</v>
      </c>
    </row>
    <row r="192" spans="1:22" s="6" customFormat="1" ht="16.5" customHeight="1" x14ac:dyDescent="0.3">
      <c r="A192" s="157" t="s">
        <v>17</v>
      </c>
      <c r="B192" s="158"/>
      <c r="C192" s="62" t="s">
        <v>98</v>
      </c>
      <c r="D192" s="62" t="s">
        <v>98</v>
      </c>
      <c r="E192" s="62" t="s">
        <v>98</v>
      </c>
      <c r="F192" s="130" t="s">
        <v>98</v>
      </c>
      <c r="G192" s="130" t="s">
        <v>98</v>
      </c>
      <c r="H192" s="127">
        <f t="shared" ref="H192:P192" si="96">SUM(H191:H191)</f>
        <v>1064.7</v>
      </c>
      <c r="I192" s="127">
        <f t="shared" si="96"/>
        <v>623.79999999999995</v>
      </c>
      <c r="J192" s="127">
        <f t="shared" si="96"/>
        <v>561.79999999999995</v>
      </c>
      <c r="K192" s="126">
        <f t="shared" si="96"/>
        <v>24</v>
      </c>
      <c r="L192" s="127">
        <f t="shared" si="96"/>
        <v>1255700</v>
      </c>
      <c r="M192" s="127">
        <f t="shared" si="96"/>
        <v>0</v>
      </c>
      <c r="N192" s="127">
        <f t="shared" si="96"/>
        <v>519860</v>
      </c>
      <c r="O192" s="127">
        <f t="shared" si="96"/>
        <v>251140</v>
      </c>
      <c r="P192" s="127">
        <f t="shared" si="96"/>
        <v>484700</v>
      </c>
      <c r="Q192" s="130">
        <f t="shared" ref="Q192:Q202" si="97">L192/H192</f>
        <v>1179.3932563163332</v>
      </c>
      <c r="R192" s="130" t="s">
        <v>98</v>
      </c>
      <c r="S192" s="127" t="s">
        <v>98</v>
      </c>
      <c r="T192" s="127" t="s">
        <v>98</v>
      </c>
      <c r="U192" s="31">
        <f t="shared" si="69"/>
        <v>1255700</v>
      </c>
      <c r="V192" s="31">
        <f t="shared" si="70"/>
        <v>0</v>
      </c>
    </row>
    <row r="193" spans="1:22" s="6" customFormat="1" ht="16.5" customHeight="1" x14ac:dyDescent="0.3">
      <c r="A193" s="137" t="s">
        <v>34</v>
      </c>
      <c r="B193" s="142"/>
      <c r="C193" s="142"/>
      <c r="D193" s="142"/>
      <c r="E193" s="142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31">
        <f t="shared" si="69"/>
        <v>0</v>
      </c>
      <c r="V193" s="31">
        <f t="shared" si="70"/>
        <v>0</v>
      </c>
    </row>
    <row r="194" spans="1:22" s="6" customFormat="1" ht="16.5" customHeight="1" x14ac:dyDescent="0.3">
      <c r="A194" s="45">
        <f>A191+1</f>
        <v>103</v>
      </c>
      <c r="B194" s="8" t="s">
        <v>225</v>
      </c>
      <c r="C194" s="133">
        <v>1982</v>
      </c>
      <c r="D194" s="133"/>
      <c r="E194" s="133" t="s">
        <v>99</v>
      </c>
      <c r="F194" s="33">
        <v>5</v>
      </c>
      <c r="G194" s="33">
        <v>6</v>
      </c>
      <c r="H194" s="130">
        <v>6080.8</v>
      </c>
      <c r="I194" s="130">
        <v>5028.21</v>
      </c>
      <c r="J194" s="130">
        <v>5028.21</v>
      </c>
      <c r="K194" s="33">
        <v>181</v>
      </c>
      <c r="L194" s="127">
        <f>'виды работ '!C189</f>
        <v>3648681</v>
      </c>
      <c r="M194" s="130">
        <v>0</v>
      </c>
      <c r="N194" s="89">
        <v>1510554</v>
      </c>
      <c r="O194" s="89">
        <v>729736</v>
      </c>
      <c r="P194" s="130">
        <v>1408391</v>
      </c>
      <c r="Q194" s="130">
        <f t="shared" ref="Q194:Q195" si="98">L194/H194</f>
        <v>600.03305486120246</v>
      </c>
      <c r="R194" s="127">
        <v>14593.7</v>
      </c>
      <c r="S194" s="127" t="s">
        <v>107</v>
      </c>
      <c r="T194" s="130" t="s">
        <v>102</v>
      </c>
      <c r="U194" s="31">
        <f t="shared" si="69"/>
        <v>3648681</v>
      </c>
      <c r="V194" s="31">
        <f t="shared" si="70"/>
        <v>0</v>
      </c>
    </row>
    <row r="195" spans="1:22" s="6" customFormat="1" ht="16.5" customHeight="1" x14ac:dyDescent="0.3">
      <c r="A195" s="157" t="s">
        <v>17</v>
      </c>
      <c r="B195" s="158"/>
      <c r="C195" s="62" t="s">
        <v>98</v>
      </c>
      <c r="D195" s="62" t="s">
        <v>98</v>
      </c>
      <c r="E195" s="62" t="s">
        <v>98</v>
      </c>
      <c r="F195" s="130" t="s">
        <v>98</v>
      </c>
      <c r="G195" s="130" t="s">
        <v>98</v>
      </c>
      <c r="H195" s="127">
        <f t="shared" ref="H195:P195" si="99">SUM(H194:H194)</f>
        <v>6080.8</v>
      </c>
      <c r="I195" s="127">
        <f t="shared" si="99"/>
        <v>5028.21</v>
      </c>
      <c r="J195" s="127">
        <f t="shared" si="99"/>
        <v>5028.21</v>
      </c>
      <c r="K195" s="126">
        <f t="shared" si="99"/>
        <v>181</v>
      </c>
      <c r="L195" s="127">
        <f t="shared" si="99"/>
        <v>3648681</v>
      </c>
      <c r="M195" s="127">
        <f t="shared" si="99"/>
        <v>0</v>
      </c>
      <c r="N195" s="127">
        <f t="shared" si="99"/>
        <v>1510554</v>
      </c>
      <c r="O195" s="127">
        <f t="shared" si="99"/>
        <v>729736</v>
      </c>
      <c r="P195" s="127">
        <f t="shared" si="99"/>
        <v>1408391</v>
      </c>
      <c r="Q195" s="130">
        <f t="shared" si="98"/>
        <v>600.03305486120246</v>
      </c>
      <c r="R195" s="130" t="s">
        <v>98</v>
      </c>
      <c r="S195" s="127" t="s">
        <v>98</v>
      </c>
      <c r="T195" s="127" t="s">
        <v>98</v>
      </c>
      <c r="U195" s="31">
        <f t="shared" si="69"/>
        <v>3648681</v>
      </c>
      <c r="V195" s="31">
        <f t="shared" si="70"/>
        <v>0</v>
      </c>
    </row>
    <row r="196" spans="1:22" s="6" customFormat="1" ht="16.5" customHeight="1" x14ac:dyDescent="0.3">
      <c r="A196" s="153" t="s">
        <v>35</v>
      </c>
      <c r="B196" s="154"/>
      <c r="C196" s="154"/>
      <c r="D196" s="154"/>
      <c r="E196" s="155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31">
        <f t="shared" si="69"/>
        <v>0</v>
      </c>
      <c r="V196" s="31">
        <f t="shared" si="70"/>
        <v>0</v>
      </c>
    </row>
    <row r="197" spans="1:22" s="6" customFormat="1" ht="16.5" customHeight="1" x14ac:dyDescent="0.3">
      <c r="A197" s="19">
        <f>A194+1</f>
        <v>104</v>
      </c>
      <c r="B197" s="8" t="s">
        <v>228</v>
      </c>
      <c r="C197" s="133">
        <v>1989</v>
      </c>
      <c r="D197" s="133"/>
      <c r="E197" s="133" t="s">
        <v>97</v>
      </c>
      <c r="F197" s="126">
        <v>5</v>
      </c>
      <c r="G197" s="126">
        <v>9</v>
      </c>
      <c r="H197" s="91">
        <v>9177</v>
      </c>
      <c r="I197" s="130">
        <v>5483.1</v>
      </c>
      <c r="J197" s="130">
        <v>4792.3</v>
      </c>
      <c r="K197" s="33">
        <v>310</v>
      </c>
      <c r="L197" s="127">
        <f>'виды работ '!C192</f>
        <v>5305014</v>
      </c>
      <c r="M197" s="130">
        <v>0</v>
      </c>
      <c r="N197" s="89">
        <v>2196276</v>
      </c>
      <c r="O197" s="89">
        <v>1061002</v>
      </c>
      <c r="P197" s="130">
        <v>2047736</v>
      </c>
      <c r="Q197" s="130">
        <f>L197/H197</f>
        <v>578.07714939522725</v>
      </c>
      <c r="R197" s="127">
        <v>14593.7</v>
      </c>
      <c r="S197" s="127" t="s">
        <v>107</v>
      </c>
      <c r="T197" s="130" t="s">
        <v>102</v>
      </c>
      <c r="U197" s="31">
        <f>N197+O197+P197</f>
        <v>5305014</v>
      </c>
      <c r="V197" s="31">
        <f>U197-L197</f>
        <v>0</v>
      </c>
    </row>
    <row r="198" spans="1:22" s="6" customFormat="1" ht="16.5" customHeight="1" x14ac:dyDescent="0.3">
      <c r="A198" s="19">
        <f>A197+1</f>
        <v>105</v>
      </c>
      <c r="B198" s="8" t="s">
        <v>227</v>
      </c>
      <c r="C198" s="133">
        <v>1966</v>
      </c>
      <c r="D198" s="133"/>
      <c r="E198" s="133" t="s">
        <v>97</v>
      </c>
      <c r="F198" s="126">
        <v>4</v>
      </c>
      <c r="G198" s="126">
        <v>3</v>
      </c>
      <c r="H198" s="91">
        <v>2207.3000000000002</v>
      </c>
      <c r="I198" s="130">
        <v>2041.2</v>
      </c>
      <c r="J198" s="130">
        <v>1795.9</v>
      </c>
      <c r="K198" s="33">
        <v>103</v>
      </c>
      <c r="L198" s="127">
        <f>'виды работ '!C193</f>
        <v>4031252</v>
      </c>
      <c r="M198" s="130">
        <v>0</v>
      </c>
      <c r="N198" s="89">
        <v>1668939</v>
      </c>
      <c r="O198" s="89">
        <v>806250</v>
      </c>
      <c r="P198" s="130">
        <v>1556063</v>
      </c>
      <c r="Q198" s="130">
        <f>L198/H198</f>
        <v>1826.3271870611152</v>
      </c>
      <c r="R198" s="127">
        <v>14593.7</v>
      </c>
      <c r="S198" s="127" t="s">
        <v>107</v>
      </c>
      <c r="T198" s="130" t="s">
        <v>102</v>
      </c>
      <c r="U198" s="31">
        <f>N198+O198+P198</f>
        <v>4031252</v>
      </c>
      <c r="V198" s="31">
        <f>U198-L198</f>
        <v>0</v>
      </c>
    </row>
    <row r="199" spans="1:22" s="6" customFormat="1" ht="16.5" customHeight="1" x14ac:dyDescent="0.3">
      <c r="A199" s="19">
        <f t="shared" ref="A199:A200" si="100">A198+1</f>
        <v>106</v>
      </c>
      <c r="B199" s="8" t="s">
        <v>229</v>
      </c>
      <c r="C199" s="133">
        <v>1961</v>
      </c>
      <c r="D199" s="133"/>
      <c r="E199" s="133" t="s">
        <v>97</v>
      </c>
      <c r="F199" s="126">
        <v>3</v>
      </c>
      <c r="G199" s="126">
        <v>2</v>
      </c>
      <c r="H199" s="91">
        <v>1034</v>
      </c>
      <c r="I199" s="130">
        <v>955.1</v>
      </c>
      <c r="J199" s="130">
        <v>824.6</v>
      </c>
      <c r="K199" s="33">
        <v>43</v>
      </c>
      <c r="L199" s="127">
        <f>'виды работ '!C194</f>
        <v>2843632</v>
      </c>
      <c r="M199" s="130">
        <v>0</v>
      </c>
      <c r="N199" s="89">
        <v>1177264</v>
      </c>
      <c r="O199" s="89">
        <v>568726</v>
      </c>
      <c r="P199" s="130">
        <v>1097642</v>
      </c>
      <c r="Q199" s="130">
        <f t="shared" ref="Q199" si="101">L199/H199</f>
        <v>2750.127659574468</v>
      </c>
      <c r="R199" s="127">
        <v>14593.7</v>
      </c>
      <c r="S199" s="127" t="s">
        <v>107</v>
      </c>
      <c r="T199" s="130" t="s">
        <v>102</v>
      </c>
      <c r="U199" s="31">
        <f>N199+O199+P199</f>
        <v>2843632</v>
      </c>
      <c r="V199" s="31">
        <f>U199-L199</f>
        <v>0</v>
      </c>
    </row>
    <row r="200" spans="1:22" s="6" customFormat="1" ht="16.5" customHeight="1" x14ac:dyDescent="0.3">
      <c r="A200" s="19">
        <f t="shared" si="100"/>
        <v>107</v>
      </c>
      <c r="B200" s="8" t="s">
        <v>226</v>
      </c>
      <c r="C200" s="133">
        <v>1973</v>
      </c>
      <c r="D200" s="133"/>
      <c r="E200" s="133" t="s">
        <v>97</v>
      </c>
      <c r="F200" s="126">
        <v>5</v>
      </c>
      <c r="G200" s="126">
        <v>1</v>
      </c>
      <c r="H200" s="130">
        <v>4039.1</v>
      </c>
      <c r="I200" s="130">
        <v>1201.3</v>
      </c>
      <c r="J200" s="130">
        <v>600.6</v>
      </c>
      <c r="K200" s="33">
        <v>71</v>
      </c>
      <c r="L200" s="127">
        <f>'виды работ '!C195</f>
        <v>987542</v>
      </c>
      <c r="M200" s="130">
        <v>0</v>
      </c>
      <c r="N200" s="89">
        <v>408843</v>
      </c>
      <c r="O200" s="89">
        <v>197508</v>
      </c>
      <c r="P200" s="130">
        <v>381191</v>
      </c>
      <c r="Q200" s="130">
        <f>L200/H200</f>
        <v>244.49555594067985</v>
      </c>
      <c r="R200" s="127">
        <v>14593.7</v>
      </c>
      <c r="S200" s="127" t="s">
        <v>107</v>
      </c>
      <c r="T200" s="130" t="s">
        <v>102</v>
      </c>
      <c r="U200" s="31">
        <f t="shared" si="69"/>
        <v>987542</v>
      </c>
      <c r="V200" s="31">
        <f t="shared" si="70"/>
        <v>0</v>
      </c>
    </row>
    <row r="201" spans="1:22" s="6" customFormat="1" ht="16.5" customHeight="1" x14ac:dyDescent="0.3">
      <c r="A201" s="157" t="s">
        <v>17</v>
      </c>
      <c r="B201" s="158"/>
      <c r="C201" s="62" t="s">
        <v>98</v>
      </c>
      <c r="D201" s="62" t="s">
        <v>98</v>
      </c>
      <c r="E201" s="62" t="s">
        <v>98</v>
      </c>
      <c r="F201" s="130" t="s">
        <v>98</v>
      </c>
      <c r="G201" s="130" t="s">
        <v>98</v>
      </c>
      <c r="H201" s="127">
        <f>SUM(H197:H200)</f>
        <v>16457.399999999998</v>
      </c>
      <c r="I201" s="127">
        <f t="shared" ref="I201:P201" si="102">SUM(I197:I200)</f>
        <v>9680.6999999999989</v>
      </c>
      <c r="J201" s="127">
        <f t="shared" si="102"/>
        <v>8013.4000000000015</v>
      </c>
      <c r="K201" s="126">
        <f t="shared" si="102"/>
        <v>527</v>
      </c>
      <c r="L201" s="127">
        <f t="shared" si="102"/>
        <v>13167440</v>
      </c>
      <c r="M201" s="127">
        <f t="shared" si="102"/>
        <v>0</v>
      </c>
      <c r="N201" s="127">
        <f t="shared" si="102"/>
        <v>5451322</v>
      </c>
      <c r="O201" s="127">
        <f t="shared" si="102"/>
        <v>2633486</v>
      </c>
      <c r="P201" s="127">
        <f t="shared" si="102"/>
        <v>5082632</v>
      </c>
      <c r="Q201" s="130">
        <f>L201/H201</f>
        <v>800.09235966799145</v>
      </c>
      <c r="R201" s="130" t="s">
        <v>98</v>
      </c>
      <c r="S201" s="127" t="s">
        <v>98</v>
      </c>
      <c r="T201" s="127" t="s">
        <v>98</v>
      </c>
      <c r="U201" s="31">
        <f t="shared" si="69"/>
        <v>13167440</v>
      </c>
      <c r="V201" s="31">
        <f t="shared" si="70"/>
        <v>0</v>
      </c>
    </row>
    <row r="202" spans="1:22" s="7" customFormat="1" ht="16.5" customHeight="1" x14ac:dyDescent="0.3">
      <c r="A202" s="150" t="s">
        <v>36</v>
      </c>
      <c r="B202" s="151"/>
      <c r="C202" s="152"/>
      <c r="D202" s="129" t="s">
        <v>98</v>
      </c>
      <c r="E202" s="129" t="s">
        <v>98</v>
      </c>
      <c r="F202" s="128" t="s">
        <v>98</v>
      </c>
      <c r="G202" s="128" t="s">
        <v>98</v>
      </c>
      <c r="H202" s="131">
        <f t="shared" ref="H202:P202" si="103">H192+H195+H201</f>
        <v>23602.899999999998</v>
      </c>
      <c r="I202" s="131">
        <f t="shared" si="103"/>
        <v>15332.71</v>
      </c>
      <c r="J202" s="131">
        <f t="shared" si="103"/>
        <v>13603.410000000002</v>
      </c>
      <c r="K202" s="14">
        <f t="shared" si="103"/>
        <v>732</v>
      </c>
      <c r="L202" s="131">
        <f t="shared" si="103"/>
        <v>18071821</v>
      </c>
      <c r="M202" s="131">
        <f t="shared" si="103"/>
        <v>0</v>
      </c>
      <c r="N202" s="131">
        <f t="shared" si="103"/>
        <v>7481736</v>
      </c>
      <c r="O202" s="131">
        <f t="shared" si="103"/>
        <v>3614362</v>
      </c>
      <c r="P202" s="131">
        <f t="shared" si="103"/>
        <v>6975723</v>
      </c>
      <c r="Q202" s="128">
        <f t="shared" si="97"/>
        <v>765.66104165166155</v>
      </c>
      <c r="R202" s="128" t="s">
        <v>98</v>
      </c>
      <c r="S202" s="131" t="s">
        <v>98</v>
      </c>
      <c r="T202" s="131" t="s">
        <v>98</v>
      </c>
      <c r="U202" s="31">
        <f t="shared" si="69"/>
        <v>18071821</v>
      </c>
      <c r="V202" s="31">
        <f t="shared" si="70"/>
        <v>0</v>
      </c>
    </row>
    <row r="203" spans="1:22" s="6" customFormat="1" ht="16.5" customHeight="1" x14ac:dyDescent="0.3">
      <c r="A203" s="160" t="s">
        <v>37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31">
        <f t="shared" si="69"/>
        <v>0</v>
      </c>
      <c r="V203" s="31">
        <f t="shared" si="70"/>
        <v>0</v>
      </c>
    </row>
    <row r="204" spans="1:22" s="6" customFormat="1" ht="16.5" customHeight="1" x14ac:dyDescent="0.3">
      <c r="A204" s="153" t="s">
        <v>38</v>
      </c>
      <c r="B204" s="154"/>
      <c r="C204" s="154"/>
      <c r="D204" s="154"/>
      <c r="E204" s="155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31">
        <f t="shared" si="69"/>
        <v>0</v>
      </c>
      <c r="V204" s="31">
        <f t="shared" si="70"/>
        <v>0</v>
      </c>
    </row>
    <row r="205" spans="1:22" s="6" customFormat="1" ht="16.5" customHeight="1" x14ac:dyDescent="0.3">
      <c r="A205" s="19">
        <f>A200+1</f>
        <v>108</v>
      </c>
      <c r="B205" s="8" t="s">
        <v>230</v>
      </c>
      <c r="C205" s="47">
        <v>1983</v>
      </c>
      <c r="D205" s="126"/>
      <c r="E205" s="133" t="s">
        <v>106</v>
      </c>
      <c r="F205" s="47">
        <v>2</v>
      </c>
      <c r="G205" s="47">
        <v>1</v>
      </c>
      <c r="H205" s="127">
        <v>374.6</v>
      </c>
      <c r="I205" s="127">
        <v>368.3</v>
      </c>
      <c r="J205" s="127">
        <v>278.60000000000002</v>
      </c>
      <c r="K205" s="127">
        <v>22</v>
      </c>
      <c r="L205" s="130">
        <f>'виды работ '!C200</f>
        <v>1167914</v>
      </c>
      <c r="M205" s="130">
        <v>0</v>
      </c>
      <c r="N205" s="89">
        <v>483517</v>
      </c>
      <c r="O205" s="89">
        <v>233582</v>
      </c>
      <c r="P205" s="130">
        <v>450815</v>
      </c>
      <c r="Q205" s="130">
        <f>L205/H205</f>
        <v>3117.7629471436198</v>
      </c>
      <c r="R205" s="127">
        <v>14593.7</v>
      </c>
      <c r="S205" s="127" t="s">
        <v>107</v>
      </c>
      <c r="T205" s="130" t="s">
        <v>102</v>
      </c>
      <c r="U205" s="31">
        <f t="shared" si="69"/>
        <v>1167914</v>
      </c>
      <c r="V205" s="31">
        <f t="shared" si="70"/>
        <v>0</v>
      </c>
    </row>
    <row r="206" spans="1:22" s="6" customFormat="1" ht="16.5" customHeight="1" x14ac:dyDescent="0.3">
      <c r="A206" s="19">
        <f>A205+1</f>
        <v>109</v>
      </c>
      <c r="B206" s="8" t="s">
        <v>231</v>
      </c>
      <c r="C206" s="47">
        <v>1989</v>
      </c>
      <c r="D206" s="127"/>
      <c r="E206" s="133" t="s">
        <v>97</v>
      </c>
      <c r="F206" s="47">
        <v>2</v>
      </c>
      <c r="G206" s="47">
        <v>1</v>
      </c>
      <c r="H206" s="127">
        <v>459</v>
      </c>
      <c r="I206" s="127">
        <v>451.7</v>
      </c>
      <c r="J206" s="127">
        <v>397.3</v>
      </c>
      <c r="K206" s="127">
        <v>29</v>
      </c>
      <c r="L206" s="130">
        <f>'виды работ '!C201</f>
        <v>1583512</v>
      </c>
      <c r="M206" s="130">
        <v>0</v>
      </c>
      <c r="N206" s="89">
        <v>655574</v>
      </c>
      <c r="O206" s="89">
        <v>316702</v>
      </c>
      <c r="P206" s="130">
        <v>611236</v>
      </c>
      <c r="Q206" s="130">
        <f>L206/H206</f>
        <v>3449.917211328976</v>
      </c>
      <c r="R206" s="127">
        <v>14593.7</v>
      </c>
      <c r="S206" s="127" t="s">
        <v>107</v>
      </c>
      <c r="T206" s="130" t="s">
        <v>102</v>
      </c>
      <c r="U206" s="31">
        <f t="shared" si="69"/>
        <v>1583512</v>
      </c>
      <c r="V206" s="31">
        <f t="shared" si="70"/>
        <v>0</v>
      </c>
    </row>
    <row r="207" spans="1:22" s="6" customFormat="1" ht="16.5" customHeight="1" x14ac:dyDescent="0.3">
      <c r="A207" s="157" t="s">
        <v>17</v>
      </c>
      <c r="B207" s="158"/>
      <c r="C207" s="62" t="s">
        <v>98</v>
      </c>
      <c r="D207" s="62" t="s">
        <v>98</v>
      </c>
      <c r="E207" s="62" t="s">
        <v>98</v>
      </c>
      <c r="F207" s="62" t="s">
        <v>98</v>
      </c>
      <c r="G207" s="62" t="s">
        <v>98</v>
      </c>
      <c r="H207" s="130">
        <f t="shared" ref="H207:P207" si="104">SUM(H205:H206)</f>
        <v>833.6</v>
      </c>
      <c r="I207" s="130">
        <f t="shared" si="104"/>
        <v>820</v>
      </c>
      <c r="J207" s="130">
        <f t="shared" si="104"/>
        <v>675.90000000000009</v>
      </c>
      <c r="K207" s="130">
        <f>SUM(K205:K206)</f>
        <v>51</v>
      </c>
      <c r="L207" s="130">
        <f t="shared" si="104"/>
        <v>2751426</v>
      </c>
      <c r="M207" s="130">
        <f t="shared" si="104"/>
        <v>0</v>
      </c>
      <c r="N207" s="130">
        <f t="shared" si="104"/>
        <v>1139091</v>
      </c>
      <c r="O207" s="130">
        <f t="shared" si="104"/>
        <v>550284</v>
      </c>
      <c r="P207" s="130">
        <f t="shared" si="104"/>
        <v>1062051</v>
      </c>
      <c r="Q207" s="130">
        <f>L207/H207</f>
        <v>3300.6549904030708</v>
      </c>
      <c r="R207" s="130" t="s">
        <v>98</v>
      </c>
      <c r="S207" s="127" t="s">
        <v>98</v>
      </c>
      <c r="T207" s="127" t="s">
        <v>98</v>
      </c>
      <c r="U207" s="31">
        <f t="shared" si="69"/>
        <v>2751426</v>
      </c>
      <c r="V207" s="31">
        <f t="shared" si="70"/>
        <v>0</v>
      </c>
    </row>
    <row r="208" spans="1:22" s="7" customFormat="1" ht="16.5" customHeight="1" x14ac:dyDescent="0.3">
      <c r="A208" s="150" t="s">
        <v>39</v>
      </c>
      <c r="B208" s="151"/>
      <c r="C208" s="152"/>
      <c r="D208" s="129" t="s">
        <v>98</v>
      </c>
      <c r="E208" s="129" t="s">
        <v>98</v>
      </c>
      <c r="F208" s="129" t="s">
        <v>98</v>
      </c>
      <c r="G208" s="129" t="s">
        <v>98</v>
      </c>
      <c r="H208" s="128">
        <f>H207</f>
        <v>833.6</v>
      </c>
      <c r="I208" s="128">
        <f t="shared" ref="I208:P208" si="105">I207</f>
        <v>820</v>
      </c>
      <c r="J208" s="128">
        <f t="shared" si="105"/>
        <v>675.90000000000009</v>
      </c>
      <c r="K208" s="128">
        <f t="shared" si="105"/>
        <v>51</v>
      </c>
      <c r="L208" s="128">
        <f t="shared" si="105"/>
        <v>2751426</v>
      </c>
      <c r="M208" s="128">
        <f t="shared" si="105"/>
        <v>0</v>
      </c>
      <c r="N208" s="128">
        <f t="shared" si="105"/>
        <v>1139091</v>
      </c>
      <c r="O208" s="128">
        <f t="shared" si="105"/>
        <v>550284</v>
      </c>
      <c r="P208" s="128">
        <f t="shared" si="105"/>
        <v>1062051</v>
      </c>
      <c r="Q208" s="128">
        <f>L208/H208</f>
        <v>3300.6549904030708</v>
      </c>
      <c r="R208" s="128" t="s">
        <v>98</v>
      </c>
      <c r="S208" s="128" t="s">
        <v>98</v>
      </c>
      <c r="T208" s="131" t="s">
        <v>98</v>
      </c>
      <c r="U208" s="31">
        <f t="shared" si="69"/>
        <v>2751426</v>
      </c>
      <c r="V208" s="31">
        <f t="shared" si="70"/>
        <v>0</v>
      </c>
    </row>
    <row r="209" spans="1:22" s="6" customFormat="1" ht="16.5" customHeight="1" x14ac:dyDescent="0.3">
      <c r="A209" s="149" t="s">
        <v>40</v>
      </c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31">
        <f t="shared" ref="U209:U231" si="106">N209+O209+P209</f>
        <v>0</v>
      </c>
      <c r="V209" s="31">
        <f t="shared" ref="V209:V231" si="107">U209-L209</f>
        <v>0</v>
      </c>
    </row>
    <row r="210" spans="1:22" s="6" customFormat="1" ht="16.5" customHeight="1" x14ac:dyDescent="0.3">
      <c r="A210" s="126">
        <f>A206+1</f>
        <v>110</v>
      </c>
      <c r="B210" s="8" t="s">
        <v>232</v>
      </c>
      <c r="C210" s="16">
        <v>1969</v>
      </c>
      <c r="D210" s="16"/>
      <c r="E210" s="133" t="s">
        <v>97</v>
      </c>
      <c r="F210" s="75">
        <v>9</v>
      </c>
      <c r="G210" s="75">
        <v>1</v>
      </c>
      <c r="H210" s="89">
        <v>2272.4</v>
      </c>
      <c r="I210" s="89">
        <v>1988.5</v>
      </c>
      <c r="J210" s="89">
        <v>1939.3</v>
      </c>
      <c r="K210" s="89">
        <v>70</v>
      </c>
      <c r="L210" s="127">
        <f>'виды работ '!C205</f>
        <v>2663446</v>
      </c>
      <c r="M210" s="130">
        <v>0</v>
      </c>
      <c r="N210" s="89">
        <v>1102667</v>
      </c>
      <c r="O210" s="89">
        <v>532689</v>
      </c>
      <c r="P210" s="130">
        <v>1028090</v>
      </c>
      <c r="Q210" s="130">
        <f t="shared" ref="Q210:Q211" si="108">L210/H210</f>
        <v>1172.0850202429149</v>
      </c>
      <c r="R210" s="127">
        <v>14593.7</v>
      </c>
      <c r="S210" s="127" t="s">
        <v>107</v>
      </c>
      <c r="T210" s="130" t="s">
        <v>102</v>
      </c>
      <c r="U210" s="31">
        <f t="shared" si="106"/>
        <v>2663446</v>
      </c>
      <c r="V210" s="31">
        <f t="shared" si="107"/>
        <v>0</v>
      </c>
    </row>
    <row r="211" spans="1:22" s="6" customFormat="1" ht="16.5" customHeight="1" x14ac:dyDescent="0.3">
      <c r="A211" s="126">
        <f t="shared" ref="A211" si="109">A210+1</f>
        <v>111</v>
      </c>
      <c r="B211" s="8" t="s">
        <v>233</v>
      </c>
      <c r="C211" s="16">
        <v>1977</v>
      </c>
      <c r="D211" s="16"/>
      <c r="E211" s="133" t="s">
        <v>97</v>
      </c>
      <c r="F211" s="75">
        <v>12</v>
      </c>
      <c r="G211" s="75">
        <v>2</v>
      </c>
      <c r="H211" s="89">
        <v>4459.6000000000004</v>
      </c>
      <c r="I211" s="89">
        <v>3902.4</v>
      </c>
      <c r="J211" s="89">
        <v>3870.3</v>
      </c>
      <c r="K211" s="89">
        <v>188</v>
      </c>
      <c r="L211" s="127">
        <f>'виды работ '!C206</f>
        <v>6018148</v>
      </c>
      <c r="M211" s="130">
        <v>0</v>
      </c>
      <c r="N211" s="89">
        <v>2491514</v>
      </c>
      <c r="O211" s="89">
        <v>1203629</v>
      </c>
      <c r="P211" s="130">
        <v>2323005</v>
      </c>
      <c r="Q211" s="130">
        <f t="shared" si="108"/>
        <v>1349.481567853619</v>
      </c>
      <c r="R211" s="127">
        <v>14593.7</v>
      </c>
      <c r="S211" s="127" t="s">
        <v>107</v>
      </c>
      <c r="T211" s="130" t="s">
        <v>102</v>
      </c>
      <c r="U211" s="31">
        <f t="shared" si="106"/>
        <v>6018148</v>
      </c>
      <c r="V211" s="31">
        <f t="shared" si="107"/>
        <v>0</v>
      </c>
    </row>
    <row r="212" spans="1:22" s="7" customFormat="1" ht="16.5" customHeight="1" x14ac:dyDescent="0.3">
      <c r="A212" s="137" t="s">
        <v>103</v>
      </c>
      <c r="B212" s="139"/>
      <c r="C212" s="128" t="s">
        <v>98</v>
      </c>
      <c r="D212" s="128" t="s">
        <v>98</v>
      </c>
      <c r="E212" s="128" t="s">
        <v>98</v>
      </c>
      <c r="F212" s="128" t="s">
        <v>98</v>
      </c>
      <c r="G212" s="128" t="s">
        <v>98</v>
      </c>
      <c r="H212" s="131">
        <f>SUM(H210:H211)</f>
        <v>6732</v>
      </c>
      <c r="I212" s="131">
        <f t="shared" ref="I212:P212" si="110">SUM(I210:I211)</f>
        <v>5890.9</v>
      </c>
      <c r="J212" s="131">
        <f t="shared" si="110"/>
        <v>5809.6</v>
      </c>
      <c r="K212" s="131">
        <f t="shared" si="110"/>
        <v>258</v>
      </c>
      <c r="L212" s="131">
        <f t="shared" si="110"/>
        <v>8681594</v>
      </c>
      <c r="M212" s="131">
        <f t="shared" si="110"/>
        <v>0</v>
      </c>
      <c r="N212" s="131">
        <f t="shared" si="110"/>
        <v>3594181</v>
      </c>
      <c r="O212" s="131">
        <f t="shared" si="110"/>
        <v>1736318</v>
      </c>
      <c r="P212" s="131">
        <f t="shared" si="110"/>
        <v>3351095</v>
      </c>
      <c r="Q212" s="128">
        <f>L212/H212</f>
        <v>1289.6010101010102</v>
      </c>
      <c r="R212" s="128" t="s">
        <v>98</v>
      </c>
      <c r="S212" s="128" t="s">
        <v>98</v>
      </c>
      <c r="T212" s="128" t="s">
        <v>98</v>
      </c>
      <c r="U212" s="31">
        <f t="shared" si="106"/>
        <v>8681594</v>
      </c>
      <c r="V212" s="31">
        <f t="shared" si="107"/>
        <v>0</v>
      </c>
    </row>
    <row r="213" spans="1:22" s="6" customFormat="1" ht="16.5" customHeight="1" x14ac:dyDescent="0.3">
      <c r="A213" s="149" t="s">
        <v>41</v>
      </c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31">
        <f t="shared" si="106"/>
        <v>0</v>
      </c>
      <c r="V213" s="31">
        <f t="shared" si="107"/>
        <v>0</v>
      </c>
    </row>
    <row r="214" spans="1:22" s="6" customFormat="1" ht="16.5" customHeight="1" x14ac:dyDescent="0.3">
      <c r="A214" s="137" t="s">
        <v>234</v>
      </c>
      <c r="B214" s="138"/>
      <c r="C214" s="138"/>
      <c r="D214" s="138"/>
      <c r="E214" s="139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31">
        <f t="shared" si="106"/>
        <v>0</v>
      </c>
      <c r="V214" s="31">
        <f t="shared" si="107"/>
        <v>0</v>
      </c>
    </row>
    <row r="215" spans="1:22" s="6" customFormat="1" ht="16.5" customHeight="1" x14ac:dyDescent="0.3">
      <c r="A215" s="126">
        <f>A211+1</f>
        <v>112</v>
      </c>
      <c r="B215" s="8" t="s">
        <v>235</v>
      </c>
      <c r="C215" s="105">
        <v>1956</v>
      </c>
      <c r="D215" s="105"/>
      <c r="E215" s="133" t="s">
        <v>110</v>
      </c>
      <c r="F215" s="133">
        <v>2</v>
      </c>
      <c r="G215" s="133">
        <v>2</v>
      </c>
      <c r="H215" s="133">
        <v>786.2</v>
      </c>
      <c r="I215" s="133">
        <v>720.8</v>
      </c>
      <c r="J215" s="133">
        <v>577.20000000000005</v>
      </c>
      <c r="K215" s="133">
        <v>27</v>
      </c>
      <c r="L215" s="127">
        <f>'виды работ '!C210</f>
        <v>348005</v>
      </c>
      <c r="M215" s="130">
        <v>0</v>
      </c>
      <c r="N215" s="89">
        <v>144074</v>
      </c>
      <c r="O215" s="89">
        <v>69601</v>
      </c>
      <c r="P215" s="127">
        <v>134330</v>
      </c>
      <c r="Q215" s="130">
        <f t="shared" ref="Q215:Q216" si="111">L215/H215</f>
        <v>442.64182141948612</v>
      </c>
      <c r="R215" s="127">
        <v>14593.7</v>
      </c>
      <c r="S215" s="15" t="s">
        <v>107</v>
      </c>
      <c r="T215" s="133" t="s">
        <v>102</v>
      </c>
      <c r="U215" s="31">
        <f t="shared" si="106"/>
        <v>348005</v>
      </c>
      <c r="V215" s="31">
        <f t="shared" si="107"/>
        <v>0</v>
      </c>
    </row>
    <row r="216" spans="1:22" s="6" customFormat="1" ht="16.5" customHeight="1" x14ac:dyDescent="0.3">
      <c r="A216" s="145" t="s">
        <v>17</v>
      </c>
      <c r="B216" s="148"/>
      <c r="C216" s="130" t="s">
        <v>98</v>
      </c>
      <c r="D216" s="130" t="s">
        <v>98</v>
      </c>
      <c r="E216" s="130" t="s">
        <v>98</v>
      </c>
      <c r="F216" s="130" t="s">
        <v>98</v>
      </c>
      <c r="G216" s="130" t="s">
        <v>98</v>
      </c>
      <c r="H216" s="127">
        <f t="shared" ref="H216:P216" si="112">SUM(H215:H215)</f>
        <v>786.2</v>
      </c>
      <c r="I216" s="127">
        <f t="shared" si="112"/>
        <v>720.8</v>
      </c>
      <c r="J216" s="127">
        <f t="shared" si="112"/>
        <v>577.20000000000005</v>
      </c>
      <c r="K216" s="126">
        <f t="shared" si="112"/>
        <v>27</v>
      </c>
      <c r="L216" s="127">
        <f t="shared" si="112"/>
        <v>348005</v>
      </c>
      <c r="M216" s="127">
        <f t="shared" si="112"/>
        <v>0</v>
      </c>
      <c r="N216" s="127">
        <f t="shared" si="112"/>
        <v>144074</v>
      </c>
      <c r="O216" s="127">
        <f t="shared" si="112"/>
        <v>69601</v>
      </c>
      <c r="P216" s="127">
        <f t="shared" si="112"/>
        <v>134330</v>
      </c>
      <c r="Q216" s="130">
        <f t="shared" si="111"/>
        <v>442.64182141948612</v>
      </c>
      <c r="R216" s="17" t="s">
        <v>98</v>
      </c>
      <c r="S216" s="17" t="s">
        <v>98</v>
      </c>
      <c r="T216" s="17" t="s">
        <v>98</v>
      </c>
      <c r="U216" s="31">
        <f t="shared" si="106"/>
        <v>348005</v>
      </c>
      <c r="V216" s="31">
        <f t="shared" si="107"/>
        <v>0</v>
      </c>
    </row>
    <row r="217" spans="1:22" s="6" customFormat="1" ht="16.5" customHeight="1" x14ac:dyDescent="0.3">
      <c r="A217" s="137" t="s">
        <v>42</v>
      </c>
      <c r="B217" s="142"/>
      <c r="C217" s="142"/>
      <c r="D217" s="142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31">
        <f t="shared" si="106"/>
        <v>0</v>
      </c>
      <c r="V217" s="31">
        <f t="shared" si="107"/>
        <v>0</v>
      </c>
    </row>
    <row r="218" spans="1:22" s="6" customFormat="1" ht="16.5" customHeight="1" x14ac:dyDescent="0.3">
      <c r="A218" s="107">
        <f>A215+1</f>
        <v>113</v>
      </c>
      <c r="B218" s="8" t="s">
        <v>236</v>
      </c>
      <c r="C218" s="133">
        <v>1979</v>
      </c>
      <c r="D218" s="133"/>
      <c r="E218" s="133" t="s">
        <v>97</v>
      </c>
      <c r="F218" s="133">
        <v>3</v>
      </c>
      <c r="G218" s="133">
        <v>2</v>
      </c>
      <c r="H218" s="133">
        <v>1303.8800000000001</v>
      </c>
      <c r="I218" s="133">
        <v>1297.8</v>
      </c>
      <c r="J218" s="133">
        <v>956.1</v>
      </c>
      <c r="K218" s="133">
        <v>56</v>
      </c>
      <c r="L218" s="127">
        <f>'виды работ '!C213</f>
        <v>506712</v>
      </c>
      <c r="M218" s="130">
        <v>0</v>
      </c>
      <c r="N218" s="89">
        <v>209779</v>
      </c>
      <c r="O218" s="89">
        <v>101342</v>
      </c>
      <c r="P218" s="127">
        <v>195591</v>
      </c>
      <c r="Q218" s="130">
        <f>L218/H218</f>
        <v>388.61858453231889</v>
      </c>
      <c r="R218" s="127">
        <v>14593.7</v>
      </c>
      <c r="S218" s="15" t="s">
        <v>107</v>
      </c>
      <c r="T218" s="133" t="s">
        <v>102</v>
      </c>
      <c r="U218" s="31">
        <f t="shared" si="106"/>
        <v>506712</v>
      </c>
      <c r="V218" s="31">
        <f t="shared" si="107"/>
        <v>0</v>
      </c>
    </row>
    <row r="219" spans="1:22" s="6" customFormat="1" ht="16.5" customHeight="1" x14ac:dyDescent="0.3">
      <c r="A219" s="107">
        <f>A218+1</f>
        <v>114</v>
      </c>
      <c r="B219" s="8" t="s">
        <v>237</v>
      </c>
      <c r="C219" s="133">
        <v>1977</v>
      </c>
      <c r="D219" s="133"/>
      <c r="E219" s="133" t="s">
        <v>97</v>
      </c>
      <c r="F219" s="133">
        <v>3</v>
      </c>
      <c r="G219" s="133">
        <v>2</v>
      </c>
      <c r="H219" s="133">
        <v>1303.82</v>
      </c>
      <c r="I219" s="133">
        <v>1283.7</v>
      </c>
      <c r="J219" s="133">
        <v>1173.03</v>
      </c>
      <c r="K219" s="133">
        <v>62</v>
      </c>
      <c r="L219" s="127">
        <f>'виды работ '!C214</f>
        <v>506712</v>
      </c>
      <c r="M219" s="130">
        <v>0</v>
      </c>
      <c r="N219" s="89">
        <v>209779</v>
      </c>
      <c r="O219" s="89">
        <v>101342</v>
      </c>
      <c r="P219" s="127">
        <v>195591</v>
      </c>
      <c r="Q219" s="130">
        <f t="shared" ref="Q219:Q227" si="113">L219/H219</f>
        <v>388.63646822414137</v>
      </c>
      <c r="R219" s="127">
        <v>14593.7</v>
      </c>
      <c r="S219" s="15" t="s">
        <v>107</v>
      </c>
      <c r="T219" s="133" t="s">
        <v>102</v>
      </c>
      <c r="U219" s="31">
        <f t="shared" si="106"/>
        <v>506712</v>
      </c>
      <c r="V219" s="31">
        <f t="shared" si="107"/>
        <v>0</v>
      </c>
    </row>
    <row r="220" spans="1:22" s="6" customFormat="1" ht="16.5" customHeight="1" x14ac:dyDescent="0.3">
      <c r="A220" s="107">
        <f t="shared" ref="A220:A227" si="114">A219+1</f>
        <v>115</v>
      </c>
      <c r="B220" s="8" t="s">
        <v>238</v>
      </c>
      <c r="C220" s="133">
        <v>1980</v>
      </c>
      <c r="D220" s="133"/>
      <c r="E220" s="133" t="s">
        <v>97</v>
      </c>
      <c r="F220" s="133">
        <v>5</v>
      </c>
      <c r="G220" s="133">
        <v>1</v>
      </c>
      <c r="H220" s="133">
        <v>1070.5</v>
      </c>
      <c r="I220" s="133">
        <v>997.8</v>
      </c>
      <c r="J220" s="133">
        <v>849.15</v>
      </c>
      <c r="K220" s="133">
        <v>59</v>
      </c>
      <c r="L220" s="127">
        <f>'виды работ '!C215</f>
        <v>692799</v>
      </c>
      <c r="M220" s="130">
        <v>0</v>
      </c>
      <c r="N220" s="89">
        <v>286819</v>
      </c>
      <c r="O220" s="89">
        <v>138559</v>
      </c>
      <c r="P220" s="127">
        <v>267421</v>
      </c>
      <c r="Q220" s="130">
        <f t="shared" si="113"/>
        <v>647.17328351237734</v>
      </c>
      <c r="R220" s="127">
        <v>14593.7</v>
      </c>
      <c r="S220" s="15" t="s">
        <v>107</v>
      </c>
      <c r="T220" s="133" t="s">
        <v>102</v>
      </c>
      <c r="U220" s="31">
        <f t="shared" si="106"/>
        <v>692799</v>
      </c>
      <c r="V220" s="31">
        <f t="shared" si="107"/>
        <v>0</v>
      </c>
    </row>
    <row r="221" spans="1:22" s="6" customFormat="1" ht="16.5" customHeight="1" x14ac:dyDescent="0.3">
      <c r="A221" s="107">
        <f t="shared" si="114"/>
        <v>116</v>
      </c>
      <c r="B221" s="8" t="s">
        <v>239</v>
      </c>
      <c r="C221" s="133">
        <v>1974</v>
      </c>
      <c r="D221" s="133"/>
      <c r="E221" s="133" t="s">
        <v>99</v>
      </c>
      <c r="F221" s="133">
        <v>5</v>
      </c>
      <c r="G221" s="133">
        <v>6</v>
      </c>
      <c r="H221" s="133">
        <v>4400.7</v>
      </c>
      <c r="I221" s="133">
        <v>3067.3</v>
      </c>
      <c r="J221" s="133">
        <v>2531.5</v>
      </c>
      <c r="K221" s="133">
        <v>229</v>
      </c>
      <c r="L221" s="127">
        <f>'виды работ '!C216</f>
        <v>1369661</v>
      </c>
      <c r="M221" s="130">
        <v>0</v>
      </c>
      <c r="N221" s="89">
        <v>567040</v>
      </c>
      <c r="O221" s="89">
        <v>273932</v>
      </c>
      <c r="P221" s="127">
        <v>528689</v>
      </c>
      <c r="Q221" s="130">
        <f t="shared" si="113"/>
        <v>311.23707591974005</v>
      </c>
      <c r="R221" s="127">
        <v>14593.7</v>
      </c>
      <c r="S221" s="15" t="s">
        <v>107</v>
      </c>
      <c r="T221" s="133" t="s">
        <v>102</v>
      </c>
      <c r="U221" s="31">
        <f t="shared" si="106"/>
        <v>1369661</v>
      </c>
      <c r="V221" s="31">
        <f t="shared" si="107"/>
        <v>0</v>
      </c>
    </row>
    <row r="222" spans="1:22" s="6" customFormat="1" ht="16.5" customHeight="1" x14ac:dyDescent="0.3">
      <c r="A222" s="107">
        <f t="shared" si="114"/>
        <v>117</v>
      </c>
      <c r="B222" s="8" t="s">
        <v>240</v>
      </c>
      <c r="C222" s="133">
        <v>1979</v>
      </c>
      <c r="D222" s="133"/>
      <c r="E222" s="133" t="s">
        <v>99</v>
      </c>
      <c r="F222" s="133">
        <v>5</v>
      </c>
      <c r="G222" s="133">
        <v>8</v>
      </c>
      <c r="H222" s="133">
        <v>6436.34</v>
      </c>
      <c r="I222" s="133">
        <v>5413.79</v>
      </c>
      <c r="J222" s="133">
        <v>4789.21</v>
      </c>
      <c r="K222" s="133">
        <v>307</v>
      </c>
      <c r="L222" s="127">
        <f>'виды работ '!C217</f>
        <v>3377467</v>
      </c>
      <c r="M222" s="130">
        <v>0</v>
      </c>
      <c r="N222" s="89">
        <v>1398272</v>
      </c>
      <c r="O222" s="89">
        <v>675493</v>
      </c>
      <c r="P222" s="127">
        <v>1303702</v>
      </c>
      <c r="Q222" s="130">
        <f t="shared" si="113"/>
        <v>524.74962478675764</v>
      </c>
      <c r="R222" s="127">
        <v>14593.7</v>
      </c>
      <c r="S222" s="15" t="s">
        <v>107</v>
      </c>
      <c r="T222" s="133" t="s">
        <v>102</v>
      </c>
      <c r="U222" s="31">
        <f t="shared" si="106"/>
        <v>3377467</v>
      </c>
      <c r="V222" s="31">
        <f t="shared" si="107"/>
        <v>0</v>
      </c>
    </row>
    <row r="223" spans="1:22" s="6" customFormat="1" ht="16.5" customHeight="1" x14ac:dyDescent="0.3">
      <c r="A223" s="107">
        <f t="shared" si="114"/>
        <v>118</v>
      </c>
      <c r="B223" s="8" t="s">
        <v>241</v>
      </c>
      <c r="C223" s="16">
        <v>1982</v>
      </c>
      <c r="D223" s="133"/>
      <c r="E223" s="133" t="s">
        <v>97</v>
      </c>
      <c r="F223" s="16">
        <v>4</v>
      </c>
      <c r="G223" s="16">
        <v>1</v>
      </c>
      <c r="H223" s="16">
        <v>703.6</v>
      </c>
      <c r="I223" s="16">
        <v>595.29999999999995</v>
      </c>
      <c r="J223" s="16">
        <v>415.1</v>
      </c>
      <c r="K223" s="16">
        <v>31</v>
      </c>
      <c r="L223" s="127">
        <f>'виды работ '!C218</f>
        <v>379457</v>
      </c>
      <c r="M223" s="130">
        <v>0</v>
      </c>
      <c r="N223" s="89">
        <v>157096</v>
      </c>
      <c r="O223" s="89">
        <v>75891</v>
      </c>
      <c r="P223" s="127">
        <v>146470</v>
      </c>
      <c r="Q223" s="130">
        <f t="shared" si="113"/>
        <v>539.30784536668557</v>
      </c>
      <c r="R223" s="127">
        <v>14593.7</v>
      </c>
      <c r="S223" s="15" t="s">
        <v>107</v>
      </c>
      <c r="T223" s="133" t="s">
        <v>102</v>
      </c>
      <c r="U223" s="31">
        <f t="shared" si="106"/>
        <v>379457</v>
      </c>
      <c r="V223" s="31">
        <f t="shared" si="107"/>
        <v>0</v>
      </c>
    </row>
    <row r="224" spans="1:22" s="6" customFormat="1" ht="16.5" customHeight="1" x14ac:dyDescent="0.3">
      <c r="A224" s="107">
        <f t="shared" si="114"/>
        <v>119</v>
      </c>
      <c r="B224" s="8" t="s">
        <v>242</v>
      </c>
      <c r="C224" s="16">
        <v>1991</v>
      </c>
      <c r="D224" s="133"/>
      <c r="E224" s="133" t="s">
        <v>97</v>
      </c>
      <c r="F224" s="16">
        <v>4</v>
      </c>
      <c r="G224" s="16">
        <v>2</v>
      </c>
      <c r="H224" s="16">
        <v>2321.1</v>
      </c>
      <c r="I224" s="16">
        <v>1339.3</v>
      </c>
      <c r="J224" s="16">
        <v>908.75</v>
      </c>
      <c r="K224" s="16">
        <v>112</v>
      </c>
      <c r="L224" s="127">
        <f>'виды работ '!C219</f>
        <v>1542619</v>
      </c>
      <c r="M224" s="130">
        <v>0</v>
      </c>
      <c r="N224" s="89">
        <v>638645</v>
      </c>
      <c r="O224" s="89">
        <v>308523</v>
      </c>
      <c r="P224" s="127">
        <v>595451</v>
      </c>
      <c r="Q224" s="130">
        <f t="shared" si="113"/>
        <v>664.60686743354449</v>
      </c>
      <c r="R224" s="127">
        <v>14593.7</v>
      </c>
      <c r="S224" s="15" t="s">
        <v>107</v>
      </c>
      <c r="T224" s="133" t="s">
        <v>102</v>
      </c>
      <c r="U224" s="31">
        <f t="shared" si="106"/>
        <v>1542619</v>
      </c>
      <c r="V224" s="31">
        <f t="shared" si="107"/>
        <v>0</v>
      </c>
    </row>
    <row r="225" spans="1:22" s="6" customFormat="1" ht="16.5" customHeight="1" x14ac:dyDescent="0.3">
      <c r="A225" s="107">
        <f t="shared" si="114"/>
        <v>120</v>
      </c>
      <c r="B225" s="8" t="s">
        <v>243</v>
      </c>
      <c r="C225" s="16">
        <v>1993</v>
      </c>
      <c r="D225" s="133"/>
      <c r="E225" s="133" t="s">
        <v>97</v>
      </c>
      <c r="F225" s="16">
        <v>4</v>
      </c>
      <c r="G225" s="16">
        <v>1</v>
      </c>
      <c r="H225" s="16">
        <v>798.7</v>
      </c>
      <c r="I225" s="16">
        <v>490.3</v>
      </c>
      <c r="J225" s="16">
        <v>461.5</v>
      </c>
      <c r="K225" s="16">
        <v>46</v>
      </c>
      <c r="L225" s="127">
        <f>'виды работ '!C220</f>
        <v>588302</v>
      </c>
      <c r="M225" s="130">
        <v>0</v>
      </c>
      <c r="N225" s="89">
        <v>243557</v>
      </c>
      <c r="O225" s="89">
        <v>117660</v>
      </c>
      <c r="P225" s="127">
        <v>227085</v>
      </c>
      <c r="Q225" s="130">
        <f t="shared" si="113"/>
        <v>736.57443345436332</v>
      </c>
      <c r="R225" s="127">
        <v>14593.7</v>
      </c>
      <c r="S225" s="15" t="s">
        <v>107</v>
      </c>
      <c r="T225" s="133" t="s">
        <v>102</v>
      </c>
      <c r="U225" s="31">
        <f t="shared" si="106"/>
        <v>588302</v>
      </c>
      <c r="V225" s="31">
        <f t="shared" si="107"/>
        <v>0</v>
      </c>
    </row>
    <row r="226" spans="1:22" s="6" customFormat="1" ht="16.5" customHeight="1" x14ac:dyDescent="0.3">
      <c r="A226" s="107">
        <f t="shared" si="114"/>
        <v>121</v>
      </c>
      <c r="B226" s="8" t="s">
        <v>244</v>
      </c>
      <c r="C226" s="16">
        <v>1988</v>
      </c>
      <c r="D226" s="133"/>
      <c r="E226" s="133" t="s">
        <v>97</v>
      </c>
      <c r="F226" s="16">
        <v>4</v>
      </c>
      <c r="G226" s="16">
        <v>2</v>
      </c>
      <c r="H226" s="16">
        <v>2099.4</v>
      </c>
      <c r="I226" s="16">
        <v>1205.4000000000001</v>
      </c>
      <c r="J226" s="16">
        <v>890.8</v>
      </c>
      <c r="K226" s="16">
        <v>116</v>
      </c>
      <c r="L226" s="127">
        <f>'виды работ '!C221</f>
        <v>1824161</v>
      </c>
      <c r="M226" s="130">
        <v>0</v>
      </c>
      <c r="N226" s="89">
        <v>755203</v>
      </c>
      <c r="O226" s="89">
        <v>364832</v>
      </c>
      <c r="P226" s="127">
        <v>704126</v>
      </c>
      <c r="Q226" s="130">
        <f t="shared" si="113"/>
        <v>868.89635133847764</v>
      </c>
      <c r="R226" s="127">
        <v>14593.7</v>
      </c>
      <c r="S226" s="15" t="s">
        <v>107</v>
      </c>
      <c r="T226" s="133" t="s">
        <v>102</v>
      </c>
      <c r="U226" s="31">
        <f t="shared" si="106"/>
        <v>1824161</v>
      </c>
      <c r="V226" s="31">
        <f t="shared" si="107"/>
        <v>0</v>
      </c>
    </row>
    <row r="227" spans="1:22" s="6" customFormat="1" ht="16.5" customHeight="1" x14ac:dyDescent="0.3">
      <c r="A227" s="107">
        <f t="shared" si="114"/>
        <v>122</v>
      </c>
      <c r="B227" s="8" t="s">
        <v>245</v>
      </c>
      <c r="C227" s="16">
        <v>2004</v>
      </c>
      <c r="D227" s="133"/>
      <c r="E227" s="133" t="s">
        <v>97</v>
      </c>
      <c r="F227" s="16">
        <v>6</v>
      </c>
      <c r="G227" s="16">
        <v>10</v>
      </c>
      <c r="H227" s="16">
        <v>9026</v>
      </c>
      <c r="I227" s="16">
        <v>8690.6</v>
      </c>
      <c r="J227" s="16">
        <v>8282.5</v>
      </c>
      <c r="K227" s="16">
        <v>400</v>
      </c>
      <c r="L227" s="127">
        <f>'виды работ '!C222</f>
        <v>3280458</v>
      </c>
      <c r="M227" s="130">
        <v>0</v>
      </c>
      <c r="N227" s="89">
        <v>1358110</v>
      </c>
      <c r="O227" s="89">
        <v>656091</v>
      </c>
      <c r="P227" s="127">
        <v>1266257</v>
      </c>
      <c r="Q227" s="130">
        <f t="shared" si="113"/>
        <v>363.44538001329494</v>
      </c>
      <c r="R227" s="127">
        <v>14593.7</v>
      </c>
      <c r="S227" s="15" t="s">
        <v>107</v>
      </c>
      <c r="T227" s="133" t="s">
        <v>258</v>
      </c>
      <c r="U227" s="31">
        <f t="shared" si="106"/>
        <v>3280458</v>
      </c>
      <c r="V227" s="31">
        <f t="shared" si="107"/>
        <v>0</v>
      </c>
    </row>
    <row r="228" spans="1:22" s="6" customFormat="1" ht="16.5" customHeight="1" x14ac:dyDescent="0.3">
      <c r="A228" s="145" t="s">
        <v>17</v>
      </c>
      <c r="B228" s="146"/>
      <c r="C228" s="73" t="s">
        <v>98</v>
      </c>
      <c r="D228" s="73" t="s">
        <v>98</v>
      </c>
      <c r="E228" s="73" t="s">
        <v>98</v>
      </c>
      <c r="F228" s="130" t="s">
        <v>98</v>
      </c>
      <c r="G228" s="130" t="s">
        <v>98</v>
      </c>
      <c r="H228" s="127">
        <f t="shared" ref="H228:P228" si="115">SUM(H218:H227)</f>
        <v>29464.04</v>
      </c>
      <c r="I228" s="127">
        <f t="shared" si="115"/>
        <v>24381.289999999997</v>
      </c>
      <c r="J228" s="127">
        <f t="shared" si="115"/>
        <v>21257.64</v>
      </c>
      <c r="K228" s="126">
        <f>SUM(K218:K227)</f>
        <v>1418</v>
      </c>
      <c r="L228" s="127">
        <f>SUM(L218:L227)</f>
        <v>14068348</v>
      </c>
      <c r="M228" s="127">
        <f t="shared" si="115"/>
        <v>0</v>
      </c>
      <c r="N228" s="127">
        <f t="shared" si="115"/>
        <v>5824300</v>
      </c>
      <c r="O228" s="127">
        <f t="shared" si="115"/>
        <v>2813665</v>
      </c>
      <c r="P228" s="127">
        <f t="shared" si="115"/>
        <v>5430383</v>
      </c>
      <c r="Q228" s="130">
        <f>L228/H228</f>
        <v>477.47518670216306</v>
      </c>
      <c r="R228" s="17" t="s">
        <v>98</v>
      </c>
      <c r="S228" s="17" t="s">
        <v>98</v>
      </c>
      <c r="T228" s="17" t="s">
        <v>98</v>
      </c>
      <c r="U228" s="31">
        <f t="shared" si="106"/>
        <v>14068348</v>
      </c>
      <c r="V228" s="31">
        <f t="shared" si="107"/>
        <v>0</v>
      </c>
    </row>
    <row r="229" spans="1:22" s="7" customFormat="1" ht="16.5" customHeight="1" x14ac:dyDescent="0.3">
      <c r="A229" s="137" t="s">
        <v>43</v>
      </c>
      <c r="B229" s="138"/>
      <c r="C229" s="139"/>
      <c r="D229" s="128" t="s">
        <v>98</v>
      </c>
      <c r="E229" s="128" t="s">
        <v>98</v>
      </c>
      <c r="F229" s="128" t="s">
        <v>98</v>
      </c>
      <c r="G229" s="128" t="s">
        <v>98</v>
      </c>
      <c r="H229" s="131">
        <f t="shared" ref="H229:P229" si="116">H216+H228</f>
        <v>30250.240000000002</v>
      </c>
      <c r="I229" s="131">
        <f t="shared" si="116"/>
        <v>25102.089999999997</v>
      </c>
      <c r="J229" s="131">
        <f t="shared" si="116"/>
        <v>21834.84</v>
      </c>
      <c r="K229" s="131">
        <f t="shared" si="116"/>
        <v>1445</v>
      </c>
      <c r="L229" s="131">
        <f t="shared" si="116"/>
        <v>14416353</v>
      </c>
      <c r="M229" s="131">
        <f t="shared" si="116"/>
        <v>0</v>
      </c>
      <c r="N229" s="131">
        <f t="shared" si="116"/>
        <v>5968374</v>
      </c>
      <c r="O229" s="131">
        <f t="shared" si="116"/>
        <v>2883266</v>
      </c>
      <c r="P229" s="131">
        <f t="shared" si="116"/>
        <v>5564713</v>
      </c>
      <c r="Q229" s="128">
        <f>L229/H229</f>
        <v>476.56987184233907</v>
      </c>
      <c r="R229" s="22" t="s">
        <v>98</v>
      </c>
      <c r="S229" s="22" t="s">
        <v>98</v>
      </c>
      <c r="T229" s="22" t="s">
        <v>98</v>
      </c>
      <c r="U229" s="31">
        <f t="shared" si="106"/>
        <v>14416353</v>
      </c>
      <c r="V229" s="31">
        <f t="shared" si="107"/>
        <v>0</v>
      </c>
    </row>
    <row r="230" spans="1:22" s="6" customFormat="1" ht="16.5" customHeight="1" x14ac:dyDescent="0.3">
      <c r="A230" s="140" t="s">
        <v>104</v>
      </c>
      <c r="B230" s="140"/>
      <c r="C230" s="140"/>
      <c r="D230" s="128" t="s">
        <v>98</v>
      </c>
      <c r="E230" s="128" t="s">
        <v>98</v>
      </c>
      <c r="F230" s="128" t="s">
        <v>98</v>
      </c>
      <c r="G230" s="128" t="s">
        <v>98</v>
      </c>
      <c r="H230" s="131">
        <f t="shared" ref="H230:P230" si="117">H18+H29+H34+H72+H95+H126+H137+H152+H170+H188+H202+H208+H212+H229</f>
        <v>460807.35</v>
      </c>
      <c r="I230" s="131">
        <f t="shared" si="117"/>
        <v>393828.59000000008</v>
      </c>
      <c r="J230" s="131">
        <f t="shared" si="117"/>
        <v>344044.82999999996</v>
      </c>
      <c r="K230" s="131">
        <f t="shared" si="117"/>
        <v>19407</v>
      </c>
      <c r="L230" s="131">
        <f t="shared" si="117"/>
        <v>485665182</v>
      </c>
      <c r="M230" s="131">
        <f t="shared" si="117"/>
        <v>0</v>
      </c>
      <c r="N230" s="131">
        <f t="shared" si="117"/>
        <v>199641296</v>
      </c>
      <c r="O230" s="131">
        <f t="shared" si="117"/>
        <v>98557118</v>
      </c>
      <c r="P230" s="131">
        <f t="shared" si="117"/>
        <v>187466768</v>
      </c>
      <c r="Q230" s="128">
        <f>L230/H230</f>
        <v>1053.9440874803756</v>
      </c>
      <c r="R230" s="22" t="s">
        <v>98</v>
      </c>
      <c r="S230" s="22" t="s">
        <v>98</v>
      </c>
      <c r="T230" s="22" t="s">
        <v>98</v>
      </c>
      <c r="U230" s="31">
        <f t="shared" si="106"/>
        <v>485665182</v>
      </c>
      <c r="V230" s="31">
        <f t="shared" si="107"/>
        <v>0</v>
      </c>
    </row>
    <row r="231" spans="1:22" s="7" customFormat="1" ht="16.5" customHeight="1" x14ac:dyDescent="0.3">
      <c r="A231" s="141" t="s">
        <v>63</v>
      </c>
      <c r="B231" s="141"/>
      <c r="C231" s="141"/>
      <c r="D231" s="128" t="s">
        <v>98</v>
      </c>
      <c r="E231" s="128" t="s">
        <v>98</v>
      </c>
      <c r="F231" s="128" t="s">
        <v>98</v>
      </c>
      <c r="G231" s="128" t="s">
        <v>98</v>
      </c>
      <c r="H231" s="128" t="s">
        <v>98</v>
      </c>
      <c r="I231" s="128" t="s">
        <v>98</v>
      </c>
      <c r="J231" s="128" t="s">
        <v>98</v>
      </c>
      <c r="K231" s="128" t="s">
        <v>98</v>
      </c>
      <c r="L231" s="131">
        <f>'виды работ '!C227</f>
        <v>495653029</v>
      </c>
      <c r="M231" s="131">
        <f>M230</f>
        <v>0</v>
      </c>
      <c r="N231" s="131">
        <f>N230</f>
        <v>199641296</v>
      </c>
      <c r="O231" s="131">
        <f>O230</f>
        <v>98557118</v>
      </c>
      <c r="P231" s="131">
        <f>P230+'виды работ '!C226</f>
        <v>197454615</v>
      </c>
      <c r="Q231" s="22" t="s">
        <v>98</v>
      </c>
      <c r="R231" s="22" t="s">
        <v>98</v>
      </c>
      <c r="S231" s="22" t="s">
        <v>98</v>
      </c>
      <c r="T231" s="22" t="s">
        <v>98</v>
      </c>
      <c r="U231" s="31">
        <f t="shared" si="106"/>
        <v>495653029</v>
      </c>
      <c r="V231" s="31">
        <f t="shared" si="107"/>
        <v>0</v>
      </c>
    </row>
    <row r="232" spans="1:22" x14ac:dyDescent="0.35">
      <c r="T232" s="55">
        <f>41.4/100</f>
        <v>0.41399999999999998</v>
      </c>
    </row>
  </sheetData>
  <mergeCells count="148"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  <mergeCell ref="A14:T14"/>
    <mergeCell ref="K9:K11"/>
    <mergeCell ref="L9:P9"/>
    <mergeCell ref="Q9:Q11"/>
    <mergeCell ref="R9:R11"/>
    <mergeCell ref="S9:S12"/>
    <mergeCell ref="T9:T12"/>
    <mergeCell ref="A15:E15"/>
    <mergeCell ref="F15:T15"/>
    <mergeCell ref="A17:B17"/>
    <mergeCell ref="A20:E20"/>
    <mergeCell ref="F20:T20"/>
    <mergeCell ref="A22:B22"/>
    <mergeCell ref="A18:C18"/>
    <mergeCell ref="A19:T19"/>
    <mergeCell ref="A29:C29"/>
    <mergeCell ref="A30:T30"/>
    <mergeCell ref="A23:E23"/>
    <mergeCell ref="F23:T23"/>
    <mergeCell ref="A25:B25"/>
    <mergeCell ref="A26:E26"/>
    <mergeCell ref="A28:B28"/>
    <mergeCell ref="F26:T26"/>
    <mergeCell ref="A49:B49"/>
    <mergeCell ref="A50:E50"/>
    <mergeCell ref="F50:T50"/>
    <mergeCell ref="A52:B52"/>
    <mergeCell ref="A31:E31"/>
    <mergeCell ref="F31:T31"/>
    <mergeCell ref="A33:B33"/>
    <mergeCell ref="A36:E36"/>
    <mergeCell ref="F36:T36"/>
    <mergeCell ref="A45:B45"/>
    <mergeCell ref="A46:E46"/>
    <mergeCell ref="F46:T46"/>
    <mergeCell ref="A34:C34"/>
    <mergeCell ref="A35:T35"/>
    <mergeCell ref="A67:B67"/>
    <mergeCell ref="A68:E68"/>
    <mergeCell ref="F68:T68"/>
    <mergeCell ref="A71:B71"/>
    <mergeCell ref="A72:C72"/>
    <mergeCell ref="A73:T73"/>
    <mergeCell ref="A53:E53"/>
    <mergeCell ref="F53:T53"/>
    <mergeCell ref="A60:B60"/>
    <mergeCell ref="A61:E61"/>
    <mergeCell ref="F61:T61"/>
    <mergeCell ref="A95:C95"/>
    <mergeCell ref="A96:T96"/>
    <mergeCell ref="A91:E91"/>
    <mergeCell ref="A94:C94"/>
    <mergeCell ref="A122:E122"/>
    <mergeCell ref="F122:T122"/>
    <mergeCell ref="A74:E74"/>
    <mergeCell ref="F74:T74"/>
    <mergeCell ref="A90:C90"/>
    <mergeCell ref="F91:T91"/>
    <mergeCell ref="A128:E128"/>
    <mergeCell ref="F128:T128"/>
    <mergeCell ref="A136:B136"/>
    <mergeCell ref="A127:T127"/>
    <mergeCell ref="A97:E97"/>
    <mergeCell ref="F97:T97"/>
    <mergeCell ref="A99:C99"/>
    <mergeCell ref="A100:E100"/>
    <mergeCell ref="F100:T100"/>
    <mergeCell ref="A102:C102"/>
    <mergeCell ref="A125:C125"/>
    <mergeCell ref="A103:E103"/>
    <mergeCell ref="F103:T103"/>
    <mergeCell ref="A121:C121"/>
    <mergeCell ref="A126:C126"/>
    <mergeCell ref="A152:C152"/>
    <mergeCell ref="A142:E142"/>
    <mergeCell ref="F142:T142"/>
    <mergeCell ref="A151:B151"/>
    <mergeCell ref="A139:E139"/>
    <mergeCell ref="F139:T139"/>
    <mergeCell ref="A141:B141"/>
    <mergeCell ref="A137:C137"/>
    <mergeCell ref="A138:T138"/>
    <mergeCell ref="A169:B169"/>
    <mergeCell ref="A170:C170"/>
    <mergeCell ref="A171:T171"/>
    <mergeCell ref="A165:E165"/>
    <mergeCell ref="F165:T165"/>
    <mergeCell ref="A164:B164"/>
    <mergeCell ref="A153:T153"/>
    <mergeCell ref="A154:E154"/>
    <mergeCell ref="F154:T154"/>
    <mergeCell ref="A159:B159"/>
    <mergeCell ref="A179:E179"/>
    <mergeCell ref="F179:T179"/>
    <mergeCell ref="A183:B183"/>
    <mergeCell ref="A175:E175"/>
    <mergeCell ref="F175:T175"/>
    <mergeCell ref="A178:B178"/>
    <mergeCell ref="A172:E172"/>
    <mergeCell ref="F172:T172"/>
    <mergeCell ref="A174:B174"/>
    <mergeCell ref="A190:E190"/>
    <mergeCell ref="F190:T190"/>
    <mergeCell ref="A192:B192"/>
    <mergeCell ref="A193:E193"/>
    <mergeCell ref="F193:T193"/>
    <mergeCell ref="A195:B195"/>
    <mergeCell ref="A184:E184"/>
    <mergeCell ref="F184:T184"/>
    <mergeCell ref="A187:B187"/>
    <mergeCell ref="A188:C188"/>
    <mergeCell ref="A189:T189"/>
    <mergeCell ref="A213:T213"/>
    <mergeCell ref="A209:T209"/>
    <mergeCell ref="A212:B212"/>
    <mergeCell ref="A208:C208"/>
    <mergeCell ref="A204:E204"/>
    <mergeCell ref="F204:T204"/>
    <mergeCell ref="A207:B207"/>
    <mergeCell ref="A196:E196"/>
    <mergeCell ref="F196:T196"/>
    <mergeCell ref="A201:B201"/>
    <mergeCell ref="A202:C202"/>
    <mergeCell ref="A203:T203"/>
    <mergeCell ref="A229:C229"/>
    <mergeCell ref="A230:C230"/>
    <mergeCell ref="A231:C231"/>
    <mergeCell ref="A217:E217"/>
    <mergeCell ref="F217:T217"/>
    <mergeCell ref="A228:B228"/>
    <mergeCell ref="A214:E214"/>
    <mergeCell ref="F214:T214"/>
    <mergeCell ref="A216:B216"/>
  </mergeCells>
  <pageMargins left="0.23622047244094491" right="0.15748031496062992" top="0.43307086614173229" bottom="0.23622047244094491" header="0.31496062992125984" footer="0.15748031496062992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1"/>
  <sheetViews>
    <sheetView view="pageBreakPreview" zoomScale="90" zoomScaleNormal="100" zoomScaleSheetLayoutView="90" workbookViewId="0">
      <pane xSplit="5610" ySplit="2460" topLeftCell="H152" activePane="bottomRight"/>
      <selection activeCell="A3" sqref="A1:A1048576"/>
      <selection pane="topRight" activeCell="A3" sqref="A1:A1048576"/>
      <selection pane="bottomLeft" activeCell="A40" sqref="A40:XFD46"/>
      <selection pane="bottomRight" activeCell="E244" sqref="E244"/>
    </sheetView>
  </sheetViews>
  <sheetFormatPr defaultColWidth="9.1796875" defaultRowHeight="13" x14ac:dyDescent="0.35"/>
  <cols>
    <col min="1" max="1" width="5.26953125" style="4" customWidth="1"/>
    <col min="2" max="2" width="50" style="4" customWidth="1"/>
    <col min="3" max="3" width="19.26953125" style="52" customWidth="1"/>
    <col min="4" max="4" width="15.81640625" style="52" customWidth="1"/>
    <col min="5" max="5" width="16.453125" style="52" customWidth="1"/>
    <col min="6" max="6" width="15.1796875" style="52" customWidth="1"/>
    <col min="7" max="9" width="14.26953125" style="52" customWidth="1"/>
    <col min="10" max="10" width="10" style="52" customWidth="1"/>
    <col min="11" max="11" width="16.7265625" style="52" customWidth="1"/>
    <col min="12" max="12" width="11.7265625" style="52" bestFit="1" customWidth="1"/>
    <col min="13" max="13" width="15.81640625" style="52" customWidth="1"/>
    <col min="14" max="14" width="10" style="52" customWidth="1"/>
    <col min="15" max="15" width="15.54296875" style="52" bestFit="1" customWidth="1"/>
    <col min="16" max="16" width="11.7265625" style="52" bestFit="1" customWidth="1"/>
    <col min="17" max="17" width="16.81640625" style="52" bestFit="1" customWidth="1"/>
    <col min="18" max="18" width="10" style="52" customWidth="1"/>
    <col min="19" max="19" width="14.26953125" style="52" customWidth="1"/>
    <col min="20" max="20" width="12.1796875" style="52" customWidth="1"/>
    <col min="21" max="21" width="15.26953125" style="52" bestFit="1" customWidth="1"/>
    <col min="22" max="24" width="15.7265625" style="52" customWidth="1"/>
    <col min="25" max="25" width="27.453125" style="1" customWidth="1"/>
    <col min="26" max="26" width="15.26953125" style="2" customWidth="1"/>
    <col min="27" max="27" width="15.453125" style="2" customWidth="1"/>
    <col min="28" max="28" width="18.7265625" style="2" customWidth="1"/>
    <col min="29" max="16384" width="9.1796875" style="2"/>
  </cols>
  <sheetData>
    <row r="1" spans="1:28" s="11" customFormat="1" x14ac:dyDescent="0.35">
      <c r="A1" s="203" t="s">
        <v>247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9"/>
    </row>
    <row r="2" spans="1:28" s="11" customFormat="1" x14ac:dyDescent="0.35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29"/>
    </row>
    <row r="3" spans="1:28" s="11" customFormat="1" ht="12.75" customHeight="1" x14ac:dyDescent="0.35">
      <c r="A3" s="204" t="s">
        <v>0</v>
      </c>
      <c r="B3" s="204" t="s">
        <v>1</v>
      </c>
      <c r="C3" s="204" t="s">
        <v>2</v>
      </c>
      <c r="D3" s="207" t="s">
        <v>71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9"/>
      <c r="Y3" s="29"/>
    </row>
    <row r="4" spans="1:28" s="11" customFormat="1" ht="12.75" customHeight="1" x14ac:dyDescent="0.35">
      <c r="A4" s="205"/>
      <c r="B4" s="205"/>
      <c r="C4" s="205"/>
      <c r="D4" s="210" t="s">
        <v>72</v>
      </c>
      <c r="E4" s="211"/>
      <c r="F4" s="211"/>
      <c r="G4" s="211"/>
      <c r="H4" s="211"/>
      <c r="I4" s="212"/>
      <c r="J4" s="213" t="s">
        <v>65</v>
      </c>
      <c r="K4" s="214"/>
      <c r="L4" s="213" t="s">
        <v>66</v>
      </c>
      <c r="M4" s="214"/>
      <c r="N4" s="213" t="s">
        <v>67</v>
      </c>
      <c r="O4" s="214"/>
      <c r="P4" s="213" t="s">
        <v>68</v>
      </c>
      <c r="Q4" s="214"/>
      <c r="R4" s="213" t="s">
        <v>69</v>
      </c>
      <c r="S4" s="214"/>
      <c r="T4" s="213" t="s">
        <v>70</v>
      </c>
      <c r="U4" s="214"/>
      <c r="V4" s="204" t="s">
        <v>3</v>
      </c>
      <c r="W4" s="204" t="s">
        <v>4</v>
      </c>
      <c r="X4" s="204" t="s">
        <v>111</v>
      </c>
      <c r="Y4" s="29"/>
    </row>
    <row r="5" spans="1:28" s="11" customFormat="1" ht="12.75" customHeight="1" x14ac:dyDescent="0.35">
      <c r="A5" s="205"/>
      <c r="B5" s="205"/>
      <c r="C5" s="205"/>
      <c r="D5" s="204" t="s">
        <v>5</v>
      </c>
      <c r="E5" s="210" t="s">
        <v>6</v>
      </c>
      <c r="F5" s="211"/>
      <c r="G5" s="211"/>
      <c r="H5" s="211"/>
      <c r="I5" s="212"/>
      <c r="J5" s="215"/>
      <c r="K5" s="216"/>
      <c r="L5" s="215"/>
      <c r="M5" s="216"/>
      <c r="N5" s="215"/>
      <c r="O5" s="216"/>
      <c r="P5" s="215"/>
      <c r="Q5" s="216"/>
      <c r="R5" s="215"/>
      <c r="S5" s="216"/>
      <c r="T5" s="215"/>
      <c r="U5" s="216"/>
      <c r="V5" s="205"/>
      <c r="W5" s="205"/>
      <c r="X5" s="205"/>
      <c r="Y5" s="29"/>
    </row>
    <row r="6" spans="1:28" s="11" customFormat="1" ht="60" customHeight="1" x14ac:dyDescent="0.35">
      <c r="A6" s="205"/>
      <c r="B6" s="205"/>
      <c r="C6" s="206"/>
      <c r="D6" s="206"/>
      <c r="E6" s="49" t="s">
        <v>7</v>
      </c>
      <c r="F6" s="49" t="s">
        <v>8</v>
      </c>
      <c r="G6" s="49" t="s">
        <v>9</v>
      </c>
      <c r="H6" s="49" t="s">
        <v>10</v>
      </c>
      <c r="I6" s="49" t="s">
        <v>11</v>
      </c>
      <c r="J6" s="217"/>
      <c r="K6" s="218"/>
      <c r="L6" s="217"/>
      <c r="M6" s="218"/>
      <c r="N6" s="217"/>
      <c r="O6" s="218"/>
      <c r="P6" s="217"/>
      <c r="Q6" s="218"/>
      <c r="R6" s="217"/>
      <c r="S6" s="218"/>
      <c r="T6" s="217"/>
      <c r="U6" s="218"/>
      <c r="V6" s="206"/>
      <c r="W6" s="206"/>
      <c r="X6" s="206"/>
      <c r="Y6" s="29"/>
    </row>
    <row r="7" spans="1:28" s="23" customFormat="1" x14ac:dyDescent="0.35">
      <c r="A7" s="206"/>
      <c r="B7" s="206"/>
      <c r="C7" s="49" t="s">
        <v>12</v>
      </c>
      <c r="D7" s="49" t="s">
        <v>12</v>
      </c>
      <c r="E7" s="49" t="s">
        <v>12</v>
      </c>
      <c r="F7" s="49" t="s">
        <v>12</v>
      </c>
      <c r="G7" s="49" t="s">
        <v>12</v>
      </c>
      <c r="H7" s="49" t="s">
        <v>12</v>
      </c>
      <c r="I7" s="49" t="s">
        <v>12</v>
      </c>
      <c r="J7" s="49" t="s">
        <v>13</v>
      </c>
      <c r="K7" s="49" t="s">
        <v>12</v>
      </c>
      <c r="L7" s="49" t="s">
        <v>14</v>
      </c>
      <c r="M7" s="49" t="s">
        <v>12</v>
      </c>
      <c r="N7" s="49" t="s">
        <v>14</v>
      </c>
      <c r="O7" s="49" t="s">
        <v>12</v>
      </c>
      <c r="P7" s="49" t="s">
        <v>14</v>
      </c>
      <c r="Q7" s="49" t="s">
        <v>12</v>
      </c>
      <c r="R7" s="49" t="s">
        <v>15</v>
      </c>
      <c r="S7" s="49" t="s">
        <v>12</v>
      </c>
      <c r="T7" s="49" t="s">
        <v>14</v>
      </c>
      <c r="U7" s="49" t="s">
        <v>12</v>
      </c>
      <c r="V7" s="49" t="s">
        <v>12</v>
      </c>
      <c r="W7" s="49" t="s">
        <v>12</v>
      </c>
      <c r="X7" s="49" t="s">
        <v>12</v>
      </c>
      <c r="Y7" s="30"/>
    </row>
    <row r="8" spans="1:28" s="23" customFormat="1" x14ac:dyDescent="0.3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3">
        <v>23</v>
      </c>
      <c r="X8" s="33">
        <v>24</v>
      </c>
      <c r="Y8" s="30"/>
    </row>
    <row r="9" spans="1:28" s="11" customFormat="1" ht="21" customHeight="1" x14ac:dyDescent="0.35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76"/>
    </row>
    <row r="10" spans="1:28" s="11" customFormat="1" ht="21" customHeight="1" x14ac:dyDescent="0.35">
      <c r="A10" s="193" t="s">
        <v>46</v>
      </c>
      <c r="B10" s="194"/>
      <c r="C10" s="195"/>
      <c r="D10" s="190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2"/>
      <c r="Y10" s="13"/>
      <c r="Z10" s="12"/>
      <c r="AA10" s="12"/>
    </row>
    <row r="11" spans="1:28" s="11" customFormat="1" ht="21" customHeight="1" x14ac:dyDescent="0.35">
      <c r="A11" s="35">
        <v>1</v>
      </c>
      <c r="B11" s="8" t="s">
        <v>113</v>
      </c>
      <c r="C11" s="34">
        <f t="shared" ref="C11" si="0">D11+K11+M11+O11+Q11+S11+U11+V11+W11+X11</f>
        <v>714982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4">
        <v>1093</v>
      </c>
      <c r="Q11" s="34">
        <v>714982</v>
      </c>
      <c r="R11" s="32"/>
      <c r="S11" s="32"/>
      <c r="T11" s="32"/>
      <c r="U11" s="32"/>
      <c r="V11" s="32"/>
      <c r="W11" s="32"/>
      <c r="X11" s="32"/>
      <c r="Y11" s="13"/>
      <c r="Z11" s="12">
        <f>E11+F11+G11+H11+I11+K11+M11+O11+Q11+S11+U11+V11+W11+X11</f>
        <v>714982</v>
      </c>
      <c r="AA11" s="12">
        <f>Z11-C11</f>
        <v>0</v>
      </c>
      <c r="AB11" s="12"/>
    </row>
    <row r="12" spans="1:28" s="11" customFormat="1" ht="21" customHeight="1" x14ac:dyDescent="0.35">
      <c r="A12" s="196" t="s">
        <v>17</v>
      </c>
      <c r="B12" s="197"/>
      <c r="C12" s="34">
        <f>SUM(C11:C11)</f>
        <v>714982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>
        <f t="shared" ref="P12:Q12" si="1">SUM(P11:P11)</f>
        <v>1093</v>
      </c>
      <c r="Q12" s="34">
        <f t="shared" si="1"/>
        <v>714982</v>
      </c>
      <c r="R12" s="34"/>
      <c r="S12" s="34"/>
      <c r="T12" s="34"/>
      <c r="U12" s="34"/>
      <c r="V12" s="34"/>
      <c r="W12" s="34"/>
      <c r="X12" s="34"/>
      <c r="Y12" s="13"/>
      <c r="Z12" s="12">
        <f t="shared" ref="Z12:Z69" si="2">E12+F12+G12+H12+I12+K12+M12+O12+Q12+S12+U12+V12+W12+X12</f>
        <v>714982</v>
      </c>
      <c r="AA12" s="12">
        <f t="shared" ref="AA12:AA69" si="3">Z12-C12</f>
        <v>0</v>
      </c>
      <c r="AB12" s="12"/>
    </row>
    <row r="13" spans="1:28" s="11" customFormat="1" ht="21" customHeight="1" x14ac:dyDescent="0.35">
      <c r="A13" s="193" t="s">
        <v>47</v>
      </c>
      <c r="B13" s="195"/>
      <c r="C13" s="10">
        <f>C12</f>
        <v>714982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 t="shared" ref="P13:Q13" si="4">P12</f>
        <v>1093</v>
      </c>
      <c r="Q13" s="10">
        <f t="shared" si="4"/>
        <v>714982</v>
      </c>
      <c r="R13" s="10"/>
      <c r="S13" s="10"/>
      <c r="T13" s="10"/>
      <c r="U13" s="10"/>
      <c r="V13" s="10"/>
      <c r="W13" s="10"/>
      <c r="X13" s="10"/>
      <c r="Y13" s="13"/>
      <c r="Z13" s="12">
        <f t="shared" si="2"/>
        <v>714982</v>
      </c>
      <c r="AA13" s="12">
        <f t="shared" si="3"/>
        <v>0</v>
      </c>
      <c r="AB13" s="12"/>
    </row>
    <row r="14" spans="1:28" s="11" customFormat="1" ht="21" customHeight="1" x14ac:dyDescent="0.35">
      <c r="A14" s="198" t="s">
        <v>48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200"/>
      <c r="Y14" s="13"/>
      <c r="Z14" s="12">
        <f t="shared" si="2"/>
        <v>0</v>
      </c>
      <c r="AA14" s="12">
        <f t="shared" si="3"/>
        <v>0</v>
      </c>
    </row>
    <row r="15" spans="1:28" s="11" customFormat="1" ht="21" customHeight="1" x14ac:dyDescent="0.35">
      <c r="A15" s="193" t="s">
        <v>114</v>
      </c>
      <c r="B15" s="194"/>
      <c r="C15" s="195"/>
      <c r="D15" s="198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0"/>
      <c r="Y15" s="13"/>
      <c r="Z15" s="12">
        <f t="shared" si="2"/>
        <v>0</v>
      </c>
      <c r="AA15" s="12">
        <f t="shared" si="3"/>
        <v>0</v>
      </c>
    </row>
    <row r="16" spans="1:28" s="11" customFormat="1" ht="21" customHeight="1" x14ac:dyDescent="0.35">
      <c r="A16" s="35">
        <f>A11+1</f>
        <v>2</v>
      </c>
      <c r="B16" s="8" t="s">
        <v>115</v>
      </c>
      <c r="C16" s="34">
        <f t="shared" ref="C16" si="5">D16+K16+M16+O16+Q16+S16+U16+V16+W16+X16</f>
        <v>1880963</v>
      </c>
      <c r="D16" s="34"/>
      <c r="E16" s="34"/>
      <c r="F16" s="34"/>
      <c r="G16" s="34"/>
      <c r="H16" s="34"/>
      <c r="I16" s="34"/>
      <c r="J16" s="34"/>
      <c r="K16" s="34"/>
      <c r="L16" s="34">
        <v>1315</v>
      </c>
      <c r="M16" s="34">
        <v>1880963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13"/>
      <c r="Z16" s="12">
        <f t="shared" si="2"/>
        <v>1880963</v>
      </c>
      <c r="AA16" s="12">
        <f t="shared" si="3"/>
        <v>0</v>
      </c>
    </row>
    <row r="17" spans="1:28" s="11" customFormat="1" ht="21" customHeight="1" x14ac:dyDescent="0.35">
      <c r="A17" s="196" t="s">
        <v>17</v>
      </c>
      <c r="B17" s="197"/>
      <c r="C17" s="32">
        <f>SUM(C16:C16)</f>
        <v>1880963</v>
      </c>
      <c r="D17" s="32"/>
      <c r="E17" s="32"/>
      <c r="F17" s="32"/>
      <c r="G17" s="32"/>
      <c r="H17" s="32"/>
      <c r="I17" s="32"/>
      <c r="J17" s="32"/>
      <c r="K17" s="32"/>
      <c r="L17" s="32">
        <f t="shared" ref="L17:M17" si="6">SUM(L16:L16)</f>
        <v>1315</v>
      </c>
      <c r="M17" s="32">
        <f t="shared" si="6"/>
        <v>1880963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3"/>
      <c r="Z17" s="12">
        <f t="shared" si="2"/>
        <v>1880963</v>
      </c>
      <c r="AA17" s="12">
        <f t="shared" si="3"/>
        <v>0</v>
      </c>
      <c r="AB17" s="12"/>
    </row>
    <row r="18" spans="1:28" s="11" customFormat="1" ht="21" customHeight="1" x14ac:dyDescent="0.35">
      <c r="A18" s="193" t="s">
        <v>118</v>
      </c>
      <c r="B18" s="194"/>
      <c r="C18" s="195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00"/>
      <c r="Y18" s="13"/>
      <c r="Z18" s="12">
        <f t="shared" si="2"/>
        <v>0</v>
      </c>
      <c r="AA18" s="12">
        <f t="shared" si="3"/>
        <v>0</v>
      </c>
    </row>
    <row r="19" spans="1:28" s="11" customFormat="1" ht="21" customHeight="1" x14ac:dyDescent="0.35">
      <c r="A19" s="35">
        <f>A16+1</f>
        <v>3</v>
      </c>
      <c r="B19" s="8" t="s">
        <v>117</v>
      </c>
      <c r="C19" s="34">
        <f>D19+K19+M19+O19+Q19+S19+U19+V19+W19+X19</f>
        <v>1637282</v>
      </c>
      <c r="D19" s="34"/>
      <c r="E19" s="34"/>
      <c r="F19" s="34"/>
      <c r="G19" s="34"/>
      <c r="H19" s="34"/>
      <c r="I19" s="34"/>
      <c r="J19" s="34"/>
      <c r="K19" s="34"/>
      <c r="L19" s="34">
        <v>430</v>
      </c>
      <c r="M19" s="34">
        <v>1637282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3"/>
      <c r="Z19" s="12">
        <f t="shared" si="2"/>
        <v>1637282</v>
      </c>
      <c r="AA19" s="12">
        <f t="shared" si="3"/>
        <v>0</v>
      </c>
    </row>
    <row r="20" spans="1:28" s="11" customFormat="1" ht="21" customHeight="1" x14ac:dyDescent="0.35">
      <c r="A20" s="196" t="s">
        <v>17</v>
      </c>
      <c r="B20" s="197"/>
      <c r="C20" s="34">
        <f>SUM(C19:C19)</f>
        <v>1637282</v>
      </c>
      <c r="D20" s="34"/>
      <c r="E20" s="34"/>
      <c r="F20" s="34"/>
      <c r="G20" s="34"/>
      <c r="H20" s="34"/>
      <c r="I20" s="34"/>
      <c r="J20" s="34"/>
      <c r="K20" s="34"/>
      <c r="L20" s="34">
        <f t="shared" ref="L20:M20" si="7">SUM(L19:L19)</f>
        <v>430</v>
      </c>
      <c r="M20" s="34">
        <f t="shared" si="7"/>
        <v>1637282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13"/>
      <c r="Z20" s="12">
        <f t="shared" si="2"/>
        <v>1637282</v>
      </c>
      <c r="AA20" s="12">
        <f t="shared" si="3"/>
        <v>0</v>
      </c>
      <c r="AB20" s="12"/>
    </row>
    <row r="21" spans="1:28" s="11" customFormat="1" ht="21" customHeight="1" x14ac:dyDescent="0.35">
      <c r="A21" s="170" t="s">
        <v>119</v>
      </c>
      <c r="B21" s="184"/>
      <c r="C21" s="185"/>
      <c r="D21" s="177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9"/>
      <c r="Y21" s="13"/>
      <c r="Z21" s="12">
        <f t="shared" si="2"/>
        <v>0</v>
      </c>
      <c r="AA21" s="12">
        <f t="shared" si="3"/>
        <v>0</v>
      </c>
    </row>
    <row r="22" spans="1:28" s="11" customFormat="1" ht="21" customHeight="1" x14ac:dyDescent="0.35">
      <c r="A22" s="33">
        <f>A19+1</f>
        <v>4</v>
      </c>
      <c r="B22" s="8" t="s">
        <v>120</v>
      </c>
      <c r="C22" s="34">
        <f>D22+K22+M22+O22+Q22+S22+U22+V22+W22+X22</f>
        <v>1619539</v>
      </c>
      <c r="D22" s="34"/>
      <c r="E22" s="34"/>
      <c r="F22" s="34"/>
      <c r="G22" s="34"/>
      <c r="H22" s="34"/>
      <c r="I22" s="34"/>
      <c r="J22" s="34"/>
      <c r="K22" s="34"/>
      <c r="L22" s="34">
        <v>407</v>
      </c>
      <c r="M22" s="34">
        <v>1619539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13"/>
      <c r="Z22" s="12">
        <f t="shared" si="2"/>
        <v>1619539</v>
      </c>
      <c r="AA22" s="12">
        <f t="shared" si="3"/>
        <v>0</v>
      </c>
    </row>
    <row r="23" spans="1:28" s="11" customFormat="1" ht="21" customHeight="1" x14ac:dyDescent="0.35">
      <c r="A23" s="196" t="s">
        <v>17</v>
      </c>
      <c r="B23" s="197"/>
      <c r="C23" s="34">
        <f>SUM(C22:C22)</f>
        <v>1619539</v>
      </c>
      <c r="D23" s="34"/>
      <c r="E23" s="34"/>
      <c r="F23" s="34"/>
      <c r="G23" s="34"/>
      <c r="H23" s="34"/>
      <c r="I23" s="34"/>
      <c r="J23" s="34"/>
      <c r="K23" s="34"/>
      <c r="L23" s="34">
        <f t="shared" ref="L23:M23" si="8">SUM(L22:L22)</f>
        <v>407</v>
      </c>
      <c r="M23" s="34">
        <f t="shared" si="8"/>
        <v>1619539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13"/>
      <c r="Z23" s="12">
        <f t="shared" si="2"/>
        <v>1619539</v>
      </c>
      <c r="AA23" s="12">
        <f t="shared" si="3"/>
        <v>0</v>
      </c>
      <c r="AB23" s="12"/>
    </row>
    <row r="24" spans="1:28" s="11" customFormat="1" ht="21" customHeight="1" x14ac:dyDescent="0.35">
      <c r="A24" s="193" t="s">
        <v>49</v>
      </c>
      <c r="B24" s="195"/>
      <c r="C24" s="10">
        <f>C17+C20+C23</f>
        <v>5137784</v>
      </c>
      <c r="D24" s="10"/>
      <c r="E24" s="10"/>
      <c r="F24" s="10"/>
      <c r="G24" s="10"/>
      <c r="H24" s="10"/>
      <c r="I24" s="10"/>
      <c r="J24" s="10"/>
      <c r="K24" s="10"/>
      <c r="L24" s="10">
        <f t="shared" ref="L24:M24" si="9">L17+L20+L23</f>
        <v>2152</v>
      </c>
      <c r="M24" s="10">
        <f t="shared" si="9"/>
        <v>5137784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3"/>
      <c r="Z24" s="12">
        <f t="shared" si="2"/>
        <v>5137784</v>
      </c>
      <c r="AA24" s="12">
        <f t="shared" si="3"/>
        <v>0</v>
      </c>
      <c r="AB24" s="12"/>
    </row>
    <row r="25" spans="1:28" s="11" customFormat="1" ht="21" customHeight="1" x14ac:dyDescent="0.35">
      <c r="A25" s="198" t="s">
        <v>16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0"/>
      <c r="Y25" s="13"/>
      <c r="Z25" s="12">
        <f t="shared" si="2"/>
        <v>0</v>
      </c>
      <c r="AA25" s="12">
        <f t="shared" si="3"/>
        <v>0</v>
      </c>
    </row>
    <row r="26" spans="1:28" s="11" customFormat="1" ht="21" customHeight="1" x14ac:dyDescent="0.35">
      <c r="A26" s="193" t="s">
        <v>121</v>
      </c>
      <c r="B26" s="194"/>
      <c r="C26" s="195"/>
      <c r="D26" s="190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2"/>
      <c r="Y26" s="13"/>
      <c r="Z26" s="12">
        <f t="shared" si="2"/>
        <v>0</v>
      </c>
      <c r="AA26" s="12">
        <f t="shared" si="3"/>
        <v>0</v>
      </c>
    </row>
    <row r="27" spans="1:28" s="11" customFormat="1" ht="21" customHeight="1" x14ac:dyDescent="0.35">
      <c r="A27" s="35">
        <f>A22+1</f>
        <v>5</v>
      </c>
      <c r="B27" s="8" t="s">
        <v>122</v>
      </c>
      <c r="C27" s="34">
        <f t="shared" ref="C27" si="10">D27+K27+M27+O27+Q27+S27+U27+V27+W27+X27</f>
        <v>236882</v>
      </c>
      <c r="D27" s="34"/>
      <c r="E27" s="34"/>
      <c r="F27" s="34"/>
      <c r="G27" s="34"/>
      <c r="H27" s="34"/>
      <c r="I27" s="34"/>
      <c r="J27" s="34"/>
      <c r="K27" s="34"/>
      <c r="L27" s="77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>
        <v>236882</v>
      </c>
      <c r="X27" s="34"/>
      <c r="Y27" s="13"/>
      <c r="Z27" s="12">
        <f t="shared" si="2"/>
        <v>236882</v>
      </c>
      <c r="AA27" s="12">
        <f t="shared" si="3"/>
        <v>0</v>
      </c>
    </row>
    <row r="28" spans="1:28" s="11" customFormat="1" ht="21" customHeight="1" x14ac:dyDescent="0.35">
      <c r="A28" s="196" t="s">
        <v>17</v>
      </c>
      <c r="B28" s="197"/>
      <c r="C28" s="34">
        <f t="shared" ref="C28:W28" si="11">SUM(C27:C27)</f>
        <v>236882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>
        <f t="shared" si="11"/>
        <v>236882</v>
      </c>
      <c r="X28" s="34"/>
      <c r="Y28" s="13"/>
      <c r="Z28" s="12">
        <f t="shared" si="2"/>
        <v>236882</v>
      </c>
      <c r="AA28" s="12">
        <f t="shared" si="3"/>
        <v>0</v>
      </c>
    </row>
    <row r="29" spans="1:28" s="11" customFormat="1" ht="21" customHeight="1" x14ac:dyDescent="0.35">
      <c r="A29" s="193" t="s">
        <v>18</v>
      </c>
      <c r="B29" s="195"/>
      <c r="C29" s="10">
        <f>C28</f>
        <v>236882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f t="shared" ref="W29" si="12">W28</f>
        <v>236882</v>
      </c>
      <c r="X29" s="10"/>
      <c r="Y29" s="13"/>
      <c r="Z29" s="12">
        <f t="shared" si="2"/>
        <v>236882</v>
      </c>
      <c r="AA29" s="12">
        <f t="shared" si="3"/>
        <v>0</v>
      </c>
      <c r="AB29" s="12"/>
    </row>
    <row r="30" spans="1:28" s="11" customFormat="1" ht="21" customHeight="1" x14ac:dyDescent="0.35">
      <c r="A30" s="198" t="s">
        <v>50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  <c r="Y30" s="13"/>
      <c r="Z30" s="12">
        <f t="shared" si="2"/>
        <v>0</v>
      </c>
      <c r="AA30" s="12">
        <f t="shared" si="3"/>
        <v>0</v>
      </c>
      <c r="AB30" s="76"/>
    </row>
    <row r="31" spans="1:28" s="11" customFormat="1" ht="21" customHeight="1" x14ac:dyDescent="0.35">
      <c r="A31" s="170" t="s">
        <v>51</v>
      </c>
      <c r="B31" s="184"/>
      <c r="C31" s="185"/>
      <c r="D31" s="190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2"/>
      <c r="Y31" s="13"/>
      <c r="Z31" s="12">
        <f t="shared" si="2"/>
        <v>0</v>
      </c>
      <c r="AA31" s="12">
        <f t="shared" si="3"/>
        <v>0</v>
      </c>
      <c r="AB31" s="76"/>
    </row>
    <row r="32" spans="1:28" s="11" customFormat="1" ht="21" customHeight="1" x14ac:dyDescent="0.35">
      <c r="A32" s="33">
        <f>A27+1</f>
        <v>6</v>
      </c>
      <c r="B32" s="8" t="s">
        <v>127</v>
      </c>
      <c r="C32" s="34">
        <f t="shared" ref="C32:C37" si="13">D32+K32+M32+O32+Q32+S32+U32+V32+W32+X32</f>
        <v>13893157</v>
      </c>
      <c r="D32" s="34"/>
      <c r="E32" s="32"/>
      <c r="F32" s="32"/>
      <c r="G32" s="32"/>
      <c r="H32" s="32"/>
      <c r="I32" s="32"/>
      <c r="J32" s="33">
        <v>5</v>
      </c>
      <c r="K32" s="32">
        <v>13171793</v>
      </c>
      <c r="L32" s="32"/>
      <c r="M32" s="34"/>
      <c r="N32" s="32"/>
      <c r="O32" s="32"/>
      <c r="P32" s="32"/>
      <c r="Q32" s="32"/>
      <c r="R32" s="32"/>
      <c r="S32" s="32"/>
      <c r="T32" s="32"/>
      <c r="U32" s="32"/>
      <c r="V32" s="32"/>
      <c r="W32" s="32">
        <v>721364</v>
      </c>
      <c r="X32" s="32"/>
      <c r="Y32" s="13"/>
      <c r="Z32" s="12">
        <f t="shared" ref="Z32:Z38" si="14">E32+F32+G32+H32+I32+K32+M32+O32+Q32+S32+U32+V32+W32+X32</f>
        <v>13893157</v>
      </c>
      <c r="AA32" s="12">
        <f t="shared" ref="AA32:AA38" si="15">Z32-C32</f>
        <v>0</v>
      </c>
      <c r="AB32" s="76"/>
    </row>
    <row r="33" spans="1:28" s="11" customFormat="1" ht="21" customHeight="1" x14ac:dyDescent="0.35">
      <c r="A33" s="33">
        <f>A32+1</f>
        <v>7</v>
      </c>
      <c r="B33" s="8" t="s">
        <v>128</v>
      </c>
      <c r="C33" s="34">
        <f t="shared" si="13"/>
        <v>11398223</v>
      </c>
      <c r="D33" s="34"/>
      <c r="E33" s="32"/>
      <c r="F33" s="32"/>
      <c r="G33" s="32"/>
      <c r="H33" s="32"/>
      <c r="I33" s="32"/>
      <c r="J33" s="33">
        <v>4</v>
      </c>
      <c r="K33" s="32">
        <v>10551667</v>
      </c>
      <c r="L33" s="32"/>
      <c r="M33" s="34"/>
      <c r="N33" s="32"/>
      <c r="O33" s="32"/>
      <c r="P33" s="32"/>
      <c r="Q33" s="32"/>
      <c r="R33" s="32"/>
      <c r="S33" s="32"/>
      <c r="T33" s="32"/>
      <c r="U33" s="32"/>
      <c r="V33" s="32"/>
      <c r="W33" s="32">
        <v>846556</v>
      </c>
      <c r="X33" s="32"/>
      <c r="Y33" s="13"/>
      <c r="Z33" s="12">
        <f t="shared" si="14"/>
        <v>11398223</v>
      </c>
      <c r="AA33" s="12">
        <f t="shared" si="15"/>
        <v>0</v>
      </c>
      <c r="AB33" s="76"/>
    </row>
    <row r="34" spans="1:28" s="11" customFormat="1" ht="21" customHeight="1" x14ac:dyDescent="0.35">
      <c r="A34" s="33">
        <f t="shared" ref="A34:A39" si="16">A33+1</f>
        <v>8</v>
      </c>
      <c r="B34" s="8" t="s">
        <v>129</v>
      </c>
      <c r="C34" s="34">
        <f t="shared" si="13"/>
        <v>8411553</v>
      </c>
      <c r="D34" s="34"/>
      <c r="E34" s="32"/>
      <c r="F34" s="32"/>
      <c r="G34" s="32"/>
      <c r="H34" s="32"/>
      <c r="I34" s="32"/>
      <c r="J34" s="33">
        <v>3</v>
      </c>
      <c r="K34" s="32">
        <v>7931564</v>
      </c>
      <c r="L34" s="32"/>
      <c r="M34" s="34"/>
      <c r="N34" s="32"/>
      <c r="O34" s="32"/>
      <c r="P34" s="32"/>
      <c r="Q34" s="32"/>
      <c r="R34" s="32"/>
      <c r="S34" s="32"/>
      <c r="T34" s="32"/>
      <c r="U34" s="32"/>
      <c r="V34" s="32"/>
      <c r="W34" s="32">
        <v>479989</v>
      </c>
      <c r="X34" s="32"/>
      <c r="Y34" s="13"/>
      <c r="Z34" s="12">
        <f t="shared" si="14"/>
        <v>8411553</v>
      </c>
      <c r="AA34" s="12">
        <f t="shared" si="15"/>
        <v>0</v>
      </c>
      <c r="AB34" s="76"/>
    </row>
    <row r="35" spans="1:28" s="11" customFormat="1" ht="21" customHeight="1" x14ac:dyDescent="0.35">
      <c r="A35" s="33">
        <f t="shared" si="16"/>
        <v>9</v>
      </c>
      <c r="B35" s="8" t="s">
        <v>124</v>
      </c>
      <c r="C35" s="34">
        <f t="shared" si="13"/>
        <v>5588868</v>
      </c>
      <c r="D35" s="34"/>
      <c r="E35" s="32"/>
      <c r="F35" s="32"/>
      <c r="G35" s="32"/>
      <c r="H35" s="32"/>
      <c r="I35" s="32"/>
      <c r="J35" s="33">
        <v>2</v>
      </c>
      <c r="K35" s="32">
        <v>5166527</v>
      </c>
      <c r="L35" s="32"/>
      <c r="M35" s="34"/>
      <c r="N35" s="32"/>
      <c r="O35" s="32"/>
      <c r="P35" s="32"/>
      <c r="Q35" s="32"/>
      <c r="R35" s="32"/>
      <c r="S35" s="32"/>
      <c r="T35" s="32"/>
      <c r="U35" s="32"/>
      <c r="V35" s="32"/>
      <c r="W35" s="32">
        <v>422341</v>
      </c>
      <c r="X35" s="32"/>
      <c r="Y35" s="13"/>
      <c r="Z35" s="12">
        <f t="shared" si="14"/>
        <v>5588868</v>
      </c>
      <c r="AA35" s="12">
        <f t="shared" si="15"/>
        <v>0</v>
      </c>
      <c r="AB35" s="76"/>
    </row>
    <row r="36" spans="1:28" s="11" customFormat="1" ht="21" customHeight="1" x14ac:dyDescent="0.35">
      <c r="A36" s="33">
        <f t="shared" si="16"/>
        <v>10</v>
      </c>
      <c r="B36" s="8" t="s">
        <v>125</v>
      </c>
      <c r="C36" s="34">
        <f t="shared" si="13"/>
        <v>5588868</v>
      </c>
      <c r="D36" s="34"/>
      <c r="E36" s="32"/>
      <c r="F36" s="32"/>
      <c r="G36" s="32"/>
      <c r="H36" s="32"/>
      <c r="I36" s="32"/>
      <c r="J36" s="33">
        <v>2</v>
      </c>
      <c r="K36" s="32">
        <v>5166527</v>
      </c>
      <c r="L36" s="32"/>
      <c r="M36" s="34"/>
      <c r="N36" s="32"/>
      <c r="O36" s="32"/>
      <c r="P36" s="32"/>
      <c r="Q36" s="32"/>
      <c r="R36" s="32"/>
      <c r="S36" s="32"/>
      <c r="T36" s="32"/>
      <c r="U36" s="32"/>
      <c r="V36" s="32"/>
      <c r="W36" s="32">
        <v>422341</v>
      </c>
      <c r="X36" s="32"/>
      <c r="Y36" s="13"/>
      <c r="Z36" s="12">
        <f t="shared" si="14"/>
        <v>5588868</v>
      </c>
      <c r="AA36" s="12">
        <f t="shared" si="15"/>
        <v>0</v>
      </c>
      <c r="AB36" s="76"/>
    </row>
    <row r="37" spans="1:28" s="11" customFormat="1" ht="21" customHeight="1" x14ac:dyDescent="0.35">
      <c r="A37" s="33">
        <f t="shared" si="16"/>
        <v>11</v>
      </c>
      <c r="B37" s="8" t="s">
        <v>126</v>
      </c>
      <c r="C37" s="34">
        <f t="shared" si="13"/>
        <v>3116130</v>
      </c>
      <c r="D37" s="34"/>
      <c r="E37" s="32"/>
      <c r="F37" s="32"/>
      <c r="G37" s="32"/>
      <c r="H37" s="32"/>
      <c r="I37" s="32"/>
      <c r="J37" s="33">
        <v>1</v>
      </c>
      <c r="K37" s="32">
        <v>2693789</v>
      </c>
      <c r="L37" s="32"/>
      <c r="M37" s="34"/>
      <c r="N37" s="32"/>
      <c r="O37" s="32"/>
      <c r="P37" s="32"/>
      <c r="Q37" s="32"/>
      <c r="R37" s="32"/>
      <c r="S37" s="32"/>
      <c r="T37" s="32"/>
      <c r="U37" s="32"/>
      <c r="V37" s="32"/>
      <c r="W37" s="32">
        <v>422341</v>
      </c>
      <c r="X37" s="32"/>
      <c r="Y37" s="13"/>
      <c r="Z37" s="12">
        <f t="shared" si="14"/>
        <v>3116130</v>
      </c>
      <c r="AA37" s="12">
        <f t="shared" si="15"/>
        <v>0</v>
      </c>
      <c r="AB37" s="76"/>
    </row>
    <row r="38" spans="1:28" s="11" customFormat="1" ht="21" customHeight="1" x14ac:dyDescent="0.35">
      <c r="A38" s="33">
        <f t="shared" si="16"/>
        <v>12</v>
      </c>
      <c r="B38" s="8" t="s">
        <v>130</v>
      </c>
      <c r="C38" s="34">
        <f t="shared" ref="C38" si="17">D38+K38+M38+O38+Q38+S38+U38+V38+W38+X38</f>
        <v>7107728</v>
      </c>
      <c r="D38" s="34"/>
      <c r="E38" s="32"/>
      <c r="F38" s="32"/>
      <c r="G38" s="32"/>
      <c r="H38" s="32"/>
      <c r="I38" s="32"/>
      <c r="J38" s="33">
        <v>2</v>
      </c>
      <c r="K38" s="32">
        <v>6314205</v>
      </c>
      <c r="L38" s="32"/>
      <c r="M38" s="34"/>
      <c r="N38" s="32"/>
      <c r="O38" s="32"/>
      <c r="P38" s="32"/>
      <c r="Q38" s="32"/>
      <c r="R38" s="32"/>
      <c r="S38" s="32"/>
      <c r="T38" s="32"/>
      <c r="U38" s="32"/>
      <c r="V38" s="32"/>
      <c r="W38" s="32">
        <v>793523</v>
      </c>
      <c r="X38" s="32"/>
      <c r="Y38" s="13"/>
      <c r="Z38" s="12">
        <f t="shared" si="14"/>
        <v>7107728</v>
      </c>
      <c r="AA38" s="12">
        <f t="shared" si="15"/>
        <v>0</v>
      </c>
      <c r="AB38" s="76"/>
    </row>
    <row r="39" spans="1:28" s="11" customFormat="1" ht="21" customHeight="1" x14ac:dyDescent="0.35">
      <c r="A39" s="33">
        <f t="shared" si="16"/>
        <v>13</v>
      </c>
      <c r="B39" s="8" t="s">
        <v>123</v>
      </c>
      <c r="C39" s="34">
        <f>D39+K39+M39+O39+Q39+S39+U39+V39+W39+X39</f>
        <v>12918761</v>
      </c>
      <c r="D39" s="34">
        <f>E39+F39+G39+H39+I39</f>
        <v>4841023</v>
      </c>
      <c r="E39" s="32"/>
      <c r="F39" s="32"/>
      <c r="G39" s="32">
        <v>1784005</v>
      </c>
      <c r="H39" s="32">
        <v>3057018</v>
      </c>
      <c r="I39" s="32"/>
      <c r="J39" s="32"/>
      <c r="K39" s="32"/>
      <c r="L39" s="32"/>
      <c r="M39" s="34"/>
      <c r="N39" s="32"/>
      <c r="O39" s="32"/>
      <c r="P39" s="32">
        <v>4617</v>
      </c>
      <c r="Q39" s="32">
        <v>7679286</v>
      </c>
      <c r="R39" s="32"/>
      <c r="S39" s="32"/>
      <c r="T39" s="32"/>
      <c r="U39" s="32"/>
      <c r="V39" s="32"/>
      <c r="W39" s="32">
        <v>398452</v>
      </c>
      <c r="X39" s="32"/>
      <c r="Y39" s="13"/>
      <c r="Z39" s="12">
        <f t="shared" si="2"/>
        <v>12918761</v>
      </c>
      <c r="AA39" s="12">
        <f t="shared" si="3"/>
        <v>0</v>
      </c>
      <c r="AB39" s="76"/>
    </row>
    <row r="40" spans="1:28" s="11" customFormat="1" ht="21" customHeight="1" x14ac:dyDescent="0.35">
      <c r="A40" s="196" t="s">
        <v>17</v>
      </c>
      <c r="B40" s="197"/>
      <c r="C40" s="32">
        <f>SUM(C32:C39)</f>
        <v>68023288</v>
      </c>
      <c r="D40" s="123">
        <f>SUM(D32:D39)</f>
        <v>4841023</v>
      </c>
      <c r="E40" s="32"/>
      <c r="F40" s="32"/>
      <c r="G40" s="123">
        <f t="shared" ref="G40:H40" si="18">SUM(G32:G39)</f>
        <v>1784005</v>
      </c>
      <c r="H40" s="123">
        <f t="shared" si="18"/>
        <v>3057018</v>
      </c>
      <c r="I40" s="32"/>
      <c r="J40" s="123">
        <f t="shared" ref="J40:K40" si="19">SUM(J32:J39)</f>
        <v>19</v>
      </c>
      <c r="K40" s="123">
        <f t="shared" si="19"/>
        <v>50996072</v>
      </c>
      <c r="L40" s="32"/>
      <c r="M40" s="32"/>
      <c r="N40" s="32"/>
      <c r="O40" s="32"/>
      <c r="P40" s="123">
        <f t="shared" ref="P40:Q40" si="20">SUM(P32:P39)</f>
        <v>4617</v>
      </c>
      <c r="Q40" s="123">
        <f t="shared" si="20"/>
        <v>7679286</v>
      </c>
      <c r="R40" s="32"/>
      <c r="S40" s="32"/>
      <c r="T40" s="32"/>
      <c r="U40" s="32"/>
      <c r="V40" s="32"/>
      <c r="W40" s="123">
        <f>SUM(W32:W39)</f>
        <v>4506907</v>
      </c>
      <c r="X40" s="32"/>
      <c r="Y40" s="13"/>
      <c r="Z40" s="12">
        <f t="shared" si="2"/>
        <v>68023288</v>
      </c>
      <c r="AA40" s="12">
        <f t="shared" si="3"/>
        <v>0</v>
      </c>
      <c r="AB40" s="12"/>
    </row>
    <row r="41" spans="1:28" s="11" customFormat="1" ht="21" customHeight="1" x14ac:dyDescent="0.35">
      <c r="A41" s="193" t="s">
        <v>131</v>
      </c>
      <c r="B41" s="194"/>
      <c r="C41" s="195"/>
      <c r="D41" s="190"/>
      <c r="E41" s="191"/>
      <c r="F41" s="191"/>
      <c r="G41" s="191"/>
      <c r="H41" s="191"/>
      <c r="I41" s="191"/>
      <c r="J41" s="191"/>
      <c r="K41" s="191"/>
      <c r="L41" s="202"/>
      <c r="M41" s="202"/>
      <c r="N41" s="202"/>
      <c r="O41" s="202"/>
      <c r="P41" s="202"/>
      <c r="Q41" s="202"/>
      <c r="R41" s="202"/>
      <c r="S41" s="202"/>
      <c r="T41" s="191"/>
      <c r="U41" s="191"/>
      <c r="V41" s="191"/>
      <c r="W41" s="191"/>
      <c r="X41" s="192"/>
      <c r="Y41" s="13"/>
      <c r="Z41" s="12">
        <f t="shared" si="2"/>
        <v>0</v>
      </c>
      <c r="AA41" s="12">
        <f t="shared" si="3"/>
        <v>0</v>
      </c>
      <c r="AB41" s="76"/>
    </row>
    <row r="42" spans="1:28" s="11" customFormat="1" ht="21" customHeight="1" x14ac:dyDescent="0.35">
      <c r="A42" s="33">
        <f>A39+1</f>
        <v>14</v>
      </c>
      <c r="B42" s="8" t="s">
        <v>133</v>
      </c>
      <c r="C42" s="34">
        <f>D42+K42+M42+O42+Q42+S42+U42+V42+W42+X42</f>
        <v>6924159</v>
      </c>
      <c r="D42" s="34">
        <f>E42+F42+G42+H42+I42</f>
        <v>3340866</v>
      </c>
      <c r="E42" s="24"/>
      <c r="F42" s="24"/>
      <c r="G42" s="24">
        <v>920177</v>
      </c>
      <c r="H42" s="24">
        <v>965039</v>
      </c>
      <c r="I42" s="24">
        <v>1455650</v>
      </c>
      <c r="J42" s="24"/>
      <c r="K42" s="78"/>
      <c r="L42" s="27">
        <v>671</v>
      </c>
      <c r="M42" s="34">
        <v>2902256</v>
      </c>
      <c r="N42" s="24"/>
      <c r="O42" s="24"/>
      <c r="P42" s="34"/>
      <c r="Q42" s="34"/>
      <c r="R42" s="24"/>
      <c r="S42" s="24"/>
      <c r="T42" s="28"/>
      <c r="U42" s="34"/>
      <c r="V42" s="24"/>
      <c r="W42" s="34">
        <f>356531+324506</f>
        <v>681037</v>
      </c>
      <c r="X42" s="34"/>
      <c r="Y42" s="13" t="s">
        <v>248</v>
      </c>
      <c r="Z42" s="12">
        <f t="shared" si="2"/>
        <v>6924159</v>
      </c>
      <c r="AA42" s="12">
        <f t="shared" si="3"/>
        <v>0</v>
      </c>
      <c r="AB42" s="76"/>
    </row>
    <row r="43" spans="1:28" s="82" customFormat="1" ht="21" customHeight="1" x14ac:dyDescent="0.35">
      <c r="A43" s="33">
        <f>A42+1</f>
        <v>15</v>
      </c>
      <c r="B43" s="8" t="s">
        <v>132</v>
      </c>
      <c r="C43" s="34">
        <f>D43+K43+M43+O43+Q43+S43+U43+V43+W43+X43</f>
        <v>2689658</v>
      </c>
      <c r="D43" s="34">
        <f>E43+F43+G43+H43+I43</f>
        <v>2069899</v>
      </c>
      <c r="E43" s="24"/>
      <c r="F43" s="24"/>
      <c r="G43" s="24">
        <v>687334</v>
      </c>
      <c r="H43" s="24"/>
      <c r="I43" s="24">
        <v>1382565</v>
      </c>
      <c r="J43" s="24"/>
      <c r="K43" s="78"/>
      <c r="L43" s="34"/>
      <c r="M43" s="34"/>
      <c r="N43" s="26"/>
      <c r="O43" s="24"/>
      <c r="P43" s="34"/>
      <c r="Q43" s="34"/>
      <c r="R43" s="26"/>
      <c r="S43" s="24"/>
      <c r="T43" s="28"/>
      <c r="U43" s="34"/>
      <c r="V43" s="24"/>
      <c r="W43" s="34">
        <f>322128+297631</f>
        <v>619759</v>
      </c>
      <c r="X43" s="34"/>
      <c r="Y43" s="79" t="s">
        <v>248</v>
      </c>
      <c r="Z43" s="80">
        <f t="shared" si="2"/>
        <v>2689658</v>
      </c>
      <c r="AA43" s="80">
        <f t="shared" si="3"/>
        <v>0</v>
      </c>
      <c r="AB43" s="81"/>
    </row>
    <row r="44" spans="1:28" s="11" customFormat="1" ht="21" customHeight="1" x14ac:dyDescent="0.35">
      <c r="A44" s="196" t="s">
        <v>17</v>
      </c>
      <c r="B44" s="197"/>
      <c r="C44" s="32">
        <f>SUM(C42:C43)</f>
        <v>9613817</v>
      </c>
      <c r="D44" s="32">
        <f t="shared" ref="D44:W44" si="21">SUM(D42:D43)</f>
        <v>5410765</v>
      </c>
      <c r="E44" s="32"/>
      <c r="F44" s="32"/>
      <c r="G44" s="32">
        <f t="shared" si="21"/>
        <v>1607511</v>
      </c>
      <c r="H44" s="32">
        <f t="shared" si="21"/>
        <v>965039</v>
      </c>
      <c r="I44" s="32">
        <f t="shared" si="21"/>
        <v>2838215</v>
      </c>
      <c r="J44" s="32"/>
      <c r="K44" s="32"/>
      <c r="L44" s="32">
        <f t="shared" si="21"/>
        <v>671</v>
      </c>
      <c r="M44" s="32">
        <f t="shared" si="21"/>
        <v>2902256</v>
      </c>
      <c r="N44" s="32"/>
      <c r="O44" s="32"/>
      <c r="P44" s="32"/>
      <c r="Q44" s="32"/>
      <c r="R44" s="32"/>
      <c r="S44" s="32"/>
      <c r="T44" s="32"/>
      <c r="U44" s="32"/>
      <c r="V44" s="32"/>
      <c r="W44" s="32">
        <f t="shared" si="21"/>
        <v>1300796</v>
      </c>
      <c r="X44" s="32"/>
      <c r="Y44" s="13"/>
      <c r="Z44" s="12">
        <f t="shared" si="2"/>
        <v>9613817</v>
      </c>
      <c r="AA44" s="12">
        <f t="shared" si="3"/>
        <v>0</v>
      </c>
      <c r="AB44" s="12"/>
    </row>
    <row r="45" spans="1:28" s="11" customFormat="1" ht="21" customHeight="1" x14ac:dyDescent="0.35">
      <c r="A45" s="193" t="s">
        <v>134</v>
      </c>
      <c r="B45" s="194"/>
      <c r="C45" s="195"/>
      <c r="D45" s="190"/>
      <c r="E45" s="191"/>
      <c r="F45" s="191"/>
      <c r="G45" s="191"/>
      <c r="H45" s="191"/>
      <c r="I45" s="191"/>
      <c r="J45" s="202"/>
      <c r="K45" s="202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2"/>
      <c r="Y45" s="13"/>
      <c r="Z45" s="12">
        <f t="shared" si="2"/>
        <v>0</v>
      </c>
      <c r="AA45" s="12">
        <f t="shared" si="3"/>
        <v>0</v>
      </c>
      <c r="AB45" s="76"/>
    </row>
    <row r="46" spans="1:28" s="11" customFormat="1" ht="21" customHeight="1" x14ac:dyDescent="0.35">
      <c r="A46" s="33">
        <f>A43+1</f>
        <v>16</v>
      </c>
      <c r="B46" s="8" t="s">
        <v>135</v>
      </c>
      <c r="C46" s="34">
        <f>D46+K46+M46+O46+Q46+S46+U46+V46+W46+X46</f>
        <v>14409468</v>
      </c>
      <c r="D46" s="34"/>
      <c r="E46" s="32"/>
      <c r="F46" s="32"/>
      <c r="G46" s="32"/>
      <c r="H46" s="32"/>
      <c r="I46" s="83"/>
      <c r="J46" s="33">
        <v>5</v>
      </c>
      <c r="K46" s="32">
        <v>14409468</v>
      </c>
      <c r="L46" s="36"/>
      <c r="M46" s="32"/>
      <c r="N46" s="32"/>
      <c r="O46" s="32"/>
      <c r="P46" s="32"/>
      <c r="Q46" s="34"/>
      <c r="R46" s="32"/>
      <c r="S46" s="32"/>
      <c r="T46" s="32"/>
      <c r="U46" s="32"/>
      <c r="V46" s="32"/>
      <c r="W46" s="34"/>
      <c r="X46" s="34"/>
      <c r="Y46" s="13"/>
      <c r="Z46" s="12">
        <f t="shared" si="2"/>
        <v>14409468</v>
      </c>
      <c r="AA46" s="12">
        <f t="shared" si="3"/>
        <v>0</v>
      </c>
      <c r="AB46" s="12"/>
    </row>
    <row r="47" spans="1:28" s="11" customFormat="1" ht="21" customHeight="1" x14ac:dyDescent="0.35">
      <c r="A47" s="196" t="s">
        <v>17</v>
      </c>
      <c r="B47" s="197"/>
      <c r="C47" s="32">
        <f>SUM(C46:C46)</f>
        <v>14409468</v>
      </c>
      <c r="D47" s="32"/>
      <c r="E47" s="32"/>
      <c r="F47" s="32"/>
      <c r="G47" s="32"/>
      <c r="H47" s="32"/>
      <c r="I47" s="32"/>
      <c r="J47" s="33">
        <f t="shared" ref="J47:K47" si="22">SUM(J46:J46)</f>
        <v>5</v>
      </c>
      <c r="K47" s="32">
        <f t="shared" si="22"/>
        <v>14409468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3"/>
      <c r="Z47" s="12">
        <f t="shared" si="2"/>
        <v>14409468</v>
      </c>
      <c r="AA47" s="12">
        <f t="shared" si="3"/>
        <v>0</v>
      </c>
      <c r="AB47" s="12"/>
    </row>
    <row r="48" spans="1:28" s="11" customFormat="1" ht="21" customHeight="1" x14ac:dyDescent="0.35">
      <c r="A48" s="193" t="s">
        <v>52</v>
      </c>
      <c r="B48" s="194"/>
      <c r="C48" s="195"/>
      <c r="D48" s="190"/>
      <c r="E48" s="191"/>
      <c r="F48" s="191"/>
      <c r="G48" s="191"/>
      <c r="H48" s="191"/>
      <c r="I48" s="191"/>
      <c r="J48" s="201"/>
      <c r="K48" s="20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2"/>
      <c r="Y48" s="13"/>
      <c r="Z48" s="12">
        <f t="shared" si="2"/>
        <v>0</v>
      </c>
      <c r="AA48" s="12">
        <f t="shared" si="3"/>
        <v>0</v>
      </c>
      <c r="AB48" s="76"/>
    </row>
    <row r="49" spans="1:28" s="11" customFormat="1" ht="21" customHeight="1" x14ac:dyDescent="0.35">
      <c r="A49" s="33">
        <f>A46+1</f>
        <v>17</v>
      </c>
      <c r="B49" s="84" t="s">
        <v>136</v>
      </c>
      <c r="C49" s="34">
        <f>D49+K49+M49+O49+Q49+S49+U49+V49+W49+X49</f>
        <v>433558</v>
      </c>
      <c r="D49" s="34"/>
      <c r="E49" s="32"/>
      <c r="F49" s="32"/>
      <c r="G49" s="32"/>
      <c r="H49" s="32"/>
      <c r="I49" s="32"/>
      <c r="J49" s="33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>
        <v>433558</v>
      </c>
      <c r="X49" s="32"/>
      <c r="Y49" s="13" t="s">
        <v>250</v>
      </c>
      <c r="Z49" s="12">
        <f t="shared" si="2"/>
        <v>433558</v>
      </c>
      <c r="AA49" s="12">
        <f t="shared" si="3"/>
        <v>0</v>
      </c>
      <c r="AB49" s="76"/>
    </row>
    <row r="50" spans="1:28" s="11" customFormat="1" ht="21" customHeight="1" x14ac:dyDescent="0.35">
      <c r="A50" s="21">
        <f>A49+1</f>
        <v>18</v>
      </c>
      <c r="B50" s="84" t="s">
        <v>139</v>
      </c>
      <c r="C50" s="34">
        <f>D50+K50+M50+O50+Q50+S50+U50+V50+W50+X50</f>
        <v>400202</v>
      </c>
      <c r="D50" s="34"/>
      <c r="E50" s="32"/>
      <c r="F50" s="32"/>
      <c r="G50" s="32"/>
      <c r="H50" s="32"/>
      <c r="I50" s="32"/>
      <c r="J50" s="33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>
        <v>400202</v>
      </c>
      <c r="X50" s="32"/>
      <c r="Y50" s="13" t="s">
        <v>251</v>
      </c>
      <c r="Z50" s="12">
        <f>E50+F50+G50+H50+I50+K50+M50+O50+Q50+S50+U50+V50+W50+X50</f>
        <v>400202</v>
      </c>
      <c r="AA50" s="12">
        <f>Z50-C50</f>
        <v>0</v>
      </c>
      <c r="AB50" s="76"/>
    </row>
    <row r="51" spans="1:28" s="11" customFormat="1" ht="21" customHeight="1" x14ac:dyDescent="0.35">
      <c r="A51" s="21">
        <f t="shared" ref="A51:A54" si="23">A50+1</f>
        <v>19</v>
      </c>
      <c r="B51" s="84" t="s">
        <v>140</v>
      </c>
      <c r="C51" s="34">
        <f>D51+K51+M51+O51+Q51+S51+U51+V51+W51+X51</f>
        <v>347442</v>
      </c>
      <c r="D51" s="34"/>
      <c r="E51" s="32"/>
      <c r="F51" s="32"/>
      <c r="G51" s="32"/>
      <c r="H51" s="32"/>
      <c r="I51" s="32"/>
      <c r="J51" s="33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>
        <v>347442</v>
      </c>
      <c r="X51" s="32"/>
      <c r="Y51" s="13" t="s">
        <v>250</v>
      </c>
      <c r="Z51" s="12">
        <f>E51+F51+G51+H51+I51+K51+M51+O51+Q51+S51+U51+V51+W51+X51</f>
        <v>347442</v>
      </c>
      <c r="AA51" s="12">
        <f>Z51-C51</f>
        <v>0</v>
      </c>
      <c r="AB51" s="76"/>
    </row>
    <row r="52" spans="1:28" s="11" customFormat="1" ht="21" customHeight="1" x14ac:dyDescent="0.35">
      <c r="A52" s="21">
        <f t="shared" si="23"/>
        <v>20</v>
      </c>
      <c r="B52" s="84" t="s">
        <v>137</v>
      </c>
      <c r="C52" s="34">
        <f t="shared" ref="C52:C54" si="24">D52+K52+M52+O52+Q52+S52+U52+V52+W52+X52</f>
        <v>433558</v>
      </c>
      <c r="D52" s="34"/>
      <c r="E52" s="32"/>
      <c r="F52" s="32"/>
      <c r="G52" s="32"/>
      <c r="H52" s="32"/>
      <c r="I52" s="32"/>
      <c r="J52" s="33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>
        <v>433558</v>
      </c>
      <c r="X52" s="32"/>
      <c r="Y52" s="13" t="s">
        <v>250</v>
      </c>
      <c r="Z52" s="12">
        <f t="shared" si="2"/>
        <v>433558</v>
      </c>
      <c r="AA52" s="12">
        <f t="shared" si="3"/>
        <v>0</v>
      </c>
      <c r="AB52" s="76"/>
    </row>
    <row r="53" spans="1:28" s="11" customFormat="1" ht="21" customHeight="1" x14ac:dyDescent="0.35">
      <c r="A53" s="21">
        <f t="shared" si="23"/>
        <v>21</v>
      </c>
      <c r="B53" s="84" t="s">
        <v>141</v>
      </c>
      <c r="C53" s="34">
        <f>D53+K53+M53+O53+Q53+S53+U53+V53+W53+X53</f>
        <v>335746</v>
      </c>
      <c r="D53" s="34"/>
      <c r="E53" s="32"/>
      <c r="F53" s="32"/>
      <c r="G53" s="32"/>
      <c r="H53" s="32"/>
      <c r="I53" s="32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v>335746</v>
      </c>
      <c r="X53" s="32"/>
      <c r="Y53" s="13" t="s">
        <v>250</v>
      </c>
      <c r="Z53" s="12">
        <f>E53+F53+G53+H53+I53+K53+M53+O53+Q53+S53+U53+V53+W53+X53</f>
        <v>335746</v>
      </c>
      <c r="AA53" s="12">
        <f>Z53-C53</f>
        <v>0</v>
      </c>
      <c r="AB53" s="76"/>
    </row>
    <row r="54" spans="1:28" s="11" customFormat="1" ht="21" customHeight="1" x14ac:dyDescent="0.35">
      <c r="A54" s="21">
        <f t="shared" si="23"/>
        <v>22</v>
      </c>
      <c r="B54" s="84" t="s">
        <v>138</v>
      </c>
      <c r="C54" s="34">
        <f t="shared" si="24"/>
        <v>491201</v>
      </c>
      <c r="D54" s="34"/>
      <c r="E54" s="32"/>
      <c r="F54" s="32"/>
      <c r="G54" s="32"/>
      <c r="H54" s="32"/>
      <c r="I54" s="32"/>
      <c r="J54" s="33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>
        <v>491201</v>
      </c>
      <c r="X54" s="32"/>
      <c r="Y54" s="13" t="s">
        <v>250</v>
      </c>
      <c r="Z54" s="12">
        <f t="shared" si="2"/>
        <v>491201</v>
      </c>
      <c r="AA54" s="12">
        <f t="shared" si="3"/>
        <v>0</v>
      </c>
      <c r="AB54" s="76"/>
    </row>
    <row r="55" spans="1:28" s="11" customFormat="1" ht="21" customHeight="1" x14ac:dyDescent="0.35">
      <c r="A55" s="196" t="s">
        <v>17</v>
      </c>
      <c r="B55" s="197"/>
      <c r="C55" s="32">
        <f>SUM(C49:C54)</f>
        <v>2441707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123">
        <f>SUM(W49:W54)</f>
        <v>2441707</v>
      </c>
      <c r="X55" s="32"/>
      <c r="Y55" s="13"/>
      <c r="Z55" s="12">
        <f t="shared" si="2"/>
        <v>2441707</v>
      </c>
      <c r="AA55" s="12">
        <f t="shared" si="3"/>
        <v>0</v>
      </c>
      <c r="AB55" s="12"/>
    </row>
    <row r="56" spans="1:28" s="11" customFormat="1" ht="21" customHeight="1" x14ac:dyDescent="0.35">
      <c r="A56" s="193" t="s">
        <v>53</v>
      </c>
      <c r="B56" s="194"/>
      <c r="C56" s="195"/>
      <c r="D56" s="190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2"/>
      <c r="Y56" s="13"/>
      <c r="Z56" s="12">
        <f t="shared" si="2"/>
        <v>0</v>
      </c>
      <c r="AA56" s="12">
        <f t="shared" si="3"/>
        <v>0</v>
      </c>
      <c r="AB56" s="76"/>
    </row>
    <row r="57" spans="1:28" s="11" customFormat="1" ht="21" customHeight="1" x14ac:dyDescent="0.35">
      <c r="A57" s="33">
        <f>A54+1</f>
        <v>23</v>
      </c>
      <c r="B57" s="8" t="s">
        <v>146</v>
      </c>
      <c r="C57" s="34">
        <f>D57+K57+M57+O57+Q57+S57+U57+V57+W57+X57</f>
        <v>2172047</v>
      </c>
      <c r="D57" s="34"/>
      <c r="E57" s="32"/>
      <c r="F57" s="32"/>
      <c r="G57" s="32"/>
      <c r="H57" s="32"/>
      <c r="I57" s="32"/>
      <c r="J57" s="25"/>
      <c r="K57" s="24"/>
      <c r="L57" s="32"/>
      <c r="M57" s="32"/>
      <c r="N57" s="32"/>
      <c r="O57" s="32"/>
      <c r="P57" s="32">
        <v>1251</v>
      </c>
      <c r="Q57" s="34">
        <v>2172047</v>
      </c>
      <c r="R57" s="32"/>
      <c r="S57" s="32"/>
      <c r="T57" s="32"/>
      <c r="U57" s="32"/>
      <c r="V57" s="24"/>
      <c r="W57" s="32"/>
      <c r="X57" s="32"/>
      <c r="Y57" s="13"/>
      <c r="Z57" s="12">
        <f>E57+F57+G57+H57+I57+K57+M57+O57+Q57+S57+U57+V57+W57+X57</f>
        <v>2172047</v>
      </c>
      <c r="AA57" s="12">
        <f>Z57-C57</f>
        <v>0</v>
      </c>
      <c r="AB57" s="76"/>
    </row>
    <row r="58" spans="1:28" s="11" customFormat="1" ht="21" customHeight="1" x14ac:dyDescent="0.35">
      <c r="A58" s="33">
        <f>A57+1</f>
        <v>24</v>
      </c>
      <c r="B58" s="8" t="s">
        <v>142</v>
      </c>
      <c r="C58" s="34">
        <f>D58+K58+M58+O58+Q58+S58+U58+V58+W58+X58</f>
        <v>283769</v>
      </c>
      <c r="D58" s="34"/>
      <c r="E58" s="32"/>
      <c r="F58" s="32"/>
      <c r="G58" s="32"/>
      <c r="H58" s="32"/>
      <c r="I58" s="32"/>
      <c r="J58" s="24"/>
      <c r="K58" s="24"/>
      <c r="L58" s="32"/>
      <c r="M58" s="32"/>
      <c r="N58" s="32">
        <v>210</v>
      </c>
      <c r="O58" s="34">
        <v>283769</v>
      </c>
      <c r="P58" s="32"/>
      <c r="Q58" s="32"/>
      <c r="R58" s="32"/>
      <c r="S58" s="32"/>
      <c r="T58" s="32"/>
      <c r="U58" s="32"/>
      <c r="V58" s="32"/>
      <c r="W58" s="32"/>
      <c r="X58" s="32"/>
      <c r="Y58" s="13"/>
      <c r="Z58" s="12">
        <f t="shared" si="2"/>
        <v>283769</v>
      </c>
      <c r="AA58" s="12">
        <f t="shared" si="3"/>
        <v>0</v>
      </c>
      <c r="AB58" s="85"/>
    </row>
    <row r="59" spans="1:28" s="11" customFormat="1" ht="21" customHeight="1" x14ac:dyDescent="0.35">
      <c r="A59" s="33">
        <f t="shared" ref="A59:A61" si="25">A58+1</f>
        <v>25</v>
      </c>
      <c r="B59" s="8" t="s">
        <v>143</v>
      </c>
      <c r="C59" s="34">
        <f>D59+K59+M59+O59+Q59+S59+U59+V59+W59+X59</f>
        <v>6288551</v>
      </c>
      <c r="D59" s="34"/>
      <c r="E59" s="32"/>
      <c r="F59" s="32"/>
      <c r="G59" s="32"/>
      <c r="H59" s="32"/>
      <c r="I59" s="32"/>
      <c r="J59" s="32"/>
      <c r="K59" s="34"/>
      <c r="L59" s="32">
        <v>720</v>
      </c>
      <c r="M59" s="34">
        <v>3324193</v>
      </c>
      <c r="N59" s="32"/>
      <c r="O59" s="32"/>
      <c r="P59" s="32">
        <v>2079</v>
      </c>
      <c r="Q59" s="34">
        <v>2964358</v>
      </c>
      <c r="R59" s="32"/>
      <c r="S59" s="32"/>
      <c r="T59" s="32"/>
      <c r="U59" s="32"/>
      <c r="V59" s="24"/>
      <c r="W59" s="34"/>
      <c r="X59" s="34"/>
      <c r="Y59" s="13"/>
      <c r="Z59" s="12">
        <f t="shared" si="2"/>
        <v>6288551</v>
      </c>
      <c r="AA59" s="12">
        <f t="shared" si="3"/>
        <v>0</v>
      </c>
      <c r="AB59" s="12"/>
    </row>
    <row r="60" spans="1:28" s="11" customFormat="1" ht="21" customHeight="1" x14ac:dyDescent="0.35">
      <c r="A60" s="33">
        <f t="shared" si="25"/>
        <v>26</v>
      </c>
      <c r="B60" s="8" t="s">
        <v>144</v>
      </c>
      <c r="C60" s="34">
        <f>D60+K60+M60+O60+Q60+S60+U60+V60+W60+X60</f>
        <v>2605540</v>
      </c>
      <c r="D60" s="34"/>
      <c r="E60" s="32"/>
      <c r="F60" s="32"/>
      <c r="G60" s="32"/>
      <c r="H60" s="32"/>
      <c r="I60" s="32"/>
      <c r="J60" s="33">
        <v>1</v>
      </c>
      <c r="K60" s="34">
        <v>2605540</v>
      </c>
      <c r="L60" s="32"/>
      <c r="M60" s="34"/>
      <c r="N60" s="32"/>
      <c r="O60" s="32"/>
      <c r="P60" s="32"/>
      <c r="Q60" s="34"/>
      <c r="R60" s="32"/>
      <c r="S60" s="32"/>
      <c r="T60" s="32"/>
      <c r="U60" s="32"/>
      <c r="V60" s="24"/>
      <c r="W60" s="32"/>
      <c r="X60" s="32"/>
      <c r="Y60" s="13"/>
      <c r="Z60" s="12">
        <f t="shared" si="2"/>
        <v>2605540</v>
      </c>
      <c r="AA60" s="12">
        <f t="shared" si="3"/>
        <v>0</v>
      </c>
      <c r="AB60" s="12"/>
    </row>
    <row r="61" spans="1:28" s="11" customFormat="1" ht="21" customHeight="1" x14ac:dyDescent="0.35">
      <c r="A61" s="33">
        <f t="shared" si="25"/>
        <v>27</v>
      </c>
      <c r="B61" s="8" t="s">
        <v>145</v>
      </c>
      <c r="C61" s="34">
        <f t="shared" ref="C61" si="26">D61+K61+M61+O61+Q61+S61+U61+V61+W61+X61</f>
        <v>18856862</v>
      </c>
      <c r="D61" s="34"/>
      <c r="E61" s="32"/>
      <c r="F61" s="32"/>
      <c r="G61" s="32"/>
      <c r="H61" s="32"/>
      <c r="I61" s="32"/>
      <c r="J61" s="25"/>
      <c r="K61" s="24"/>
      <c r="L61" s="32"/>
      <c r="M61" s="32"/>
      <c r="N61" s="32"/>
      <c r="O61" s="32"/>
      <c r="P61" s="32"/>
      <c r="Q61" s="32"/>
      <c r="R61" s="32"/>
      <c r="S61" s="32"/>
      <c r="T61" s="32">
        <v>2887.5</v>
      </c>
      <c r="U61" s="34">
        <v>18856862</v>
      </c>
      <c r="V61" s="24"/>
      <c r="W61" s="34"/>
      <c r="X61" s="34"/>
      <c r="Y61" s="13"/>
      <c r="Z61" s="12">
        <f t="shared" si="2"/>
        <v>18856862</v>
      </c>
      <c r="AA61" s="12">
        <f t="shared" si="3"/>
        <v>0</v>
      </c>
      <c r="AB61" s="76"/>
    </row>
    <row r="62" spans="1:28" s="11" customFormat="1" ht="21" customHeight="1" x14ac:dyDescent="0.35">
      <c r="A62" s="196" t="s">
        <v>17</v>
      </c>
      <c r="B62" s="197"/>
      <c r="C62" s="34">
        <f>SUM(C57:C61)</f>
        <v>30206769</v>
      </c>
      <c r="D62" s="34"/>
      <c r="E62" s="34"/>
      <c r="F62" s="34"/>
      <c r="G62" s="34"/>
      <c r="H62" s="34"/>
      <c r="I62" s="34"/>
      <c r="J62" s="122">
        <f t="shared" ref="J62:Q62" si="27">SUM(J57:J61)</f>
        <v>1</v>
      </c>
      <c r="K62" s="122">
        <f t="shared" si="27"/>
        <v>2605540</v>
      </c>
      <c r="L62" s="122">
        <f t="shared" si="27"/>
        <v>720</v>
      </c>
      <c r="M62" s="122">
        <f t="shared" si="27"/>
        <v>3324193</v>
      </c>
      <c r="N62" s="122">
        <f t="shared" si="27"/>
        <v>210</v>
      </c>
      <c r="O62" s="122">
        <f t="shared" si="27"/>
        <v>283769</v>
      </c>
      <c r="P62" s="122">
        <f t="shared" si="27"/>
        <v>3330</v>
      </c>
      <c r="Q62" s="122">
        <f t="shared" si="27"/>
        <v>5136405</v>
      </c>
      <c r="R62" s="34"/>
      <c r="S62" s="34"/>
      <c r="T62" s="122">
        <f t="shared" ref="T62:U62" si="28">SUM(T57:T61)</f>
        <v>2887.5</v>
      </c>
      <c r="U62" s="122">
        <f t="shared" si="28"/>
        <v>18856862</v>
      </c>
      <c r="V62" s="34"/>
      <c r="W62" s="34"/>
      <c r="X62" s="34"/>
      <c r="Y62" s="13"/>
      <c r="Z62" s="12">
        <f t="shared" si="2"/>
        <v>30206769</v>
      </c>
      <c r="AA62" s="12">
        <f t="shared" si="3"/>
        <v>0</v>
      </c>
      <c r="AB62" s="12"/>
    </row>
    <row r="63" spans="1:28" s="11" customFormat="1" ht="21" customHeight="1" x14ac:dyDescent="0.35">
      <c r="A63" s="193" t="s">
        <v>54</v>
      </c>
      <c r="B63" s="194"/>
      <c r="C63" s="195"/>
      <c r="D63" s="190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2"/>
      <c r="Y63" s="13"/>
      <c r="Z63" s="12">
        <f t="shared" si="2"/>
        <v>0</v>
      </c>
      <c r="AA63" s="12">
        <f t="shared" si="3"/>
        <v>0</v>
      </c>
      <c r="AB63" s="76"/>
    </row>
    <row r="64" spans="1:28" s="11" customFormat="1" ht="21" customHeight="1" x14ac:dyDescent="0.35">
      <c r="A64" s="33">
        <f>A61+1</f>
        <v>28</v>
      </c>
      <c r="B64" s="5" t="s">
        <v>108</v>
      </c>
      <c r="C64" s="34">
        <f t="shared" ref="C64:C65" si="29">D64+K64+M64+O64+Q64+S64+U64+V64+W64+X64</f>
        <v>1281855</v>
      </c>
      <c r="D64" s="34"/>
      <c r="E64" s="32"/>
      <c r="F64" s="32"/>
      <c r="G64" s="61"/>
      <c r="H64" s="32"/>
      <c r="I64" s="32"/>
      <c r="J64" s="32"/>
      <c r="K64" s="32"/>
      <c r="L64" s="61"/>
      <c r="M64" s="61"/>
      <c r="N64" s="61"/>
      <c r="O64" s="61"/>
      <c r="P64" s="34">
        <v>890</v>
      </c>
      <c r="Q64" s="34">
        <v>1281855</v>
      </c>
      <c r="R64" s="32"/>
      <c r="S64" s="32"/>
      <c r="T64" s="32"/>
      <c r="U64" s="32"/>
      <c r="V64" s="24"/>
      <c r="W64" s="34"/>
      <c r="X64" s="34"/>
      <c r="Y64" s="13"/>
      <c r="Z64" s="12">
        <f t="shared" si="2"/>
        <v>1281855</v>
      </c>
      <c r="AA64" s="12">
        <f t="shared" si="3"/>
        <v>0</v>
      </c>
      <c r="AB64" s="86"/>
    </row>
    <row r="65" spans="1:28" s="11" customFormat="1" ht="21" customHeight="1" x14ac:dyDescent="0.35">
      <c r="A65" s="33">
        <f>A64+1</f>
        <v>29</v>
      </c>
      <c r="B65" s="5" t="s">
        <v>109</v>
      </c>
      <c r="C65" s="34">
        <f t="shared" si="29"/>
        <v>1504328</v>
      </c>
      <c r="D65" s="34"/>
      <c r="E65" s="32"/>
      <c r="F65" s="32"/>
      <c r="G65" s="61"/>
      <c r="H65" s="32"/>
      <c r="I65" s="32"/>
      <c r="J65" s="32"/>
      <c r="K65" s="32"/>
      <c r="L65" s="61"/>
      <c r="M65" s="61"/>
      <c r="N65" s="61"/>
      <c r="O65" s="61"/>
      <c r="P65" s="34">
        <v>899</v>
      </c>
      <c r="Q65" s="34">
        <v>1504328</v>
      </c>
      <c r="R65" s="32"/>
      <c r="S65" s="32"/>
      <c r="T65" s="32"/>
      <c r="U65" s="32"/>
      <c r="V65" s="24"/>
      <c r="W65" s="34"/>
      <c r="X65" s="34"/>
      <c r="Y65" s="13"/>
      <c r="Z65" s="12">
        <f t="shared" si="2"/>
        <v>1504328</v>
      </c>
      <c r="AA65" s="12">
        <f t="shared" si="3"/>
        <v>0</v>
      </c>
      <c r="AB65" s="87"/>
    </row>
    <row r="66" spans="1:28" s="11" customFormat="1" ht="21" customHeight="1" x14ac:dyDescent="0.35">
      <c r="A66" s="196" t="s">
        <v>17</v>
      </c>
      <c r="B66" s="197"/>
      <c r="C66" s="32">
        <f>SUM(C64:C65)</f>
        <v>2786183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f t="shared" ref="P66:Q66" si="30">SUM(P64:P65)</f>
        <v>1789</v>
      </c>
      <c r="Q66" s="32">
        <f t="shared" si="30"/>
        <v>2786183</v>
      </c>
      <c r="R66" s="32"/>
      <c r="S66" s="32"/>
      <c r="T66" s="32"/>
      <c r="U66" s="32"/>
      <c r="V66" s="32"/>
      <c r="W66" s="32"/>
      <c r="X66" s="32"/>
      <c r="Y66" s="13"/>
      <c r="Z66" s="12">
        <f t="shared" si="2"/>
        <v>2786183</v>
      </c>
      <c r="AA66" s="12">
        <f t="shared" si="3"/>
        <v>0</v>
      </c>
      <c r="AB66" s="12"/>
    </row>
    <row r="67" spans="1:28" s="11" customFormat="1" ht="21" customHeight="1" x14ac:dyDescent="0.35">
      <c r="A67" s="193" t="s">
        <v>55</v>
      </c>
      <c r="B67" s="195"/>
      <c r="C67" s="61">
        <f>C40+C44+C47+C55+C62+C66</f>
        <v>127481232</v>
      </c>
      <c r="D67" s="61">
        <f>D40+D44+D47+D55+D62+D66</f>
        <v>10251788</v>
      </c>
      <c r="E67" s="61"/>
      <c r="F67" s="61"/>
      <c r="G67" s="61">
        <f t="shared" ref="G67:Q67" si="31">G40+G44+G47+G55+G62+G66</f>
        <v>3391516</v>
      </c>
      <c r="H67" s="61">
        <f t="shared" si="31"/>
        <v>4022057</v>
      </c>
      <c r="I67" s="61">
        <f t="shared" si="31"/>
        <v>2838215</v>
      </c>
      <c r="J67" s="64">
        <f t="shared" si="31"/>
        <v>25</v>
      </c>
      <c r="K67" s="61">
        <f t="shared" si="31"/>
        <v>68011080</v>
      </c>
      <c r="L67" s="61">
        <f t="shared" si="31"/>
        <v>1391</v>
      </c>
      <c r="M67" s="61">
        <f t="shared" si="31"/>
        <v>6226449</v>
      </c>
      <c r="N67" s="61">
        <f t="shared" si="31"/>
        <v>210</v>
      </c>
      <c r="O67" s="61">
        <f t="shared" si="31"/>
        <v>283769</v>
      </c>
      <c r="P67" s="61">
        <f t="shared" si="31"/>
        <v>9736</v>
      </c>
      <c r="Q67" s="61">
        <f t="shared" si="31"/>
        <v>15601874</v>
      </c>
      <c r="R67" s="61"/>
      <c r="S67" s="61"/>
      <c r="T67" s="61">
        <f>T40+T44+T47+T55+T62+T66</f>
        <v>2887.5</v>
      </c>
      <c r="U67" s="61">
        <f>U40+U44+U47+U55+U62+U66</f>
        <v>18856862</v>
      </c>
      <c r="V67" s="61"/>
      <c r="W67" s="61">
        <f>W40+W44+W47+W55+W62+W66</f>
        <v>8249410</v>
      </c>
      <c r="X67" s="61"/>
      <c r="Y67" s="13"/>
      <c r="Z67" s="12">
        <f t="shared" si="2"/>
        <v>127481232</v>
      </c>
      <c r="AA67" s="12">
        <f t="shared" si="3"/>
        <v>0</v>
      </c>
      <c r="AB67" s="12"/>
    </row>
    <row r="68" spans="1:28" s="11" customFormat="1" ht="21" customHeight="1" x14ac:dyDescent="0.35">
      <c r="A68" s="198" t="s">
        <v>19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200"/>
      <c r="Y68" s="13"/>
      <c r="Z68" s="12">
        <f t="shared" si="2"/>
        <v>0</v>
      </c>
      <c r="AA68" s="12">
        <f t="shared" si="3"/>
        <v>0</v>
      </c>
    </row>
    <row r="69" spans="1:28" s="11" customFormat="1" ht="21" customHeight="1" x14ac:dyDescent="0.35">
      <c r="A69" s="193" t="s">
        <v>20</v>
      </c>
      <c r="B69" s="194"/>
      <c r="C69" s="195"/>
      <c r="D69" s="190"/>
      <c r="E69" s="191"/>
      <c r="F69" s="191"/>
      <c r="G69" s="191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191"/>
      <c r="U69" s="191"/>
      <c r="V69" s="191"/>
      <c r="W69" s="191"/>
      <c r="X69" s="192"/>
      <c r="Y69" s="13"/>
      <c r="Z69" s="12">
        <f t="shared" si="2"/>
        <v>0</v>
      </c>
      <c r="AA69" s="12">
        <f t="shared" si="3"/>
        <v>0</v>
      </c>
    </row>
    <row r="70" spans="1:28" s="11" customFormat="1" ht="21" customHeight="1" x14ac:dyDescent="0.35">
      <c r="A70" s="33">
        <f>A65+1</f>
        <v>30</v>
      </c>
      <c r="B70" s="8" t="s">
        <v>150</v>
      </c>
      <c r="C70" s="34">
        <f t="shared" ref="C70:C83" si="32">D70+K70+M70+O70+Q70+S70+U70+V70+W70+X70</f>
        <v>5878078</v>
      </c>
      <c r="D70" s="32"/>
      <c r="E70" s="32"/>
      <c r="F70" s="32"/>
      <c r="G70" s="83"/>
      <c r="H70" s="32"/>
      <c r="I70" s="32"/>
      <c r="J70" s="69">
        <v>2</v>
      </c>
      <c r="K70" s="32">
        <v>5878078</v>
      </c>
      <c r="L70" s="32"/>
      <c r="M70" s="32"/>
      <c r="N70" s="32"/>
      <c r="O70" s="32"/>
      <c r="P70" s="32"/>
      <c r="Q70" s="32"/>
      <c r="R70" s="32"/>
      <c r="S70" s="32"/>
      <c r="T70" s="36"/>
      <c r="U70" s="32"/>
      <c r="V70" s="34"/>
      <c r="W70" s="34"/>
      <c r="X70" s="34"/>
      <c r="Y70" s="13"/>
      <c r="Z70" s="12">
        <f t="shared" ref="Z70:Z83" si="33">E70+F70+G70+H70+I70+K70+M70+O70+Q70+S70+U70+V70+W70+X70</f>
        <v>5878078</v>
      </c>
      <c r="AA70" s="12">
        <f t="shared" ref="AA70:AA83" si="34">Z70-C70</f>
        <v>0</v>
      </c>
    </row>
    <row r="71" spans="1:28" s="11" customFormat="1" ht="21" customHeight="1" x14ac:dyDescent="0.35">
      <c r="A71" s="33">
        <f>A70+1</f>
        <v>31</v>
      </c>
      <c r="B71" s="8" t="s">
        <v>154</v>
      </c>
      <c r="C71" s="34">
        <f t="shared" si="32"/>
        <v>5656864</v>
      </c>
      <c r="D71" s="32"/>
      <c r="E71" s="32"/>
      <c r="F71" s="32"/>
      <c r="G71" s="83"/>
      <c r="H71" s="32"/>
      <c r="I71" s="32"/>
      <c r="J71" s="69">
        <v>2</v>
      </c>
      <c r="K71" s="32">
        <v>5656864</v>
      </c>
      <c r="L71" s="32"/>
      <c r="M71" s="32"/>
      <c r="N71" s="32"/>
      <c r="O71" s="32"/>
      <c r="P71" s="32"/>
      <c r="Q71" s="32"/>
      <c r="R71" s="32"/>
      <c r="S71" s="32"/>
      <c r="T71" s="36"/>
      <c r="U71" s="32"/>
      <c r="V71" s="34"/>
      <c r="W71" s="34"/>
      <c r="X71" s="34"/>
      <c r="Y71" s="13"/>
      <c r="Z71" s="12">
        <f t="shared" si="33"/>
        <v>5656864</v>
      </c>
      <c r="AA71" s="12">
        <f t="shared" si="34"/>
        <v>0</v>
      </c>
    </row>
    <row r="72" spans="1:28" s="11" customFormat="1" ht="21" customHeight="1" x14ac:dyDescent="0.35">
      <c r="A72" s="33">
        <f t="shared" ref="A72:A84" si="35">A71+1</f>
        <v>32</v>
      </c>
      <c r="B72" s="8" t="s">
        <v>153</v>
      </c>
      <c r="C72" s="34">
        <f t="shared" si="32"/>
        <v>5516655</v>
      </c>
      <c r="D72" s="32"/>
      <c r="E72" s="32"/>
      <c r="F72" s="32"/>
      <c r="G72" s="83"/>
      <c r="H72" s="32"/>
      <c r="I72" s="32"/>
      <c r="J72" s="69">
        <v>2</v>
      </c>
      <c r="K72" s="32">
        <v>5516655</v>
      </c>
      <c r="L72" s="32"/>
      <c r="M72" s="32"/>
      <c r="N72" s="32"/>
      <c r="O72" s="32"/>
      <c r="P72" s="32"/>
      <c r="Q72" s="32"/>
      <c r="R72" s="32"/>
      <c r="S72" s="32"/>
      <c r="T72" s="36"/>
      <c r="U72" s="32"/>
      <c r="V72" s="34"/>
      <c r="W72" s="34"/>
      <c r="X72" s="34"/>
      <c r="Y72" s="13"/>
      <c r="Z72" s="12">
        <f t="shared" si="33"/>
        <v>5516655</v>
      </c>
      <c r="AA72" s="12">
        <f t="shared" si="34"/>
        <v>0</v>
      </c>
    </row>
    <row r="73" spans="1:28" s="11" customFormat="1" ht="21" customHeight="1" x14ac:dyDescent="0.35">
      <c r="A73" s="33">
        <f t="shared" si="35"/>
        <v>33</v>
      </c>
      <c r="B73" s="8" t="s">
        <v>260</v>
      </c>
      <c r="C73" s="34">
        <f t="shared" si="32"/>
        <v>15138995</v>
      </c>
      <c r="D73" s="32"/>
      <c r="E73" s="32"/>
      <c r="F73" s="32"/>
      <c r="G73" s="83"/>
      <c r="H73" s="32"/>
      <c r="I73" s="32"/>
      <c r="J73" s="69">
        <v>6</v>
      </c>
      <c r="K73" s="32">
        <v>15138995</v>
      </c>
      <c r="L73" s="32"/>
      <c r="M73" s="32"/>
      <c r="N73" s="32"/>
      <c r="O73" s="32"/>
      <c r="P73" s="32"/>
      <c r="Q73" s="32"/>
      <c r="R73" s="32"/>
      <c r="S73" s="32"/>
      <c r="T73" s="36"/>
      <c r="U73" s="32"/>
      <c r="V73" s="34"/>
      <c r="W73" s="34"/>
      <c r="X73" s="34"/>
      <c r="Y73" s="13"/>
      <c r="Z73" s="12">
        <f t="shared" si="33"/>
        <v>15138995</v>
      </c>
      <c r="AA73" s="12">
        <f t="shared" si="34"/>
        <v>0</v>
      </c>
    </row>
    <row r="74" spans="1:28" s="11" customFormat="1" ht="21" customHeight="1" x14ac:dyDescent="0.35">
      <c r="A74" s="33">
        <f t="shared" si="35"/>
        <v>34</v>
      </c>
      <c r="B74" s="8" t="s">
        <v>148</v>
      </c>
      <c r="C74" s="34">
        <f t="shared" si="32"/>
        <v>12874916</v>
      </c>
      <c r="D74" s="32"/>
      <c r="E74" s="32"/>
      <c r="F74" s="32"/>
      <c r="G74" s="83"/>
      <c r="H74" s="32"/>
      <c r="I74" s="32"/>
      <c r="J74" s="69">
        <v>5</v>
      </c>
      <c r="K74" s="32">
        <v>12874916</v>
      </c>
      <c r="L74" s="32"/>
      <c r="M74" s="32"/>
      <c r="N74" s="32"/>
      <c r="O74" s="32"/>
      <c r="P74" s="32"/>
      <c r="Q74" s="32"/>
      <c r="R74" s="32"/>
      <c r="S74" s="32"/>
      <c r="T74" s="36"/>
      <c r="U74" s="32"/>
      <c r="V74" s="34"/>
      <c r="W74" s="34"/>
      <c r="X74" s="34"/>
      <c r="Y74" s="13"/>
      <c r="Z74" s="12">
        <f t="shared" si="33"/>
        <v>12874916</v>
      </c>
      <c r="AA74" s="12">
        <f t="shared" si="34"/>
        <v>0</v>
      </c>
    </row>
    <row r="75" spans="1:28" s="11" customFormat="1" ht="21" customHeight="1" x14ac:dyDescent="0.35">
      <c r="A75" s="33">
        <f t="shared" si="35"/>
        <v>35</v>
      </c>
      <c r="B75" s="8" t="s">
        <v>156</v>
      </c>
      <c r="C75" s="34">
        <f t="shared" si="32"/>
        <v>5273792</v>
      </c>
      <c r="D75" s="32"/>
      <c r="E75" s="32"/>
      <c r="F75" s="32"/>
      <c r="G75" s="83"/>
      <c r="H75" s="32"/>
      <c r="I75" s="32"/>
      <c r="J75" s="69">
        <v>2</v>
      </c>
      <c r="K75" s="32">
        <v>5273792</v>
      </c>
      <c r="L75" s="32"/>
      <c r="M75" s="32"/>
      <c r="N75" s="32"/>
      <c r="O75" s="32"/>
      <c r="P75" s="32"/>
      <c r="Q75" s="32"/>
      <c r="R75" s="32"/>
      <c r="S75" s="32"/>
      <c r="T75" s="36"/>
      <c r="U75" s="32"/>
      <c r="V75" s="34"/>
      <c r="W75" s="34"/>
      <c r="X75" s="34"/>
      <c r="Y75" s="13"/>
      <c r="Z75" s="12">
        <f t="shared" si="33"/>
        <v>5273792</v>
      </c>
      <c r="AA75" s="12">
        <f t="shared" si="34"/>
        <v>0</v>
      </c>
    </row>
    <row r="76" spans="1:28" s="11" customFormat="1" ht="21" customHeight="1" x14ac:dyDescent="0.35">
      <c r="A76" s="33">
        <f t="shared" si="35"/>
        <v>36</v>
      </c>
      <c r="B76" s="8" t="s">
        <v>149</v>
      </c>
      <c r="C76" s="34">
        <f t="shared" si="32"/>
        <v>2814409</v>
      </c>
      <c r="D76" s="32"/>
      <c r="E76" s="32"/>
      <c r="F76" s="32"/>
      <c r="G76" s="83"/>
      <c r="H76" s="32"/>
      <c r="I76" s="32"/>
      <c r="J76" s="69">
        <v>1</v>
      </c>
      <c r="K76" s="32">
        <v>2814409</v>
      </c>
      <c r="L76" s="32"/>
      <c r="M76" s="32"/>
      <c r="N76" s="32"/>
      <c r="O76" s="32"/>
      <c r="P76" s="32"/>
      <c r="Q76" s="32"/>
      <c r="R76" s="32"/>
      <c r="S76" s="32"/>
      <c r="T76" s="36"/>
      <c r="U76" s="32"/>
      <c r="V76" s="34"/>
      <c r="W76" s="34"/>
      <c r="X76" s="34"/>
      <c r="Y76" s="13"/>
      <c r="Z76" s="12">
        <f t="shared" si="33"/>
        <v>2814409</v>
      </c>
      <c r="AA76" s="12">
        <f t="shared" si="34"/>
        <v>0</v>
      </c>
    </row>
    <row r="77" spans="1:28" s="11" customFormat="1" ht="21" customHeight="1" x14ac:dyDescent="0.35">
      <c r="A77" s="33">
        <f t="shared" si="35"/>
        <v>37</v>
      </c>
      <c r="B77" s="8" t="s">
        <v>158</v>
      </c>
      <c r="C77" s="34">
        <f t="shared" si="32"/>
        <v>5335248</v>
      </c>
      <c r="D77" s="32"/>
      <c r="E77" s="32"/>
      <c r="F77" s="32"/>
      <c r="G77" s="83"/>
      <c r="H77" s="32"/>
      <c r="I77" s="32"/>
      <c r="J77" s="69">
        <v>2</v>
      </c>
      <c r="K77" s="32">
        <v>5335248</v>
      </c>
      <c r="L77" s="32"/>
      <c r="M77" s="32"/>
      <c r="N77" s="32"/>
      <c r="O77" s="32"/>
      <c r="P77" s="32"/>
      <c r="Q77" s="32"/>
      <c r="R77" s="32"/>
      <c r="S77" s="32"/>
      <c r="T77" s="36"/>
      <c r="U77" s="32"/>
      <c r="V77" s="34"/>
      <c r="W77" s="34"/>
      <c r="X77" s="34"/>
      <c r="Y77" s="13"/>
      <c r="Z77" s="12">
        <f t="shared" si="33"/>
        <v>5335248</v>
      </c>
      <c r="AA77" s="12">
        <f t="shared" si="34"/>
        <v>0</v>
      </c>
    </row>
    <row r="78" spans="1:28" s="11" customFormat="1" ht="21" customHeight="1" x14ac:dyDescent="0.35">
      <c r="A78" s="33">
        <f t="shared" si="35"/>
        <v>38</v>
      </c>
      <c r="B78" s="8" t="s">
        <v>159</v>
      </c>
      <c r="C78" s="34">
        <f t="shared" si="32"/>
        <v>6109140</v>
      </c>
      <c r="D78" s="32"/>
      <c r="E78" s="32"/>
      <c r="F78" s="32"/>
      <c r="G78" s="83"/>
      <c r="H78" s="32"/>
      <c r="I78" s="32"/>
      <c r="J78" s="33"/>
      <c r="K78" s="32"/>
      <c r="L78" s="88">
        <v>756</v>
      </c>
      <c r="M78" s="88">
        <v>3202548</v>
      </c>
      <c r="N78" s="88"/>
      <c r="O78" s="88"/>
      <c r="P78" s="88">
        <v>2246.04</v>
      </c>
      <c r="Q78" s="32">
        <v>2906592</v>
      </c>
      <c r="R78" s="32"/>
      <c r="S78" s="32"/>
      <c r="T78" s="36"/>
      <c r="U78" s="32"/>
      <c r="V78" s="34"/>
      <c r="W78" s="34"/>
      <c r="X78" s="34"/>
      <c r="Y78" s="13"/>
      <c r="Z78" s="12">
        <f t="shared" si="33"/>
        <v>6109140</v>
      </c>
      <c r="AA78" s="12">
        <f t="shared" si="34"/>
        <v>0</v>
      </c>
    </row>
    <row r="79" spans="1:28" s="11" customFormat="1" ht="21" customHeight="1" x14ac:dyDescent="0.35">
      <c r="A79" s="33">
        <f t="shared" si="35"/>
        <v>39</v>
      </c>
      <c r="B79" s="8" t="s">
        <v>151</v>
      </c>
      <c r="C79" s="34">
        <f t="shared" si="32"/>
        <v>2585058</v>
      </c>
      <c r="D79" s="32"/>
      <c r="E79" s="32"/>
      <c r="F79" s="32"/>
      <c r="G79" s="83"/>
      <c r="H79" s="32"/>
      <c r="I79" s="32"/>
      <c r="J79" s="69">
        <v>1</v>
      </c>
      <c r="K79" s="32">
        <v>2585058</v>
      </c>
      <c r="L79" s="32"/>
      <c r="M79" s="32"/>
      <c r="N79" s="32"/>
      <c r="O79" s="32"/>
      <c r="P79" s="32"/>
      <c r="Q79" s="32"/>
      <c r="R79" s="32"/>
      <c r="S79" s="32"/>
      <c r="T79" s="36"/>
      <c r="U79" s="32"/>
      <c r="V79" s="34"/>
      <c r="W79" s="34"/>
      <c r="X79" s="34"/>
      <c r="Y79" s="13"/>
      <c r="Z79" s="12">
        <f t="shared" si="33"/>
        <v>2585058</v>
      </c>
      <c r="AA79" s="12">
        <f t="shared" si="34"/>
        <v>0</v>
      </c>
    </row>
    <row r="80" spans="1:28" s="11" customFormat="1" ht="21" customHeight="1" x14ac:dyDescent="0.35">
      <c r="A80" s="33">
        <f t="shared" si="35"/>
        <v>40</v>
      </c>
      <c r="B80" s="8" t="s">
        <v>147</v>
      </c>
      <c r="C80" s="34">
        <f t="shared" si="32"/>
        <v>3018656</v>
      </c>
      <c r="D80" s="32"/>
      <c r="E80" s="32"/>
      <c r="F80" s="32"/>
      <c r="G80" s="83"/>
      <c r="H80" s="32"/>
      <c r="I80" s="32"/>
      <c r="J80" s="69">
        <v>1</v>
      </c>
      <c r="K80" s="32">
        <v>3018656</v>
      </c>
      <c r="L80" s="32"/>
      <c r="M80" s="32"/>
      <c r="N80" s="32"/>
      <c r="O80" s="32"/>
      <c r="P80" s="32"/>
      <c r="Q80" s="32"/>
      <c r="R80" s="32"/>
      <c r="S80" s="32"/>
      <c r="T80" s="36"/>
      <c r="U80" s="32"/>
      <c r="V80" s="34"/>
      <c r="W80" s="34"/>
      <c r="X80" s="34"/>
      <c r="Y80" s="13"/>
      <c r="Z80" s="12">
        <f t="shared" si="33"/>
        <v>3018656</v>
      </c>
      <c r="AA80" s="12">
        <f t="shared" si="34"/>
        <v>0</v>
      </c>
    </row>
    <row r="81" spans="1:29" s="11" customFormat="1" ht="20.25" customHeight="1" x14ac:dyDescent="0.35">
      <c r="A81" s="33">
        <f t="shared" si="35"/>
        <v>41</v>
      </c>
      <c r="B81" s="8" t="s">
        <v>155</v>
      </c>
      <c r="C81" s="34">
        <f t="shared" si="32"/>
        <v>10412430</v>
      </c>
      <c r="D81" s="32"/>
      <c r="E81" s="32"/>
      <c r="F81" s="32"/>
      <c r="G81" s="83"/>
      <c r="H81" s="32"/>
      <c r="I81" s="32"/>
      <c r="J81" s="69">
        <v>4</v>
      </c>
      <c r="K81" s="32">
        <v>10412430</v>
      </c>
      <c r="L81" s="32"/>
      <c r="M81" s="32"/>
      <c r="N81" s="32"/>
      <c r="O81" s="32"/>
      <c r="P81" s="32"/>
      <c r="Q81" s="32"/>
      <c r="R81" s="32"/>
      <c r="S81" s="32"/>
      <c r="T81" s="36"/>
      <c r="U81" s="32"/>
      <c r="V81" s="34"/>
      <c r="W81" s="34"/>
      <c r="X81" s="34"/>
      <c r="Y81" s="13"/>
      <c r="Z81" s="12">
        <f t="shared" si="33"/>
        <v>10412430</v>
      </c>
      <c r="AA81" s="12">
        <f t="shared" si="34"/>
        <v>0</v>
      </c>
    </row>
    <row r="82" spans="1:29" s="11" customFormat="1" ht="21" customHeight="1" x14ac:dyDescent="0.35">
      <c r="A82" s="33">
        <f t="shared" si="35"/>
        <v>42</v>
      </c>
      <c r="B82" s="8" t="s">
        <v>160</v>
      </c>
      <c r="C82" s="34">
        <f t="shared" si="32"/>
        <v>11200228</v>
      </c>
      <c r="D82" s="32"/>
      <c r="E82" s="32"/>
      <c r="F82" s="32"/>
      <c r="G82" s="83"/>
      <c r="H82" s="32"/>
      <c r="I82" s="32"/>
      <c r="J82" s="33"/>
      <c r="K82" s="32"/>
      <c r="L82" s="88">
        <v>1152</v>
      </c>
      <c r="M82" s="88">
        <v>4206811</v>
      </c>
      <c r="N82" s="88"/>
      <c r="O82" s="88"/>
      <c r="P82" s="88">
        <v>3055.6</v>
      </c>
      <c r="Q82" s="88">
        <v>6993417</v>
      </c>
      <c r="R82" s="32"/>
      <c r="S82" s="32"/>
      <c r="T82" s="36"/>
      <c r="U82" s="32"/>
      <c r="V82" s="34"/>
      <c r="W82" s="34"/>
      <c r="X82" s="34"/>
      <c r="Y82" s="13"/>
      <c r="Z82" s="12">
        <f t="shared" si="33"/>
        <v>11200228</v>
      </c>
      <c r="AA82" s="12">
        <f t="shared" si="34"/>
        <v>0</v>
      </c>
    </row>
    <row r="83" spans="1:29" s="11" customFormat="1" ht="21" customHeight="1" x14ac:dyDescent="0.35">
      <c r="A83" s="33">
        <f t="shared" si="35"/>
        <v>43</v>
      </c>
      <c r="B83" s="8" t="s">
        <v>157</v>
      </c>
      <c r="C83" s="34">
        <f t="shared" si="32"/>
        <v>7955531</v>
      </c>
      <c r="D83" s="32"/>
      <c r="E83" s="32"/>
      <c r="F83" s="32"/>
      <c r="G83" s="83"/>
      <c r="H83" s="32"/>
      <c r="I83" s="32"/>
      <c r="J83" s="69">
        <v>3</v>
      </c>
      <c r="K83" s="32">
        <v>7955531</v>
      </c>
      <c r="L83" s="32"/>
      <c r="M83" s="32"/>
      <c r="N83" s="32"/>
      <c r="O83" s="32"/>
      <c r="P83" s="32"/>
      <c r="Q83" s="32"/>
      <c r="R83" s="32"/>
      <c r="S83" s="32"/>
      <c r="T83" s="36"/>
      <c r="U83" s="32"/>
      <c r="V83" s="34"/>
      <c r="W83" s="34"/>
      <c r="X83" s="34"/>
      <c r="Y83" s="13"/>
      <c r="Z83" s="12">
        <f t="shared" si="33"/>
        <v>7955531</v>
      </c>
      <c r="AA83" s="12">
        <f t="shared" si="34"/>
        <v>0</v>
      </c>
    </row>
    <row r="84" spans="1:29" s="11" customFormat="1" ht="21" customHeight="1" x14ac:dyDescent="0.35">
      <c r="A84" s="33">
        <f t="shared" si="35"/>
        <v>44</v>
      </c>
      <c r="B84" s="8" t="s">
        <v>152</v>
      </c>
      <c r="C84" s="34">
        <f t="shared" ref="C84" si="36">D84+K84+M84+O84+Q84+S84+U84+V84+W84+X84</f>
        <v>2330090</v>
      </c>
      <c r="D84" s="32"/>
      <c r="E84" s="32"/>
      <c r="F84" s="32"/>
      <c r="G84" s="83"/>
      <c r="H84" s="32"/>
      <c r="I84" s="32"/>
      <c r="J84" s="69">
        <v>1</v>
      </c>
      <c r="K84" s="32">
        <v>2330090</v>
      </c>
      <c r="L84" s="32"/>
      <c r="M84" s="32"/>
      <c r="N84" s="32"/>
      <c r="O84" s="32"/>
      <c r="P84" s="32"/>
      <c r="Q84" s="32"/>
      <c r="R84" s="32"/>
      <c r="S84" s="32"/>
      <c r="T84" s="36"/>
      <c r="U84" s="32"/>
      <c r="V84" s="34"/>
      <c r="W84" s="34"/>
      <c r="X84" s="34"/>
      <c r="Y84" s="13"/>
      <c r="Z84" s="12">
        <f t="shared" ref="Z84:Z131" si="37">E84+F84+G84+H84+I84+K84+M84+O84+Q84+S84+U84+V84+W84+X84</f>
        <v>2330090</v>
      </c>
      <c r="AA84" s="12">
        <f t="shared" ref="AA84:AA131" si="38">Z84-C84</f>
        <v>0</v>
      </c>
    </row>
    <row r="85" spans="1:29" s="11" customFormat="1" ht="21" customHeight="1" x14ac:dyDescent="0.35">
      <c r="A85" s="196" t="s">
        <v>17</v>
      </c>
      <c r="B85" s="197"/>
      <c r="C85" s="34">
        <f>SUM(C70:C84)</f>
        <v>102100090</v>
      </c>
      <c r="D85" s="34"/>
      <c r="E85" s="34"/>
      <c r="F85" s="34"/>
      <c r="G85" s="34"/>
      <c r="H85" s="34"/>
      <c r="I85" s="34"/>
      <c r="J85" s="110">
        <f t="shared" ref="J85:M85" si="39">SUM(J70:J84)</f>
        <v>32</v>
      </c>
      <c r="K85" s="111">
        <f t="shared" si="39"/>
        <v>84790722</v>
      </c>
      <c r="L85" s="111">
        <f t="shared" si="39"/>
        <v>1908</v>
      </c>
      <c r="M85" s="111">
        <f t="shared" si="39"/>
        <v>7409359</v>
      </c>
      <c r="N85" s="34"/>
      <c r="O85" s="34"/>
      <c r="P85" s="111">
        <f t="shared" ref="P85:Q85" si="40">SUM(P70:P84)</f>
        <v>5301.6399999999994</v>
      </c>
      <c r="Q85" s="111">
        <f t="shared" si="40"/>
        <v>9900009</v>
      </c>
      <c r="R85" s="34"/>
      <c r="S85" s="34"/>
      <c r="T85" s="34"/>
      <c r="U85" s="34"/>
      <c r="V85" s="34"/>
      <c r="W85" s="34"/>
      <c r="X85" s="34"/>
      <c r="Y85" s="13"/>
      <c r="Z85" s="12">
        <f t="shared" si="37"/>
        <v>102100090</v>
      </c>
      <c r="AA85" s="12">
        <f t="shared" si="38"/>
        <v>0</v>
      </c>
      <c r="AB85" s="12"/>
    </row>
    <row r="86" spans="1:29" s="11" customFormat="1" ht="21" customHeight="1" x14ac:dyDescent="0.35">
      <c r="A86" s="193" t="s">
        <v>21</v>
      </c>
      <c r="B86" s="194"/>
      <c r="C86" s="195"/>
      <c r="D86" s="190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2"/>
      <c r="Y86" s="13"/>
      <c r="Z86" s="12">
        <f t="shared" si="37"/>
        <v>0</v>
      </c>
      <c r="AA86" s="12">
        <f t="shared" si="38"/>
        <v>0</v>
      </c>
    </row>
    <row r="87" spans="1:29" s="11" customFormat="1" ht="21" customHeight="1" x14ac:dyDescent="0.3">
      <c r="A87" s="33">
        <f>A84+1</f>
        <v>45</v>
      </c>
      <c r="B87" s="8" t="s">
        <v>162</v>
      </c>
      <c r="C87" s="113">
        <f>D87+K87+M87+O87+Q87+S87+U87+V87+W87+X87</f>
        <v>5778036</v>
      </c>
      <c r="D87" s="113"/>
      <c r="E87" s="113"/>
      <c r="F87" s="113"/>
      <c r="G87" s="113"/>
      <c r="H87" s="113"/>
      <c r="I87" s="113"/>
      <c r="J87" s="112">
        <v>2</v>
      </c>
      <c r="K87" s="89">
        <v>5778036</v>
      </c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3"/>
      <c r="Z87" s="12">
        <f t="shared" ref="Z87" si="41">E87+F87+G87+H87+I87+K87+M87+O87+Q87+S87+U87+V87+W87+X87</f>
        <v>5778036</v>
      </c>
      <c r="AA87" s="12">
        <f t="shared" ref="AA87" si="42">Z87-C87</f>
        <v>0</v>
      </c>
    </row>
    <row r="88" spans="1:29" s="11" customFormat="1" ht="21" customHeight="1" x14ac:dyDescent="0.3">
      <c r="A88" s="33">
        <f>A87+1</f>
        <v>46</v>
      </c>
      <c r="B88" s="8" t="s">
        <v>161</v>
      </c>
      <c r="C88" s="34">
        <f t="shared" ref="C88" si="43">D88+K88+M88+O88+Q88+S88+U88+V88+W88+X88</f>
        <v>5773378</v>
      </c>
      <c r="D88" s="34"/>
      <c r="E88" s="34"/>
      <c r="F88" s="34"/>
      <c r="G88" s="34"/>
      <c r="H88" s="34"/>
      <c r="I88" s="34"/>
      <c r="J88" s="60">
        <v>2</v>
      </c>
      <c r="K88" s="89">
        <v>5773378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13"/>
      <c r="Z88" s="12">
        <f t="shared" si="37"/>
        <v>5773378</v>
      </c>
      <c r="AA88" s="12">
        <f t="shared" si="38"/>
        <v>0</v>
      </c>
    </row>
    <row r="89" spans="1:29" s="11" customFormat="1" ht="21" customHeight="1" x14ac:dyDescent="0.35">
      <c r="A89" s="196" t="s">
        <v>17</v>
      </c>
      <c r="B89" s="197"/>
      <c r="C89" s="34">
        <f>SUM(C87:C88)</f>
        <v>11551414</v>
      </c>
      <c r="D89" s="34"/>
      <c r="E89" s="34"/>
      <c r="F89" s="34"/>
      <c r="G89" s="34"/>
      <c r="H89" s="34"/>
      <c r="I89" s="34"/>
      <c r="J89" s="116">
        <f t="shared" ref="J89:K89" si="44">SUM(J87:J88)</f>
        <v>4</v>
      </c>
      <c r="K89" s="113">
        <f t="shared" si="44"/>
        <v>11551414</v>
      </c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13"/>
      <c r="Z89" s="12">
        <f t="shared" si="37"/>
        <v>11551414</v>
      </c>
      <c r="AA89" s="12">
        <f t="shared" si="38"/>
        <v>0</v>
      </c>
      <c r="AB89" s="12"/>
    </row>
    <row r="90" spans="1:29" s="11" customFormat="1" ht="21" customHeight="1" x14ac:dyDescent="0.35">
      <c r="A90" s="193" t="s">
        <v>22</v>
      </c>
      <c r="B90" s="195"/>
      <c r="C90" s="61">
        <f>C85+C89</f>
        <v>113651504</v>
      </c>
      <c r="D90" s="61"/>
      <c r="E90" s="61"/>
      <c r="F90" s="61"/>
      <c r="G90" s="61"/>
      <c r="H90" s="61"/>
      <c r="I90" s="61"/>
      <c r="J90" s="64">
        <f>J85+J89</f>
        <v>36</v>
      </c>
      <c r="K90" s="61">
        <f>K85+K89</f>
        <v>96342136</v>
      </c>
      <c r="L90" s="61">
        <f>L85+L89</f>
        <v>1908</v>
      </c>
      <c r="M90" s="61">
        <f>M85+M89</f>
        <v>7409359</v>
      </c>
      <c r="N90" s="61"/>
      <c r="O90" s="61"/>
      <c r="P90" s="61">
        <f>P85+P89</f>
        <v>5301.6399999999994</v>
      </c>
      <c r="Q90" s="61">
        <f>Q85+Q89</f>
        <v>9900009</v>
      </c>
      <c r="R90" s="61"/>
      <c r="S90" s="61"/>
      <c r="T90" s="61"/>
      <c r="U90" s="61"/>
      <c r="V90" s="61"/>
      <c r="W90" s="61"/>
      <c r="X90" s="61"/>
      <c r="Y90" s="13"/>
      <c r="Z90" s="12">
        <f t="shared" si="37"/>
        <v>113651504</v>
      </c>
      <c r="AA90" s="12">
        <f t="shared" si="38"/>
        <v>0</v>
      </c>
      <c r="AB90" s="90"/>
      <c r="AC90" s="76"/>
    </row>
    <row r="91" spans="1:29" s="11" customFormat="1" ht="21" customHeight="1" x14ac:dyDescent="0.35">
      <c r="A91" s="198" t="s">
        <v>56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200"/>
      <c r="Y91" s="13"/>
      <c r="Z91" s="12">
        <f t="shared" si="37"/>
        <v>0</v>
      </c>
      <c r="AA91" s="12">
        <f t="shared" si="38"/>
        <v>0</v>
      </c>
      <c r="AB91" s="76"/>
      <c r="AC91" s="76"/>
    </row>
    <row r="92" spans="1:29" s="11" customFormat="1" ht="21" customHeight="1" x14ac:dyDescent="0.35">
      <c r="A92" s="193" t="s">
        <v>182</v>
      </c>
      <c r="B92" s="194"/>
      <c r="C92" s="195"/>
      <c r="D92" s="190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2"/>
      <c r="Y92" s="13"/>
      <c r="Z92" s="12">
        <f t="shared" ref="Z92:Z97" si="45">E92+F92+G92+H92+I92+K92+M92+O92+Q92+S92+U92+V92+W92+X92</f>
        <v>0</v>
      </c>
      <c r="AA92" s="12">
        <f t="shared" ref="AA92:AA97" si="46">Z92-C92</f>
        <v>0</v>
      </c>
      <c r="AB92" s="76"/>
    </row>
    <row r="93" spans="1:29" s="11" customFormat="1" ht="21" customHeight="1" x14ac:dyDescent="0.35">
      <c r="A93" s="33">
        <f>A88+1</f>
        <v>47</v>
      </c>
      <c r="B93" s="8" t="s">
        <v>183</v>
      </c>
      <c r="C93" s="34">
        <f t="shared" ref="C93" si="47">D93+K93+M93+O93+Q93+S93+U93+V93+W93+X93</f>
        <v>1049422</v>
      </c>
      <c r="D93" s="32"/>
      <c r="E93" s="32"/>
      <c r="F93" s="32"/>
      <c r="G93" s="32"/>
      <c r="H93" s="32"/>
      <c r="I93" s="32"/>
      <c r="J93" s="32"/>
      <c r="K93" s="32"/>
      <c r="L93" s="32"/>
      <c r="M93" s="34"/>
      <c r="N93" s="32"/>
      <c r="O93" s="32"/>
      <c r="P93" s="32"/>
      <c r="Q93" s="32"/>
      <c r="R93" s="32"/>
      <c r="S93" s="32"/>
      <c r="T93" s="32"/>
      <c r="U93" s="32"/>
      <c r="V93" s="32"/>
      <c r="W93" s="32">
        <f>606562+442860</f>
        <v>1049422</v>
      </c>
      <c r="X93" s="32"/>
      <c r="Y93" s="13" t="s">
        <v>253</v>
      </c>
      <c r="Z93" s="12">
        <f t="shared" si="45"/>
        <v>1049422</v>
      </c>
      <c r="AA93" s="12">
        <f t="shared" si="46"/>
        <v>0</v>
      </c>
      <c r="AB93" s="76"/>
    </row>
    <row r="94" spans="1:29" s="11" customFormat="1" ht="21" customHeight="1" x14ac:dyDescent="0.35">
      <c r="A94" s="196" t="s">
        <v>17</v>
      </c>
      <c r="B94" s="197"/>
      <c r="C94" s="32">
        <f>SUM(C93)</f>
        <v>1049422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>
        <f t="shared" ref="W94" si="48">SUM(W93)</f>
        <v>1049422</v>
      </c>
      <c r="X94" s="32"/>
      <c r="Y94" s="13"/>
      <c r="Z94" s="12">
        <f t="shared" si="45"/>
        <v>1049422</v>
      </c>
      <c r="AA94" s="12">
        <f t="shared" si="46"/>
        <v>0</v>
      </c>
      <c r="AB94" s="12"/>
    </row>
    <row r="95" spans="1:29" s="11" customFormat="1" ht="21" customHeight="1" x14ac:dyDescent="0.35">
      <c r="A95" s="193" t="s">
        <v>184</v>
      </c>
      <c r="B95" s="194"/>
      <c r="C95" s="195"/>
      <c r="D95" s="190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2"/>
      <c r="Y95" s="13"/>
      <c r="Z95" s="12">
        <f t="shared" si="45"/>
        <v>0</v>
      </c>
      <c r="AA95" s="12">
        <f t="shared" si="46"/>
        <v>0</v>
      </c>
      <c r="AB95" s="76"/>
    </row>
    <row r="96" spans="1:29" s="11" customFormat="1" ht="21" customHeight="1" x14ac:dyDescent="0.35">
      <c r="A96" s="33">
        <f>A93+1</f>
        <v>48</v>
      </c>
      <c r="B96" s="8" t="s">
        <v>185</v>
      </c>
      <c r="C96" s="34">
        <f>D96+K96+M96+O96+Q96+S96+U96+V96+W96+X96</f>
        <v>900033</v>
      </c>
      <c r="D96" s="32"/>
      <c r="E96" s="32"/>
      <c r="F96" s="32"/>
      <c r="G96" s="32"/>
      <c r="H96" s="32"/>
      <c r="I96" s="32"/>
      <c r="J96" s="32"/>
      <c r="K96" s="32"/>
      <c r="L96" s="32">
        <v>337.5</v>
      </c>
      <c r="M96" s="34">
        <v>900033</v>
      </c>
      <c r="N96" s="32"/>
      <c r="O96" s="32"/>
      <c r="P96" s="32"/>
      <c r="Q96" s="34"/>
      <c r="R96" s="32"/>
      <c r="S96" s="32"/>
      <c r="T96" s="32"/>
      <c r="U96" s="32"/>
      <c r="V96" s="32"/>
      <c r="W96" s="32"/>
      <c r="X96" s="32"/>
      <c r="Y96" s="13"/>
      <c r="Z96" s="12">
        <f t="shared" si="45"/>
        <v>900033</v>
      </c>
      <c r="AA96" s="12">
        <f t="shared" si="46"/>
        <v>0</v>
      </c>
      <c r="AB96" s="76"/>
    </row>
    <row r="97" spans="1:29" s="11" customFormat="1" ht="21" customHeight="1" x14ac:dyDescent="0.35">
      <c r="A97" s="196" t="s">
        <v>17</v>
      </c>
      <c r="B97" s="197"/>
      <c r="C97" s="32">
        <f>SUM(C96)</f>
        <v>900033</v>
      </c>
      <c r="D97" s="32"/>
      <c r="E97" s="32"/>
      <c r="F97" s="32"/>
      <c r="G97" s="32"/>
      <c r="H97" s="32"/>
      <c r="I97" s="32"/>
      <c r="J97" s="32"/>
      <c r="K97" s="32"/>
      <c r="L97" s="32">
        <f>SUM(L96)</f>
        <v>337.5</v>
      </c>
      <c r="M97" s="32">
        <f>SUM(M96)</f>
        <v>900033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13"/>
      <c r="Z97" s="12">
        <f t="shared" si="45"/>
        <v>900033</v>
      </c>
      <c r="AA97" s="12">
        <f t="shared" si="46"/>
        <v>0</v>
      </c>
      <c r="AB97" s="12"/>
    </row>
    <row r="98" spans="1:29" s="11" customFormat="1" ht="21" customHeight="1" x14ac:dyDescent="0.35">
      <c r="A98" s="193" t="s">
        <v>57</v>
      </c>
      <c r="B98" s="194"/>
      <c r="C98" s="195"/>
      <c r="D98" s="190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2"/>
      <c r="Y98" s="13"/>
      <c r="Z98" s="12">
        <f t="shared" si="37"/>
        <v>0</v>
      </c>
      <c r="AA98" s="12">
        <f t="shared" si="38"/>
        <v>0</v>
      </c>
      <c r="AB98" s="76"/>
      <c r="AC98" s="76"/>
    </row>
    <row r="99" spans="1:29" s="11" customFormat="1" ht="21" customHeight="1" x14ac:dyDescent="0.35">
      <c r="A99" s="33">
        <f>A96+1</f>
        <v>49</v>
      </c>
      <c r="B99" s="8" t="s">
        <v>171</v>
      </c>
      <c r="C99" s="34">
        <f t="shared" ref="C99:C108" si="49">D99+K99+M99+O99+Q99+S99+U99+V99+W99+X99</f>
        <v>1578849</v>
      </c>
      <c r="D99" s="34"/>
      <c r="E99" s="32"/>
      <c r="F99" s="32"/>
      <c r="G99" s="32"/>
      <c r="H99" s="32"/>
      <c r="I99" s="32"/>
      <c r="J99" s="32"/>
      <c r="K99" s="32"/>
      <c r="L99" s="32"/>
      <c r="M99" s="34"/>
      <c r="N99" s="32"/>
      <c r="O99" s="32"/>
      <c r="P99" s="32">
        <v>1325</v>
      </c>
      <c r="Q99" s="32">
        <v>1578849</v>
      </c>
      <c r="R99" s="32"/>
      <c r="S99" s="32"/>
      <c r="T99" s="32"/>
      <c r="U99" s="32"/>
      <c r="V99" s="61"/>
      <c r="W99" s="32"/>
      <c r="X99" s="32"/>
      <c r="Y99" s="13"/>
      <c r="Z99" s="12">
        <f t="shared" ref="Z99:Z108" si="50">E99+F99+G99+H99+I99+K99+M99+O99+Q99+S99+U99+V99+W99+X99</f>
        <v>1578849</v>
      </c>
      <c r="AA99" s="12">
        <f t="shared" ref="AA99:AA108" si="51">Z99-C99</f>
        <v>0</v>
      </c>
      <c r="AB99" s="76"/>
    </row>
    <row r="100" spans="1:29" s="11" customFormat="1" ht="21" customHeight="1" x14ac:dyDescent="0.35">
      <c r="A100" s="33">
        <f>A99+1</f>
        <v>50</v>
      </c>
      <c r="B100" s="8" t="s">
        <v>172</v>
      </c>
      <c r="C100" s="34">
        <f t="shared" si="49"/>
        <v>1001784</v>
      </c>
      <c r="D100" s="34"/>
      <c r="E100" s="32"/>
      <c r="F100" s="32"/>
      <c r="G100" s="32"/>
      <c r="H100" s="32"/>
      <c r="I100" s="32"/>
      <c r="J100" s="32"/>
      <c r="K100" s="32"/>
      <c r="L100" s="32"/>
      <c r="M100" s="34"/>
      <c r="N100" s="32"/>
      <c r="O100" s="32"/>
      <c r="P100" s="32">
        <v>558.79999999999995</v>
      </c>
      <c r="Q100" s="32">
        <v>1001784</v>
      </c>
      <c r="R100" s="32"/>
      <c r="S100" s="32"/>
      <c r="T100" s="32"/>
      <c r="U100" s="32"/>
      <c r="V100" s="61"/>
      <c r="W100" s="32"/>
      <c r="X100" s="32"/>
      <c r="Y100" s="13"/>
      <c r="Z100" s="12">
        <f t="shared" si="50"/>
        <v>1001784</v>
      </c>
      <c r="AA100" s="12">
        <f t="shared" si="51"/>
        <v>0</v>
      </c>
      <c r="AB100" s="76"/>
    </row>
    <row r="101" spans="1:29" s="11" customFormat="1" ht="21" customHeight="1" x14ac:dyDescent="0.35">
      <c r="A101" s="33">
        <f t="shared" ref="A101:A115" si="52">A100+1</f>
        <v>51</v>
      </c>
      <c r="B101" s="8" t="s">
        <v>173</v>
      </c>
      <c r="C101" s="34">
        <f t="shared" si="49"/>
        <v>401660</v>
      </c>
      <c r="D101" s="34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311.39999999999998</v>
      </c>
      <c r="Q101" s="34">
        <v>401660</v>
      </c>
      <c r="R101" s="32"/>
      <c r="S101" s="32"/>
      <c r="T101" s="32"/>
      <c r="U101" s="32"/>
      <c r="V101" s="61"/>
      <c r="W101" s="32"/>
      <c r="X101" s="32"/>
      <c r="Y101" s="13"/>
      <c r="Z101" s="12">
        <f t="shared" si="50"/>
        <v>401660</v>
      </c>
      <c r="AA101" s="12">
        <f t="shared" si="51"/>
        <v>0</v>
      </c>
      <c r="AB101" s="12"/>
    </row>
    <row r="102" spans="1:29" s="11" customFormat="1" ht="21" customHeight="1" x14ac:dyDescent="0.35">
      <c r="A102" s="33">
        <f t="shared" si="52"/>
        <v>52</v>
      </c>
      <c r="B102" s="8" t="s">
        <v>174</v>
      </c>
      <c r="C102" s="34">
        <f t="shared" si="49"/>
        <v>2709813</v>
      </c>
      <c r="D102" s="34"/>
      <c r="E102" s="32"/>
      <c r="F102" s="32"/>
      <c r="G102" s="32"/>
      <c r="H102" s="32"/>
      <c r="I102" s="32"/>
      <c r="J102" s="32"/>
      <c r="K102" s="32"/>
      <c r="L102" s="32">
        <v>512</v>
      </c>
      <c r="M102" s="32">
        <v>1708949</v>
      </c>
      <c r="N102" s="32"/>
      <c r="O102" s="32"/>
      <c r="P102" s="32">
        <v>558.79999999999995</v>
      </c>
      <c r="Q102" s="34">
        <v>1000864</v>
      </c>
      <c r="R102" s="32"/>
      <c r="S102" s="32"/>
      <c r="T102" s="32"/>
      <c r="U102" s="32"/>
      <c r="V102" s="61"/>
      <c r="W102" s="32"/>
      <c r="X102" s="32"/>
      <c r="Y102" s="13"/>
      <c r="Z102" s="12">
        <f t="shared" si="50"/>
        <v>2709813</v>
      </c>
      <c r="AA102" s="12">
        <f t="shared" si="51"/>
        <v>0</v>
      </c>
      <c r="AB102" s="12"/>
    </row>
    <row r="103" spans="1:29" s="11" customFormat="1" ht="21" customHeight="1" x14ac:dyDescent="0.35">
      <c r="A103" s="33">
        <f t="shared" si="52"/>
        <v>53</v>
      </c>
      <c r="B103" s="8" t="s">
        <v>175</v>
      </c>
      <c r="C103" s="34">
        <f t="shared" si="49"/>
        <v>1000864</v>
      </c>
      <c r="D103" s="34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558.79999999999995</v>
      </c>
      <c r="Q103" s="34">
        <v>1000864</v>
      </c>
      <c r="R103" s="32"/>
      <c r="S103" s="32"/>
      <c r="T103" s="32"/>
      <c r="U103" s="32"/>
      <c r="V103" s="61"/>
      <c r="W103" s="32"/>
      <c r="X103" s="32"/>
      <c r="Y103" s="13"/>
      <c r="Z103" s="12">
        <f t="shared" si="50"/>
        <v>1000864</v>
      </c>
      <c r="AA103" s="12">
        <f t="shared" si="51"/>
        <v>0</v>
      </c>
      <c r="AB103" s="76"/>
    </row>
    <row r="104" spans="1:29" s="11" customFormat="1" ht="21" customHeight="1" x14ac:dyDescent="0.35">
      <c r="A104" s="33">
        <f t="shared" si="52"/>
        <v>54</v>
      </c>
      <c r="B104" s="8" t="s">
        <v>163</v>
      </c>
      <c r="C104" s="34">
        <f t="shared" si="49"/>
        <v>9186943</v>
      </c>
      <c r="D104" s="34"/>
      <c r="E104" s="32"/>
      <c r="F104" s="32"/>
      <c r="G104" s="32"/>
      <c r="H104" s="32"/>
      <c r="I104" s="32"/>
      <c r="J104" s="32"/>
      <c r="K104" s="32"/>
      <c r="L104" s="34">
        <v>971.8</v>
      </c>
      <c r="M104" s="34">
        <v>3439938</v>
      </c>
      <c r="N104" s="34"/>
      <c r="O104" s="32"/>
      <c r="P104" s="34">
        <v>1618.3</v>
      </c>
      <c r="Q104" s="34">
        <v>5747005</v>
      </c>
      <c r="R104" s="32"/>
      <c r="S104" s="32"/>
      <c r="T104" s="32"/>
      <c r="U104" s="32"/>
      <c r="V104" s="61"/>
      <c r="W104" s="34"/>
      <c r="X104" s="34"/>
      <c r="Y104" s="13"/>
      <c r="Z104" s="12">
        <f t="shared" si="50"/>
        <v>9186943</v>
      </c>
      <c r="AA104" s="12">
        <f t="shared" si="51"/>
        <v>0</v>
      </c>
      <c r="AB104" s="13"/>
      <c r="AC104" s="76"/>
    </row>
    <row r="105" spans="1:29" s="11" customFormat="1" ht="21" customHeight="1" x14ac:dyDescent="0.35">
      <c r="A105" s="33">
        <f t="shared" si="52"/>
        <v>55</v>
      </c>
      <c r="B105" s="8" t="s">
        <v>176</v>
      </c>
      <c r="C105" s="34">
        <f t="shared" si="49"/>
        <v>1138587</v>
      </c>
      <c r="D105" s="34"/>
      <c r="E105" s="32"/>
      <c r="F105" s="32"/>
      <c r="G105" s="32"/>
      <c r="H105" s="32"/>
      <c r="I105" s="32"/>
      <c r="J105" s="32"/>
      <c r="K105" s="32"/>
      <c r="L105" s="32"/>
      <c r="M105" s="34"/>
      <c r="N105" s="32"/>
      <c r="O105" s="32"/>
      <c r="P105" s="32"/>
      <c r="Q105" s="34"/>
      <c r="R105" s="32"/>
      <c r="S105" s="32"/>
      <c r="T105" s="32"/>
      <c r="U105" s="32"/>
      <c r="V105" s="61"/>
      <c r="W105" s="32">
        <v>1138587</v>
      </c>
      <c r="X105" s="32"/>
      <c r="Y105" s="13" t="s">
        <v>249</v>
      </c>
      <c r="Z105" s="12">
        <f t="shared" si="50"/>
        <v>1138587</v>
      </c>
      <c r="AA105" s="12">
        <f t="shared" si="51"/>
        <v>0</v>
      </c>
      <c r="AB105" s="12"/>
    </row>
    <row r="106" spans="1:29" s="11" customFormat="1" ht="21" customHeight="1" x14ac:dyDescent="0.35">
      <c r="A106" s="33">
        <f t="shared" si="52"/>
        <v>56</v>
      </c>
      <c r="B106" s="8" t="s">
        <v>177</v>
      </c>
      <c r="C106" s="34">
        <f t="shared" si="49"/>
        <v>1138587</v>
      </c>
      <c r="D106" s="34"/>
      <c r="E106" s="32"/>
      <c r="F106" s="32"/>
      <c r="G106" s="32"/>
      <c r="H106" s="32"/>
      <c r="I106" s="32"/>
      <c r="J106" s="32"/>
      <c r="K106" s="32"/>
      <c r="L106" s="32"/>
      <c r="M106" s="34"/>
      <c r="N106" s="32"/>
      <c r="O106" s="32"/>
      <c r="P106" s="32"/>
      <c r="Q106" s="34"/>
      <c r="R106" s="32"/>
      <c r="S106" s="32"/>
      <c r="T106" s="32"/>
      <c r="U106" s="32"/>
      <c r="V106" s="61"/>
      <c r="W106" s="32">
        <v>1138587</v>
      </c>
      <c r="X106" s="32"/>
      <c r="Y106" s="13" t="s">
        <v>249</v>
      </c>
      <c r="Z106" s="12">
        <f t="shared" si="50"/>
        <v>1138587</v>
      </c>
      <c r="AA106" s="12">
        <f t="shared" si="51"/>
        <v>0</v>
      </c>
      <c r="AB106" s="12"/>
    </row>
    <row r="107" spans="1:29" s="11" customFormat="1" ht="21" customHeight="1" x14ac:dyDescent="0.35">
      <c r="A107" s="33">
        <f t="shared" si="52"/>
        <v>57</v>
      </c>
      <c r="B107" s="8" t="s">
        <v>178</v>
      </c>
      <c r="C107" s="34">
        <f t="shared" si="49"/>
        <v>1353534</v>
      </c>
      <c r="D107" s="34"/>
      <c r="E107" s="32"/>
      <c r="F107" s="32"/>
      <c r="G107" s="32"/>
      <c r="H107" s="32"/>
      <c r="I107" s="32"/>
      <c r="J107" s="32"/>
      <c r="K107" s="32"/>
      <c r="L107" s="32"/>
      <c r="M107" s="34"/>
      <c r="N107" s="32"/>
      <c r="O107" s="32"/>
      <c r="P107" s="32"/>
      <c r="Q107" s="32"/>
      <c r="R107" s="32"/>
      <c r="S107" s="32"/>
      <c r="T107" s="61"/>
      <c r="U107" s="32"/>
      <c r="V107" s="61"/>
      <c r="W107" s="32">
        <v>1353534</v>
      </c>
      <c r="X107" s="32"/>
      <c r="Y107" s="13" t="s">
        <v>249</v>
      </c>
      <c r="Z107" s="12">
        <f t="shared" si="50"/>
        <v>1353534</v>
      </c>
      <c r="AA107" s="12">
        <f t="shared" si="51"/>
        <v>0</v>
      </c>
      <c r="AB107" s="76"/>
    </row>
    <row r="108" spans="1:29" s="11" customFormat="1" ht="21" customHeight="1" x14ac:dyDescent="0.35">
      <c r="A108" s="33">
        <f t="shared" si="52"/>
        <v>58</v>
      </c>
      <c r="B108" s="8" t="s">
        <v>179</v>
      </c>
      <c r="C108" s="34">
        <f t="shared" si="49"/>
        <v>1528108</v>
      </c>
      <c r="D108" s="34"/>
      <c r="E108" s="32"/>
      <c r="F108" s="32"/>
      <c r="G108" s="32"/>
      <c r="H108" s="32"/>
      <c r="I108" s="32"/>
      <c r="J108" s="32"/>
      <c r="K108" s="32"/>
      <c r="L108" s="32"/>
      <c r="M108" s="34"/>
      <c r="N108" s="32"/>
      <c r="O108" s="34"/>
      <c r="P108" s="32"/>
      <c r="Q108" s="32"/>
      <c r="R108" s="32"/>
      <c r="S108" s="32"/>
      <c r="T108" s="61"/>
      <c r="U108" s="32"/>
      <c r="V108" s="61"/>
      <c r="W108" s="32">
        <v>1528108</v>
      </c>
      <c r="X108" s="32"/>
      <c r="Y108" s="13" t="s">
        <v>249</v>
      </c>
      <c r="Z108" s="12">
        <f t="shared" si="50"/>
        <v>1528108</v>
      </c>
      <c r="AA108" s="12">
        <f t="shared" si="51"/>
        <v>0</v>
      </c>
      <c r="AB108" s="76"/>
    </row>
    <row r="109" spans="1:29" s="11" customFormat="1" ht="21" customHeight="1" x14ac:dyDescent="0.35">
      <c r="A109" s="33">
        <f t="shared" si="52"/>
        <v>59</v>
      </c>
      <c r="B109" s="8" t="s">
        <v>164</v>
      </c>
      <c r="C109" s="34">
        <f t="shared" ref="C109:C114" si="53">D109+K109+M109+O109+Q109+S109+U109+V109+W109+X109</f>
        <v>1056319</v>
      </c>
      <c r="D109" s="34"/>
      <c r="E109" s="32"/>
      <c r="F109" s="32"/>
      <c r="G109" s="32"/>
      <c r="H109" s="32"/>
      <c r="I109" s="32"/>
      <c r="J109" s="32"/>
      <c r="K109" s="32"/>
      <c r="L109" s="34">
        <v>324.10000000000002</v>
      </c>
      <c r="M109" s="34">
        <v>1056319</v>
      </c>
      <c r="N109" s="34"/>
      <c r="O109" s="32"/>
      <c r="P109" s="34"/>
      <c r="Q109" s="34"/>
      <c r="R109" s="32"/>
      <c r="S109" s="32"/>
      <c r="T109" s="32"/>
      <c r="U109" s="32"/>
      <c r="V109" s="61"/>
      <c r="W109" s="34"/>
      <c r="X109" s="34"/>
      <c r="Y109" s="13"/>
      <c r="Z109" s="12">
        <f t="shared" si="37"/>
        <v>1056319</v>
      </c>
      <c r="AA109" s="12">
        <f t="shared" si="38"/>
        <v>0</v>
      </c>
      <c r="AB109" s="13"/>
      <c r="AC109" s="76"/>
    </row>
    <row r="110" spans="1:29" s="11" customFormat="1" ht="21" customHeight="1" x14ac:dyDescent="0.35">
      <c r="A110" s="33">
        <f t="shared" si="52"/>
        <v>60</v>
      </c>
      <c r="B110" s="8" t="s">
        <v>165</v>
      </c>
      <c r="C110" s="34">
        <f t="shared" si="53"/>
        <v>5190976</v>
      </c>
      <c r="D110" s="34"/>
      <c r="E110" s="32"/>
      <c r="F110" s="32"/>
      <c r="G110" s="32"/>
      <c r="H110" s="32"/>
      <c r="I110" s="32"/>
      <c r="J110" s="32"/>
      <c r="K110" s="32"/>
      <c r="L110" s="34">
        <v>558.51</v>
      </c>
      <c r="M110" s="34">
        <v>1713195</v>
      </c>
      <c r="N110" s="34"/>
      <c r="O110" s="32"/>
      <c r="P110" s="34">
        <v>1210.5999999999999</v>
      </c>
      <c r="Q110" s="34">
        <v>3477781</v>
      </c>
      <c r="R110" s="32"/>
      <c r="S110" s="32"/>
      <c r="T110" s="32"/>
      <c r="U110" s="32"/>
      <c r="V110" s="61"/>
      <c r="W110" s="34"/>
      <c r="X110" s="34"/>
      <c r="Y110" s="13"/>
      <c r="Z110" s="12">
        <f t="shared" si="37"/>
        <v>5190976</v>
      </c>
      <c r="AA110" s="12">
        <f t="shared" si="38"/>
        <v>0</v>
      </c>
      <c r="AB110" s="12"/>
    </row>
    <row r="111" spans="1:29" s="11" customFormat="1" ht="21" customHeight="1" x14ac:dyDescent="0.35">
      <c r="A111" s="33">
        <f t="shared" si="52"/>
        <v>61</v>
      </c>
      <c r="B111" s="8" t="s">
        <v>166</v>
      </c>
      <c r="C111" s="34">
        <f t="shared" si="53"/>
        <v>6278337</v>
      </c>
      <c r="D111" s="34"/>
      <c r="E111" s="32"/>
      <c r="F111" s="32"/>
      <c r="G111" s="32"/>
      <c r="H111" s="32"/>
      <c r="I111" s="32"/>
      <c r="J111" s="32"/>
      <c r="K111" s="32"/>
      <c r="L111" s="34">
        <v>850.4</v>
      </c>
      <c r="M111" s="34">
        <v>4890652</v>
      </c>
      <c r="N111" s="34"/>
      <c r="O111" s="32"/>
      <c r="P111" s="34"/>
      <c r="Q111" s="34"/>
      <c r="R111" s="32"/>
      <c r="S111" s="32"/>
      <c r="T111" s="32"/>
      <c r="U111" s="32"/>
      <c r="V111" s="61"/>
      <c r="W111" s="34">
        <v>1387685</v>
      </c>
      <c r="X111" s="34"/>
      <c r="Y111" s="13" t="s">
        <v>249</v>
      </c>
      <c r="Z111" s="12">
        <f t="shared" si="37"/>
        <v>6278337</v>
      </c>
      <c r="AA111" s="12">
        <f t="shared" si="38"/>
        <v>0</v>
      </c>
      <c r="AB111" s="12"/>
    </row>
    <row r="112" spans="1:29" s="11" customFormat="1" ht="21" customHeight="1" x14ac:dyDescent="0.35">
      <c r="A112" s="33">
        <f t="shared" si="52"/>
        <v>62</v>
      </c>
      <c r="B112" s="8" t="s">
        <v>168</v>
      </c>
      <c r="C112" s="34">
        <f t="shared" si="53"/>
        <v>5260117</v>
      </c>
      <c r="D112" s="34"/>
      <c r="E112" s="32"/>
      <c r="F112" s="32"/>
      <c r="G112" s="32"/>
      <c r="H112" s="32"/>
      <c r="I112" s="32"/>
      <c r="J112" s="32"/>
      <c r="K112" s="32"/>
      <c r="L112" s="32">
        <v>535.4</v>
      </c>
      <c r="M112" s="34">
        <v>1675937</v>
      </c>
      <c r="N112" s="32"/>
      <c r="O112" s="32"/>
      <c r="P112" s="32">
        <v>1228.0999999999999</v>
      </c>
      <c r="Q112" s="32">
        <v>3584180</v>
      </c>
      <c r="R112" s="32"/>
      <c r="S112" s="32"/>
      <c r="T112" s="32"/>
      <c r="U112" s="32"/>
      <c r="V112" s="32"/>
      <c r="W112" s="32"/>
      <c r="X112" s="32"/>
      <c r="Y112" s="13"/>
      <c r="Z112" s="12">
        <f t="shared" si="37"/>
        <v>5260117</v>
      </c>
      <c r="AA112" s="12">
        <f t="shared" si="38"/>
        <v>0</v>
      </c>
      <c r="AB112" s="76"/>
    </row>
    <row r="113" spans="1:29" s="11" customFormat="1" ht="21" customHeight="1" x14ac:dyDescent="0.35">
      <c r="A113" s="33">
        <f t="shared" si="52"/>
        <v>63</v>
      </c>
      <c r="B113" s="8" t="s">
        <v>169</v>
      </c>
      <c r="C113" s="34">
        <f t="shared" si="53"/>
        <v>7140874</v>
      </c>
      <c r="D113" s="34"/>
      <c r="E113" s="32"/>
      <c r="F113" s="32"/>
      <c r="G113" s="32"/>
      <c r="H113" s="32"/>
      <c r="I113" s="32"/>
      <c r="J113" s="32"/>
      <c r="K113" s="32"/>
      <c r="L113" s="32">
        <v>825.8</v>
      </c>
      <c r="M113" s="34">
        <v>2518549</v>
      </c>
      <c r="N113" s="32"/>
      <c r="O113" s="32"/>
      <c r="P113" s="32">
        <v>1701</v>
      </c>
      <c r="Q113" s="34">
        <v>4622325</v>
      </c>
      <c r="R113" s="32"/>
      <c r="S113" s="32"/>
      <c r="T113" s="32"/>
      <c r="U113" s="32"/>
      <c r="V113" s="61"/>
      <c r="W113" s="32"/>
      <c r="X113" s="32"/>
      <c r="Y113" s="13"/>
      <c r="Z113" s="12">
        <f t="shared" si="37"/>
        <v>7140874</v>
      </c>
      <c r="AA113" s="12">
        <f t="shared" si="38"/>
        <v>0</v>
      </c>
      <c r="AB113" s="12"/>
    </row>
    <row r="114" spans="1:29" s="11" customFormat="1" ht="21" customHeight="1" x14ac:dyDescent="0.35">
      <c r="A114" s="33">
        <f t="shared" si="52"/>
        <v>64</v>
      </c>
      <c r="B114" s="8" t="s">
        <v>170</v>
      </c>
      <c r="C114" s="34">
        <f t="shared" si="53"/>
        <v>5158726</v>
      </c>
      <c r="D114" s="34"/>
      <c r="E114" s="32"/>
      <c r="F114" s="32"/>
      <c r="G114" s="32"/>
      <c r="H114" s="32"/>
      <c r="I114" s="32"/>
      <c r="J114" s="32"/>
      <c r="K114" s="32"/>
      <c r="L114" s="32">
        <v>535.4</v>
      </c>
      <c r="M114" s="32">
        <v>1675937</v>
      </c>
      <c r="N114" s="32"/>
      <c r="O114" s="32"/>
      <c r="P114" s="32">
        <v>1228.0999999999999</v>
      </c>
      <c r="Q114" s="32">
        <v>3482789</v>
      </c>
      <c r="R114" s="32"/>
      <c r="S114" s="32"/>
      <c r="T114" s="32"/>
      <c r="U114" s="32"/>
      <c r="V114" s="61"/>
      <c r="W114" s="32"/>
      <c r="X114" s="32"/>
      <c r="Y114" s="13"/>
      <c r="Z114" s="12">
        <f t="shared" si="37"/>
        <v>5158726</v>
      </c>
      <c r="AA114" s="12">
        <f t="shared" si="38"/>
        <v>0</v>
      </c>
      <c r="AB114" s="76"/>
    </row>
    <row r="115" spans="1:29" s="11" customFormat="1" ht="21" customHeight="1" x14ac:dyDescent="0.35">
      <c r="A115" s="33">
        <f t="shared" si="52"/>
        <v>65</v>
      </c>
      <c r="B115" s="8" t="s">
        <v>167</v>
      </c>
      <c r="C115" s="34">
        <f>D115+K115+M115+O115+Q115+S115+U115+V115+W115+X115</f>
        <v>5119461</v>
      </c>
      <c r="D115" s="34"/>
      <c r="E115" s="32"/>
      <c r="F115" s="32"/>
      <c r="G115" s="32"/>
      <c r="H115" s="32"/>
      <c r="I115" s="32"/>
      <c r="J115" s="32"/>
      <c r="K115" s="32"/>
      <c r="L115" s="32">
        <v>850.4</v>
      </c>
      <c r="M115" s="34">
        <v>2355748</v>
      </c>
      <c r="N115" s="32"/>
      <c r="O115" s="32"/>
      <c r="P115" s="32">
        <v>1699</v>
      </c>
      <c r="Q115" s="32">
        <v>2763713</v>
      </c>
      <c r="R115" s="32"/>
      <c r="S115" s="32"/>
      <c r="T115" s="61"/>
      <c r="U115" s="61"/>
      <c r="V115" s="34"/>
      <c r="W115" s="34"/>
      <c r="X115" s="34"/>
      <c r="Y115" s="13"/>
      <c r="Z115" s="12">
        <f>E115+F115+G115+H115+I115+K115+M115+O115+Q115+S115+U115+V115+W115+X115</f>
        <v>5119461</v>
      </c>
      <c r="AA115" s="12">
        <f>Z115-C115</f>
        <v>0</v>
      </c>
      <c r="AB115" s="76"/>
    </row>
    <row r="116" spans="1:29" s="11" customFormat="1" ht="21" customHeight="1" x14ac:dyDescent="0.35">
      <c r="A116" s="196" t="s">
        <v>17</v>
      </c>
      <c r="B116" s="197"/>
      <c r="C116" s="32">
        <f>SUM(C99:C115)</f>
        <v>56243539</v>
      </c>
      <c r="D116" s="32"/>
      <c r="E116" s="32"/>
      <c r="F116" s="32"/>
      <c r="G116" s="32"/>
      <c r="H116" s="32"/>
      <c r="I116" s="32"/>
      <c r="J116" s="32"/>
      <c r="K116" s="32"/>
      <c r="L116" s="115">
        <f t="shared" ref="L116:M116" si="54">SUM(L99:L115)</f>
        <v>5963.8099999999995</v>
      </c>
      <c r="M116" s="115">
        <f t="shared" si="54"/>
        <v>21035224</v>
      </c>
      <c r="N116" s="32"/>
      <c r="O116" s="32"/>
      <c r="P116" s="115">
        <f t="shared" ref="P116:Q116" si="55">SUM(P99:P115)</f>
        <v>11997.900000000001</v>
      </c>
      <c r="Q116" s="115">
        <f t="shared" si="55"/>
        <v>28661814</v>
      </c>
      <c r="R116" s="32"/>
      <c r="S116" s="32"/>
      <c r="T116" s="32"/>
      <c r="U116" s="32"/>
      <c r="V116" s="32"/>
      <c r="W116" s="115">
        <f>SUM(W99:W115)</f>
        <v>6546501</v>
      </c>
      <c r="X116" s="32"/>
      <c r="Y116" s="13"/>
      <c r="Z116" s="12">
        <f t="shared" si="37"/>
        <v>56243539</v>
      </c>
      <c r="AA116" s="12">
        <f t="shared" si="38"/>
        <v>0</v>
      </c>
      <c r="AB116" s="12"/>
    </row>
    <row r="117" spans="1:29" s="11" customFormat="1" ht="21" customHeight="1" x14ac:dyDescent="0.35">
      <c r="A117" s="193" t="s">
        <v>58</v>
      </c>
      <c r="B117" s="194"/>
      <c r="C117" s="195"/>
      <c r="D117" s="190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2"/>
      <c r="Y117" s="13"/>
      <c r="Z117" s="12">
        <f t="shared" si="37"/>
        <v>0</v>
      </c>
      <c r="AA117" s="12">
        <f t="shared" si="38"/>
        <v>0</v>
      </c>
      <c r="AB117" s="76"/>
    </row>
    <row r="118" spans="1:29" s="11" customFormat="1" ht="21" customHeight="1" x14ac:dyDescent="0.35">
      <c r="A118" s="33">
        <f>A115+1</f>
        <v>66</v>
      </c>
      <c r="B118" s="8" t="s">
        <v>180</v>
      </c>
      <c r="C118" s="34">
        <f>D118+K118+M118+O118+Q118+S118+U118+V118+W118+X118</f>
        <v>12856976</v>
      </c>
      <c r="D118" s="32"/>
      <c r="E118" s="32"/>
      <c r="F118" s="32"/>
      <c r="G118" s="32"/>
      <c r="H118" s="32"/>
      <c r="I118" s="32"/>
      <c r="J118" s="35">
        <v>5</v>
      </c>
      <c r="K118" s="91">
        <v>12856976</v>
      </c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13"/>
      <c r="Z118" s="12">
        <f t="shared" si="37"/>
        <v>12856976</v>
      </c>
      <c r="AA118" s="12">
        <f t="shared" si="38"/>
        <v>0</v>
      </c>
      <c r="AB118" s="76"/>
    </row>
    <row r="119" spans="1:29" s="11" customFormat="1" ht="21" customHeight="1" x14ac:dyDescent="0.35">
      <c r="A119" s="33">
        <f>A118+1</f>
        <v>67</v>
      </c>
      <c r="B119" s="8" t="s">
        <v>181</v>
      </c>
      <c r="C119" s="34">
        <f>D119+K119+M119+O119+Q119+S119+U119+V119+W119+X119</f>
        <v>5189741</v>
      </c>
      <c r="D119" s="32"/>
      <c r="E119" s="32"/>
      <c r="F119" s="32"/>
      <c r="G119" s="32"/>
      <c r="H119" s="32"/>
      <c r="I119" s="32"/>
      <c r="J119" s="35">
        <v>2</v>
      </c>
      <c r="K119" s="91">
        <v>5189741</v>
      </c>
      <c r="L119" s="32"/>
      <c r="M119" s="34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13"/>
      <c r="Z119" s="12">
        <f t="shared" si="37"/>
        <v>5189741</v>
      </c>
      <c r="AA119" s="12">
        <f t="shared" si="38"/>
        <v>0</v>
      </c>
      <c r="AB119" s="76"/>
    </row>
    <row r="120" spans="1:29" s="11" customFormat="1" ht="21" customHeight="1" x14ac:dyDescent="0.35">
      <c r="A120" s="196" t="s">
        <v>17</v>
      </c>
      <c r="B120" s="197"/>
      <c r="C120" s="32">
        <f>SUM(C118:C119)</f>
        <v>18046717</v>
      </c>
      <c r="D120" s="32"/>
      <c r="E120" s="32"/>
      <c r="F120" s="32"/>
      <c r="G120" s="32"/>
      <c r="H120" s="32"/>
      <c r="I120" s="32"/>
      <c r="J120" s="33">
        <f t="shared" ref="J120:K120" si="56">SUM(J118:J119)</f>
        <v>7</v>
      </c>
      <c r="K120" s="32">
        <f t="shared" si="56"/>
        <v>18046717</v>
      </c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13"/>
      <c r="Z120" s="12">
        <f t="shared" si="37"/>
        <v>18046717</v>
      </c>
      <c r="AA120" s="12">
        <f t="shared" si="38"/>
        <v>0</v>
      </c>
      <c r="AB120" s="12"/>
    </row>
    <row r="121" spans="1:29" s="11" customFormat="1" ht="21" customHeight="1" x14ac:dyDescent="0.35">
      <c r="A121" s="193" t="s">
        <v>59</v>
      </c>
      <c r="B121" s="195"/>
      <c r="C121" s="61">
        <f>C94+C97+C116+C120</f>
        <v>76239711</v>
      </c>
      <c r="D121" s="61"/>
      <c r="E121" s="61"/>
      <c r="F121" s="61"/>
      <c r="G121" s="61"/>
      <c r="H121" s="61"/>
      <c r="I121" s="61"/>
      <c r="J121" s="64">
        <f t="shared" ref="J121:M121" si="57">J94+J97+J116+J120</f>
        <v>7</v>
      </c>
      <c r="K121" s="114">
        <f t="shared" si="57"/>
        <v>18046717</v>
      </c>
      <c r="L121" s="114">
        <f t="shared" si="57"/>
        <v>6301.3099999999995</v>
      </c>
      <c r="M121" s="114">
        <f t="shared" si="57"/>
        <v>21935257</v>
      </c>
      <c r="N121" s="61"/>
      <c r="O121" s="61"/>
      <c r="P121" s="114">
        <f t="shared" ref="P121:Q121" si="58">P94+P97+P116+P120</f>
        <v>11997.900000000001</v>
      </c>
      <c r="Q121" s="114">
        <f t="shared" si="58"/>
        <v>28661814</v>
      </c>
      <c r="R121" s="61"/>
      <c r="S121" s="61"/>
      <c r="T121" s="61"/>
      <c r="U121" s="61"/>
      <c r="V121" s="61"/>
      <c r="W121" s="114">
        <f>W94+W97+W116+W120</f>
        <v>7595923</v>
      </c>
      <c r="X121" s="61"/>
      <c r="Y121" s="13"/>
      <c r="Z121" s="12">
        <f t="shared" si="37"/>
        <v>76239711</v>
      </c>
      <c r="AA121" s="12">
        <f t="shared" si="38"/>
        <v>0</v>
      </c>
      <c r="AB121" s="90"/>
      <c r="AC121" s="76"/>
    </row>
    <row r="122" spans="1:29" s="11" customFormat="1" ht="21" customHeight="1" x14ac:dyDescent="0.35">
      <c r="A122" s="198" t="s">
        <v>23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200"/>
      <c r="Y122" s="13"/>
      <c r="Z122" s="12">
        <f t="shared" si="37"/>
        <v>0</v>
      </c>
      <c r="AA122" s="12">
        <f t="shared" si="38"/>
        <v>0</v>
      </c>
    </row>
    <row r="123" spans="1:29" s="82" customFormat="1" ht="21" customHeight="1" x14ac:dyDescent="0.35">
      <c r="A123" s="193" t="s">
        <v>24</v>
      </c>
      <c r="B123" s="194"/>
      <c r="C123" s="195"/>
      <c r="D123" s="190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2"/>
      <c r="Y123" s="79"/>
      <c r="Z123" s="80">
        <f t="shared" si="37"/>
        <v>0</v>
      </c>
      <c r="AA123" s="80">
        <f t="shared" si="38"/>
        <v>0</v>
      </c>
    </row>
    <row r="124" spans="1:29" s="82" customFormat="1" ht="21" customHeight="1" x14ac:dyDescent="0.3">
      <c r="A124" s="35">
        <f>A119+1</f>
        <v>68</v>
      </c>
      <c r="B124" s="8" t="s">
        <v>186</v>
      </c>
      <c r="C124" s="34">
        <f t="shared" ref="C124:C130" si="59">D124+K124+M124+O124+Q124+S124+U124+V124+W124+X124</f>
        <v>1046383</v>
      </c>
      <c r="D124" s="34"/>
      <c r="E124" s="34"/>
      <c r="F124" s="34"/>
      <c r="G124" s="34"/>
      <c r="H124" s="34"/>
      <c r="I124" s="34"/>
      <c r="J124" s="35"/>
      <c r="K124" s="34"/>
      <c r="L124" s="34"/>
      <c r="M124" s="34"/>
      <c r="N124" s="34"/>
      <c r="O124" s="34"/>
      <c r="P124" s="34"/>
      <c r="Q124" s="6"/>
      <c r="R124" s="34"/>
      <c r="S124" s="34"/>
      <c r="T124" s="34">
        <v>294</v>
      </c>
      <c r="U124" s="34">
        <v>1046383</v>
      </c>
      <c r="V124" s="34"/>
      <c r="W124" s="34"/>
      <c r="X124" s="34"/>
      <c r="Y124" s="79"/>
      <c r="Z124" s="80">
        <f t="shared" si="37"/>
        <v>1046383</v>
      </c>
      <c r="AA124" s="80">
        <f t="shared" si="38"/>
        <v>0</v>
      </c>
    </row>
    <row r="125" spans="1:29" s="82" customFormat="1" ht="21" customHeight="1" x14ac:dyDescent="0.35">
      <c r="A125" s="35">
        <f>A124+1</f>
        <v>69</v>
      </c>
      <c r="B125" s="8" t="s">
        <v>189</v>
      </c>
      <c r="C125" s="34">
        <f>D125+K125+M125+O125+Q125+S125+U125+V125+W125+X125</f>
        <v>4196151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>
        <v>2500</v>
      </c>
      <c r="Q125" s="34">
        <v>4196151</v>
      </c>
      <c r="R125" s="34"/>
      <c r="S125" s="34"/>
      <c r="T125" s="34"/>
      <c r="U125" s="34"/>
      <c r="V125" s="34"/>
      <c r="W125" s="34"/>
      <c r="X125" s="34"/>
      <c r="Y125" s="79"/>
      <c r="Z125" s="80">
        <f>E125+F125+G125+H125+I125+K125+M125+O125+Q125+S125+U125+V125+W125+X125</f>
        <v>4196151</v>
      </c>
      <c r="AA125" s="80">
        <f>Z125-C125</f>
        <v>0</v>
      </c>
    </row>
    <row r="126" spans="1:29" s="82" customFormat="1" ht="21" customHeight="1" x14ac:dyDescent="0.35">
      <c r="A126" s="119">
        <f t="shared" ref="A126:A130" si="60">A125+1</f>
        <v>70</v>
      </c>
      <c r="B126" s="8" t="s">
        <v>188</v>
      </c>
      <c r="C126" s="34">
        <f>D126+K126+M126+O126+Q126+S126+U126+V126+W126+X126</f>
        <v>1001449</v>
      </c>
      <c r="D126" s="34"/>
      <c r="E126" s="34"/>
      <c r="F126" s="34"/>
      <c r="G126" s="34"/>
      <c r="H126" s="34"/>
      <c r="I126" s="34"/>
      <c r="J126" s="35"/>
      <c r="K126" s="34"/>
      <c r="L126" s="34"/>
      <c r="M126" s="34"/>
      <c r="N126" s="34"/>
      <c r="O126" s="34"/>
      <c r="P126" s="34"/>
      <c r="Q126" s="34"/>
      <c r="R126" s="34"/>
      <c r="S126" s="34"/>
      <c r="T126" s="34">
        <v>281</v>
      </c>
      <c r="U126" s="34">
        <v>1001449</v>
      </c>
      <c r="V126" s="34"/>
      <c r="W126" s="34"/>
      <c r="X126" s="34"/>
      <c r="Y126" s="79"/>
      <c r="Z126" s="80">
        <f>E126+F126+G126+H126+I126+K126+M126+O126+Q126+S126+U126+V126+W126+X126</f>
        <v>1001449</v>
      </c>
      <c r="AA126" s="80">
        <f>Z126-C126</f>
        <v>0</v>
      </c>
    </row>
    <row r="127" spans="1:29" s="82" customFormat="1" ht="21" customHeight="1" x14ac:dyDescent="0.35">
      <c r="A127" s="119">
        <f t="shared" si="60"/>
        <v>71</v>
      </c>
      <c r="B127" s="8" t="s">
        <v>187</v>
      </c>
      <c r="C127" s="34">
        <f t="shared" si="59"/>
        <v>2264200</v>
      </c>
      <c r="D127" s="34"/>
      <c r="E127" s="34"/>
      <c r="F127" s="34"/>
      <c r="G127" s="34"/>
      <c r="H127" s="34"/>
      <c r="I127" s="34"/>
      <c r="J127" s="35"/>
      <c r="K127" s="34"/>
      <c r="L127" s="34"/>
      <c r="M127" s="34"/>
      <c r="N127" s="34"/>
      <c r="O127" s="34"/>
      <c r="P127" s="34"/>
      <c r="Q127" s="34"/>
      <c r="R127" s="34"/>
      <c r="S127" s="34"/>
      <c r="T127" s="34">
        <v>370</v>
      </c>
      <c r="U127" s="34">
        <v>2264200</v>
      </c>
      <c r="V127" s="34"/>
      <c r="W127" s="34"/>
      <c r="X127" s="34"/>
      <c r="Y127" s="79"/>
      <c r="Z127" s="80">
        <f t="shared" si="37"/>
        <v>2264200</v>
      </c>
      <c r="AA127" s="80">
        <f t="shared" si="38"/>
        <v>0</v>
      </c>
    </row>
    <row r="128" spans="1:29" s="82" customFormat="1" ht="21" customHeight="1" x14ac:dyDescent="0.3">
      <c r="A128" s="119">
        <f t="shared" si="60"/>
        <v>72</v>
      </c>
      <c r="B128" s="8" t="s">
        <v>261</v>
      </c>
      <c r="C128" s="34">
        <f t="shared" si="59"/>
        <v>1309078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1"/>
      <c r="R128" s="34"/>
      <c r="S128" s="34"/>
      <c r="T128" s="34">
        <v>370</v>
      </c>
      <c r="U128" s="34">
        <v>1309078</v>
      </c>
      <c r="V128" s="34"/>
      <c r="W128" s="34"/>
      <c r="X128" s="34"/>
      <c r="Y128" s="79"/>
      <c r="Z128" s="80">
        <f t="shared" si="37"/>
        <v>1309078</v>
      </c>
      <c r="AA128" s="80">
        <f t="shared" si="38"/>
        <v>0</v>
      </c>
    </row>
    <row r="129" spans="1:29" s="82" customFormat="1" ht="21" customHeight="1" x14ac:dyDescent="0.35">
      <c r="A129" s="119">
        <f t="shared" si="60"/>
        <v>73</v>
      </c>
      <c r="B129" s="8" t="s">
        <v>190</v>
      </c>
      <c r="C129" s="34">
        <f t="shared" si="59"/>
        <v>2096451</v>
      </c>
      <c r="D129" s="34"/>
      <c r="E129" s="34"/>
      <c r="F129" s="34"/>
      <c r="G129" s="34"/>
      <c r="H129" s="34"/>
      <c r="I129" s="34"/>
      <c r="J129" s="35"/>
      <c r="K129" s="34"/>
      <c r="L129" s="34"/>
      <c r="M129" s="34"/>
      <c r="N129" s="34"/>
      <c r="O129" s="34"/>
      <c r="P129" s="34">
        <v>1064</v>
      </c>
      <c r="Q129" s="34">
        <v>2096451</v>
      </c>
      <c r="R129" s="34"/>
      <c r="S129" s="34"/>
      <c r="T129" s="34"/>
      <c r="U129" s="34"/>
      <c r="V129" s="34"/>
      <c r="W129" s="34"/>
      <c r="X129" s="34"/>
      <c r="Y129" s="79"/>
      <c r="Z129" s="80">
        <f t="shared" si="37"/>
        <v>2096451</v>
      </c>
      <c r="AA129" s="80">
        <f t="shared" si="38"/>
        <v>0</v>
      </c>
    </row>
    <row r="130" spans="1:29" s="82" customFormat="1" ht="21" customHeight="1" x14ac:dyDescent="0.35">
      <c r="A130" s="119">
        <f t="shared" si="60"/>
        <v>74</v>
      </c>
      <c r="B130" s="8" t="s">
        <v>191</v>
      </c>
      <c r="C130" s="34">
        <f t="shared" si="59"/>
        <v>2832843</v>
      </c>
      <c r="D130" s="34"/>
      <c r="E130" s="34"/>
      <c r="F130" s="34"/>
      <c r="G130" s="34"/>
      <c r="H130" s="34"/>
      <c r="I130" s="34"/>
      <c r="J130" s="35"/>
      <c r="K130" s="34"/>
      <c r="L130" s="34"/>
      <c r="M130" s="34"/>
      <c r="N130" s="34"/>
      <c r="O130" s="34"/>
      <c r="P130" s="34">
        <v>1506</v>
      </c>
      <c r="Q130" s="34">
        <v>2832843</v>
      </c>
      <c r="R130" s="34"/>
      <c r="S130" s="34"/>
      <c r="T130" s="34"/>
      <c r="U130" s="34"/>
      <c r="V130" s="34"/>
      <c r="W130" s="34"/>
      <c r="X130" s="34"/>
      <c r="Y130" s="79"/>
      <c r="Z130" s="80">
        <f t="shared" si="37"/>
        <v>2832843</v>
      </c>
      <c r="AA130" s="80">
        <f t="shared" si="38"/>
        <v>0</v>
      </c>
    </row>
    <row r="131" spans="1:29" s="82" customFormat="1" ht="21" customHeight="1" x14ac:dyDescent="0.35">
      <c r="A131" s="196" t="s">
        <v>17</v>
      </c>
      <c r="B131" s="197"/>
      <c r="C131" s="32">
        <f>SUM(C124:C130)</f>
        <v>14746555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120">
        <f t="shared" ref="P131:Q131" si="61">SUM(P124:P130)</f>
        <v>5070</v>
      </c>
      <c r="Q131" s="120">
        <f t="shared" si="61"/>
        <v>9125445</v>
      </c>
      <c r="R131" s="32"/>
      <c r="S131" s="32"/>
      <c r="T131" s="120">
        <f t="shared" ref="T131:U131" si="62">SUM(T124:T130)</f>
        <v>1315</v>
      </c>
      <c r="U131" s="120">
        <f t="shared" si="62"/>
        <v>5621110</v>
      </c>
      <c r="V131" s="32"/>
      <c r="W131" s="32"/>
      <c r="X131" s="32"/>
      <c r="Y131" s="79"/>
      <c r="Z131" s="80">
        <f t="shared" si="37"/>
        <v>14746555</v>
      </c>
      <c r="AA131" s="80">
        <f t="shared" si="38"/>
        <v>0</v>
      </c>
      <c r="AB131" s="80"/>
    </row>
    <row r="132" spans="1:29" s="11" customFormat="1" ht="21" customHeight="1" x14ac:dyDescent="0.35">
      <c r="A132" s="193" t="s">
        <v>25</v>
      </c>
      <c r="B132" s="195"/>
      <c r="C132" s="10">
        <f>C131</f>
        <v>14746555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>
        <f t="shared" ref="P132:U132" si="63">P131</f>
        <v>5070</v>
      </c>
      <c r="Q132" s="10">
        <f t="shared" si="63"/>
        <v>9125445</v>
      </c>
      <c r="R132" s="10"/>
      <c r="S132" s="10"/>
      <c r="T132" s="10">
        <f t="shared" si="63"/>
        <v>1315</v>
      </c>
      <c r="U132" s="10">
        <f t="shared" si="63"/>
        <v>5621110</v>
      </c>
      <c r="V132" s="10"/>
      <c r="W132" s="10"/>
      <c r="X132" s="10"/>
      <c r="Y132" s="13"/>
      <c r="Z132" s="12">
        <f t="shared" ref="Z132:Z195" si="64">E132+F132+G132+H132+I132+K132+M132+O132+Q132+S132+U132+V132+W132+X132</f>
        <v>14746555</v>
      </c>
      <c r="AA132" s="12">
        <f t="shared" ref="AA132:AA195" si="65">Z132-C132</f>
        <v>0</v>
      </c>
      <c r="AB132" s="92"/>
      <c r="AC132" s="76"/>
    </row>
    <row r="133" spans="1:29" s="11" customFormat="1" ht="21" customHeight="1" x14ac:dyDescent="0.35">
      <c r="A133" s="198" t="s">
        <v>60</v>
      </c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200"/>
      <c r="Y133" s="13"/>
      <c r="Z133" s="12">
        <f t="shared" si="64"/>
        <v>0</v>
      </c>
      <c r="AA133" s="12">
        <f t="shared" si="65"/>
        <v>0</v>
      </c>
      <c r="AB133" s="76"/>
    </row>
    <row r="134" spans="1:29" s="11" customFormat="1" ht="21" customHeight="1" x14ac:dyDescent="0.35">
      <c r="A134" s="193" t="s">
        <v>61</v>
      </c>
      <c r="B134" s="194"/>
      <c r="C134" s="195"/>
      <c r="D134" s="190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2"/>
      <c r="Y134" s="13"/>
      <c r="Z134" s="12">
        <f t="shared" si="64"/>
        <v>0</v>
      </c>
      <c r="AA134" s="12">
        <f t="shared" si="65"/>
        <v>0</v>
      </c>
      <c r="AB134" s="76"/>
    </row>
    <row r="135" spans="1:29" s="11" customFormat="1" ht="21" customHeight="1" x14ac:dyDescent="0.35">
      <c r="A135" s="35">
        <f>A130+1</f>
        <v>75</v>
      </c>
      <c r="B135" s="8" t="s">
        <v>192</v>
      </c>
      <c r="C135" s="34">
        <f>D135+K135+M135+O135+Q135+S135+U135+V135+W135+X135</f>
        <v>3138417</v>
      </c>
      <c r="D135" s="34">
        <f t="shared" ref="D135" si="66">E135+F135+G135+H135+I135</f>
        <v>1370383</v>
      </c>
      <c r="E135" s="34">
        <v>1370383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>
        <v>1810</v>
      </c>
      <c r="Q135" s="34">
        <v>1768034</v>
      </c>
      <c r="R135" s="34"/>
      <c r="S135" s="34"/>
      <c r="T135" s="34"/>
      <c r="U135" s="34"/>
      <c r="V135" s="34"/>
      <c r="W135" s="34"/>
      <c r="X135" s="34"/>
      <c r="Y135" s="13"/>
      <c r="Z135" s="12">
        <f t="shared" si="64"/>
        <v>3138417</v>
      </c>
      <c r="AA135" s="12">
        <f t="shared" si="65"/>
        <v>0</v>
      </c>
      <c r="AB135" s="12"/>
    </row>
    <row r="136" spans="1:29" s="11" customFormat="1" ht="21" customHeight="1" x14ac:dyDescent="0.35">
      <c r="A136" s="196" t="s">
        <v>17</v>
      </c>
      <c r="B136" s="197"/>
      <c r="C136" s="34">
        <f>SUM(C135)</f>
        <v>3138417</v>
      </c>
      <c r="D136" s="34">
        <f t="shared" ref="D136:Q136" si="67">SUM(D135)</f>
        <v>1370383</v>
      </c>
      <c r="E136" s="34">
        <f t="shared" si="67"/>
        <v>1370383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>
        <f t="shared" si="67"/>
        <v>1810</v>
      </c>
      <c r="Q136" s="34">
        <f t="shared" si="67"/>
        <v>1768034</v>
      </c>
      <c r="R136" s="34"/>
      <c r="S136" s="34"/>
      <c r="T136" s="34"/>
      <c r="U136" s="34"/>
      <c r="V136" s="34"/>
      <c r="W136" s="34"/>
      <c r="X136" s="34"/>
      <c r="Y136" s="13"/>
      <c r="Z136" s="12">
        <f t="shared" si="64"/>
        <v>3138417</v>
      </c>
      <c r="AA136" s="12">
        <f t="shared" si="65"/>
        <v>0</v>
      </c>
      <c r="AB136" s="12"/>
    </row>
    <row r="137" spans="1:29" s="11" customFormat="1" ht="21" customHeight="1" x14ac:dyDescent="0.35">
      <c r="A137" s="193" t="s">
        <v>193</v>
      </c>
      <c r="B137" s="194"/>
      <c r="C137" s="195"/>
      <c r="D137" s="190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2"/>
      <c r="Y137" s="13"/>
      <c r="Z137" s="12">
        <f t="shared" si="64"/>
        <v>0</v>
      </c>
      <c r="AA137" s="12">
        <f t="shared" si="65"/>
        <v>0</v>
      </c>
      <c r="AB137" s="76"/>
    </row>
    <row r="138" spans="1:29" s="11" customFormat="1" ht="21" customHeight="1" x14ac:dyDescent="0.35">
      <c r="A138" s="35">
        <f>A135+1</f>
        <v>76</v>
      </c>
      <c r="B138" s="8" t="s">
        <v>194</v>
      </c>
      <c r="C138" s="34">
        <f t="shared" ref="C138:C145" si="68">D138+K138+M138+O138+Q138+S138+U138+V138+W138+X138</f>
        <v>3991163</v>
      </c>
      <c r="D138" s="34"/>
      <c r="E138" s="34"/>
      <c r="F138" s="34"/>
      <c r="G138" s="34"/>
      <c r="H138" s="34"/>
      <c r="I138" s="34"/>
      <c r="J138" s="34"/>
      <c r="K138" s="34"/>
      <c r="L138" s="34">
        <v>1937</v>
      </c>
      <c r="M138" s="34">
        <v>3991163</v>
      </c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13"/>
      <c r="Z138" s="12">
        <f t="shared" si="64"/>
        <v>3991163</v>
      </c>
      <c r="AA138" s="12">
        <f t="shared" si="65"/>
        <v>0</v>
      </c>
      <c r="AB138" s="76"/>
    </row>
    <row r="139" spans="1:29" s="11" customFormat="1" ht="21" customHeight="1" x14ac:dyDescent="0.35">
      <c r="A139" s="35">
        <f>A138+1</f>
        <v>77</v>
      </c>
      <c r="B139" s="8" t="s">
        <v>195</v>
      </c>
      <c r="C139" s="34">
        <f t="shared" si="68"/>
        <v>3132431</v>
      </c>
      <c r="D139" s="34"/>
      <c r="E139" s="34"/>
      <c r="F139" s="34"/>
      <c r="G139" s="34"/>
      <c r="H139" s="34"/>
      <c r="I139" s="34"/>
      <c r="J139" s="34"/>
      <c r="K139" s="34"/>
      <c r="L139" s="34">
        <v>2015</v>
      </c>
      <c r="M139" s="34">
        <v>3132431</v>
      </c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13"/>
      <c r="Z139" s="12">
        <f t="shared" si="64"/>
        <v>3132431</v>
      </c>
      <c r="AA139" s="12">
        <f t="shared" si="65"/>
        <v>0</v>
      </c>
      <c r="AB139" s="12"/>
    </row>
    <row r="140" spans="1:29" s="11" customFormat="1" ht="21" customHeight="1" x14ac:dyDescent="0.35">
      <c r="A140" s="124">
        <f t="shared" ref="A140:A144" si="69">A139+1</f>
        <v>78</v>
      </c>
      <c r="B140" s="8" t="s">
        <v>197</v>
      </c>
      <c r="C140" s="34">
        <f>D140+K140+M140+O140+Q140+S140+U140+V140+W140+X140</f>
        <v>4085953</v>
      </c>
      <c r="D140" s="34">
        <f>E140+F140+G140+H140+I140</f>
        <v>4085953</v>
      </c>
      <c r="E140" s="34"/>
      <c r="F140" s="34">
        <v>2268129</v>
      </c>
      <c r="G140" s="34"/>
      <c r="H140" s="34">
        <v>1817824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13"/>
      <c r="Z140" s="12">
        <f>E140+F140+G140+H140+I140+K140+M140+O140+Q140+S140+U140+V140+W140+X140</f>
        <v>4085953</v>
      </c>
      <c r="AA140" s="12">
        <f>Z140-C140</f>
        <v>0</v>
      </c>
      <c r="AB140" s="12"/>
    </row>
    <row r="141" spans="1:29" s="11" customFormat="1" ht="21" customHeight="1" x14ac:dyDescent="0.35">
      <c r="A141" s="124">
        <f t="shared" si="69"/>
        <v>79</v>
      </c>
      <c r="B141" s="8" t="s">
        <v>198</v>
      </c>
      <c r="C141" s="34">
        <f>D141+K141+M141+O141+Q141+S141+U141+V141+W141+X141</f>
        <v>5825380</v>
      </c>
      <c r="D141" s="34">
        <f>E141+F141+G141+H141+I141</f>
        <v>5825380</v>
      </c>
      <c r="E141" s="34"/>
      <c r="F141" s="34">
        <v>3645844</v>
      </c>
      <c r="G141" s="34"/>
      <c r="H141" s="34">
        <v>2179536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13"/>
      <c r="Z141" s="12">
        <f>E141+F141+G141+H141+I141+K141+M141+O141+Q141+S141+U141+V141+W141+X141</f>
        <v>5825380</v>
      </c>
      <c r="AA141" s="12">
        <f>Z141-C141</f>
        <v>0</v>
      </c>
      <c r="AB141" s="12"/>
    </row>
    <row r="142" spans="1:29" s="11" customFormat="1" ht="21" customHeight="1" x14ac:dyDescent="0.35">
      <c r="A142" s="124">
        <f t="shared" si="69"/>
        <v>80</v>
      </c>
      <c r="B142" s="8" t="s">
        <v>196</v>
      </c>
      <c r="C142" s="34">
        <f t="shared" si="68"/>
        <v>1753728</v>
      </c>
      <c r="D142" s="34">
        <f t="shared" ref="D142:D145" si="70">E142+F142+G142+H142+I142</f>
        <v>1753728</v>
      </c>
      <c r="E142" s="34"/>
      <c r="F142" s="34">
        <v>1322440</v>
      </c>
      <c r="G142" s="34"/>
      <c r="H142" s="34">
        <v>431288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13"/>
      <c r="Z142" s="12">
        <f t="shared" si="64"/>
        <v>1753728</v>
      </c>
      <c r="AA142" s="12">
        <f t="shared" si="65"/>
        <v>0</v>
      </c>
      <c r="AB142" s="12"/>
    </row>
    <row r="143" spans="1:29" s="11" customFormat="1" ht="21" customHeight="1" x14ac:dyDescent="0.35">
      <c r="A143" s="124">
        <f t="shared" si="69"/>
        <v>81</v>
      </c>
      <c r="B143" s="8" t="s">
        <v>199</v>
      </c>
      <c r="C143" s="34">
        <f t="shared" si="68"/>
        <v>2055407</v>
      </c>
      <c r="D143" s="34">
        <f t="shared" si="70"/>
        <v>2055407</v>
      </c>
      <c r="E143" s="34"/>
      <c r="F143" s="34">
        <v>1416633</v>
      </c>
      <c r="G143" s="34"/>
      <c r="H143" s="34">
        <v>638774</v>
      </c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13"/>
      <c r="Z143" s="12">
        <f t="shared" si="64"/>
        <v>2055407</v>
      </c>
      <c r="AA143" s="12">
        <f t="shared" si="65"/>
        <v>0</v>
      </c>
      <c r="AB143" s="12"/>
    </row>
    <row r="144" spans="1:29" s="11" customFormat="1" ht="21" customHeight="1" x14ac:dyDescent="0.35">
      <c r="A144" s="124">
        <f t="shared" si="69"/>
        <v>82</v>
      </c>
      <c r="B144" s="8" t="s">
        <v>200</v>
      </c>
      <c r="C144" s="34">
        <f t="shared" si="68"/>
        <v>1797037</v>
      </c>
      <c r="D144" s="34">
        <f t="shared" si="70"/>
        <v>1797037</v>
      </c>
      <c r="E144" s="34"/>
      <c r="F144" s="34">
        <v>1354324</v>
      </c>
      <c r="G144" s="34"/>
      <c r="H144" s="34">
        <v>442713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13"/>
      <c r="Z144" s="12">
        <f t="shared" si="64"/>
        <v>1797037</v>
      </c>
      <c r="AA144" s="12">
        <f t="shared" si="65"/>
        <v>0</v>
      </c>
      <c r="AB144" s="12"/>
    </row>
    <row r="145" spans="1:29" s="11" customFormat="1" ht="21" customHeight="1" x14ac:dyDescent="0.35">
      <c r="A145" s="35">
        <f t="shared" ref="A145" si="71">A144+1</f>
        <v>83</v>
      </c>
      <c r="B145" s="8" t="s">
        <v>201</v>
      </c>
      <c r="C145" s="34">
        <f t="shared" si="68"/>
        <v>6831069</v>
      </c>
      <c r="D145" s="34">
        <f t="shared" si="70"/>
        <v>6831069</v>
      </c>
      <c r="E145" s="34"/>
      <c r="F145" s="34">
        <v>4770325</v>
      </c>
      <c r="G145" s="34"/>
      <c r="H145" s="34">
        <v>2060744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13"/>
      <c r="Z145" s="12">
        <f t="shared" si="64"/>
        <v>6831069</v>
      </c>
      <c r="AA145" s="12">
        <f t="shared" si="65"/>
        <v>0</v>
      </c>
      <c r="AB145" s="12"/>
    </row>
    <row r="146" spans="1:29" s="11" customFormat="1" ht="21" customHeight="1" x14ac:dyDescent="0.35">
      <c r="A146" s="196" t="s">
        <v>17</v>
      </c>
      <c r="B146" s="197"/>
      <c r="C146" s="34">
        <f>SUM(C138:C145)</f>
        <v>29472168</v>
      </c>
      <c r="D146" s="34">
        <f>SUM(D138:D145)</f>
        <v>22348574</v>
      </c>
      <c r="E146" s="34"/>
      <c r="F146" s="34">
        <f>SUM(F138:F145)</f>
        <v>14777695</v>
      </c>
      <c r="G146" s="34"/>
      <c r="H146" s="34">
        <f>SUM(H138:H145)</f>
        <v>7570879</v>
      </c>
      <c r="I146" s="34"/>
      <c r="J146" s="34"/>
      <c r="K146" s="34"/>
      <c r="L146" s="34">
        <f>SUM(L138:L145)</f>
        <v>3952</v>
      </c>
      <c r="M146" s="34">
        <f>SUM(M138:M145)</f>
        <v>7123594</v>
      </c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13"/>
      <c r="Z146" s="12">
        <f t="shared" si="64"/>
        <v>29472168</v>
      </c>
      <c r="AA146" s="12">
        <f t="shared" si="65"/>
        <v>0</v>
      </c>
      <c r="AB146" s="12"/>
    </row>
    <row r="147" spans="1:29" s="11" customFormat="1" ht="21" customHeight="1" x14ac:dyDescent="0.35">
      <c r="A147" s="193" t="s">
        <v>62</v>
      </c>
      <c r="B147" s="195"/>
      <c r="C147" s="10">
        <f>C136+C146</f>
        <v>32610585</v>
      </c>
      <c r="D147" s="10">
        <f>D136+D146</f>
        <v>23718957</v>
      </c>
      <c r="E147" s="10">
        <f>E136+E146</f>
        <v>1370383</v>
      </c>
      <c r="F147" s="10">
        <f>F136+F146</f>
        <v>14777695</v>
      </c>
      <c r="G147" s="10"/>
      <c r="H147" s="10">
        <f>H136+H146</f>
        <v>7570879</v>
      </c>
      <c r="I147" s="10"/>
      <c r="J147" s="10"/>
      <c r="K147" s="10"/>
      <c r="L147" s="10">
        <f>L136+L146</f>
        <v>3952</v>
      </c>
      <c r="M147" s="10">
        <f>M136+M146</f>
        <v>7123594</v>
      </c>
      <c r="N147" s="10"/>
      <c r="O147" s="10"/>
      <c r="P147" s="10">
        <f>P136+P146</f>
        <v>1810</v>
      </c>
      <c r="Q147" s="10">
        <f>Q136+Q146</f>
        <v>1768034</v>
      </c>
      <c r="R147" s="10"/>
      <c r="S147" s="10"/>
      <c r="T147" s="10"/>
      <c r="U147" s="10"/>
      <c r="V147" s="10"/>
      <c r="W147" s="10"/>
      <c r="X147" s="10"/>
      <c r="Y147" s="13"/>
      <c r="Z147" s="12">
        <f t="shared" si="64"/>
        <v>32610585</v>
      </c>
      <c r="AA147" s="12">
        <f t="shared" si="65"/>
        <v>0</v>
      </c>
      <c r="AB147" s="12"/>
    </row>
    <row r="148" spans="1:29" s="11" customFormat="1" ht="21" customHeight="1" x14ac:dyDescent="0.35">
      <c r="A148" s="198" t="s">
        <v>26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200"/>
      <c r="Y148" s="13"/>
      <c r="Z148" s="12">
        <f t="shared" si="64"/>
        <v>0</v>
      </c>
      <c r="AA148" s="12">
        <f t="shared" si="65"/>
        <v>0</v>
      </c>
    </row>
    <row r="149" spans="1:29" s="11" customFormat="1" ht="21" customHeight="1" x14ac:dyDescent="0.35">
      <c r="A149" s="193" t="s">
        <v>27</v>
      </c>
      <c r="B149" s="194"/>
      <c r="C149" s="195"/>
      <c r="D149" s="190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2"/>
      <c r="Y149" s="13"/>
      <c r="Z149" s="12">
        <f t="shared" si="64"/>
        <v>0</v>
      </c>
      <c r="AA149" s="12">
        <f t="shared" si="65"/>
        <v>0</v>
      </c>
    </row>
    <row r="150" spans="1:29" s="11" customFormat="1" ht="21" customHeight="1" x14ac:dyDescent="0.35">
      <c r="A150" s="35">
        <f>A145+1</f>
        <v>84</v>
      </c>
      <c r="B150" s="38" t="s">
        <v>205</v>
      </c>
      <c r="C150" s="34">
        <f>D150+K150+M150+O150+Q150+S150+U150+V150+W150+X150</f>
        <v>14580957</v>
      </c>
      <c r="D150" s="34">
        <f>E150+F150+G150+H150+I150</f>
        <v>872141</v>
      </c>
      <c r="E150" s="34"/>
      <c r="F150" s="34"/>
      <c r="G150" s="34"/>
      <c r="H150" s="34"/>
      <c r="I150" s="34">
        <v>872141</v>
      </c>
      <c r="J150" s="34"/>
      <c r="K150" s="34"/>
      <c r="L150" s="34">
        <v>856</v>
      </c>
      <c r="M150" s="34">
        <v>1599185</v>
      </c>
      <c r="N150" s="34">
        <v>693</v>
      </c>
      <c r="O150" s="34">
        <v>1041904</v>
      </c>
      <c r="P150" s="34"/>
      <c r="Q150" s="34"/>
      <c r="R150" s="34"/>
      <c r="S150" s="34"/>
      <c r="T150" s="34">
        <v>1524</v>
      </c>
      <c r="U150" s="34">
        <v>10422310</v>
      </c>
      <c r="V150" s="34"/>
      <c r="W150" s="34">
        <f>275228+370189</f>
        <v>645417</v>
      </c>
      <c r="X150" s="34"/>
      <c r="Y150" s="13" t="s">
        <v>254</v>
      </c>
      <c r="Z150" s="12">
        <f>E150+F150+G150+H150+I150+K150+M150+O150+Q150+S150+U150+V150+W150+X150</f>
        <v>14580957</v>
      </c>
      <c r="AA150" s="12">
        <f>Z150-C150</f>
        <v>0</v>
      </c>
    </row>
    <row r="151" spans="1:29" s="11" customFormat="1" ht="21" customHeight="1" x14ac:dyDescent="0.35">
      <c r="A151" s="35">
        <f>A150+1</f>
        <v>85</v>
      </c>
      <c r="B151" s="38" t="s">
        <v>202</v>
      </c>
      <c r="C151" s="34">
        <f t="shared" ref="C151:C153" si="72">D151+K151+M151+O151+Q151+S151+U151+V151+W151+X151</f>
        <v>6410487</v>
      </c>
      <c r="D151" s="34">
        <f t="shared" ref="D151:D153" si="73">E151+F151+G151+H151+I151</f>
        <v>254122</v>
      </c>
      <c r="E151" s="34"/>
      <c r="F151" s="34"/>
      <c r="G151" s="34"/>
      <c r="H151" s="34"/>
      <c r="I151" s="34">
        <v>254122</v>
      </c>
      <c r="J151" s="39"/>
      <c r="K151" s="34"/>
      <c r="L151" s="34">
        <v>235.8</v>
      </c>
      <c r="M151" s="34">
        <v>2050568</v>
      </c>
      <c r="N151" s="34">
        <v>189.9</v>
      </c>
      <c r="O151" s="34">
        <v>1557831</v>
      </c>
      <c r="P151" s="34"/>
      <c r="Q151" s="34"/>
      <c r="R151" s="34"/>
      <c r="S151" s="34"/>
      <c r="T151" s="34">
        <v>382</v>
      </c>
      <c r="U151" s="34">
        <v>2218895</v>
      </c>
      <c r="V151" s="34"/>
      <c r="W151" s="34">
        <f>183942+145129</f>
        <v>329071</v>
      </c>
      <c r="X151" s="34"/>
      <c r="Y151" s="13" t="s">
        <v>254</v>
      </c>
      <c r="Z151" s="12">
        <f t="shared" si="64"/>
        <v>6410487</v>
      </c>
      <c r="AA151" s="12">
        <f t="shared" si="65"/>
        <v>0</v>
      </c>
    </row>
    <row r="152" spans="1:29" s="11" customFormat="1" ht="21" customHeight="1" x14ac:dyDescent="0.35">
      <c r="A152" s="35">
        <f>A151+1</f>
        <v>86</v>
      </c>
      <c r="B152" s="38" t="s">
        <v>203</v>
      </c>
      <c r="C152" s="34">
        <f t="shared" si="72"/>
        <v>6769957</v>
      </c>
      <c r="D152" s="34">
        <f t="shared" si="73"/>
        <v>254848</v>
      </c>
      <c r="E152" s="34"/>
      <c r="F152" s="34"/>
      <c r="G152" s="34"/>
      <c r="H152" s="34"/>
      <c r="I152" s="34">
        <v>254848</v>
      </c>
      <c r="J152" s="39"/>
      <c r="K152" s="34"/>
      <c r="L152" s="34">
        <v>235.8</v>
      </c>
      <c r="M152" s="34">
        <v>2035842</v>
      </c>
      <c r="N152" s="34">
        <v>189.9</v>
      </c>
      <c r="O152" s="34">
        <v>1549754</v>
      </c>
      <c r="P152" s="34"/>
      <c r="Q152" s="34"/>
      <c r="R152" s="34"/>
      <c r="S152" s="34"/>
      <c r="T152" s="34">
        <v>382</v>
      </c>
      <c r="U152" s="34">
        <v>2600442</v>
      </c>
      <c r="V152" s="34"/>
      <c r="W152" s="34">
        <f>183942+145129</f>
        <v>329071</v>
      </c>
      <c r="X152" s="34"/>
      <c r="Y152" s="13" t="s">
        <v>254</v>
      </c>
      <c r="Z152" s="12">
        <f t="shared" si="64"/>
        <v>6769957</v>
      </c>
      <c r="AA152" s="12">
        <f t="shared" si="65"/>
        <v>0</v>
      </c>
    </row>
    <row r="153" spans="1:29" s="11" customFormat="1" ht="21" customHeight="1" x14ac:dyDescent="0.35">
      <c r="A153" s="35">
        <f>A152+1</f>
        <v>87</v>
      </c>
      <c r="B153" s="38" t="s">
        <v>204</v>
      </c>
      <c r="C153" s="34">
        <f t="shared" si="72"/>
        <v>7397310</v>
      </c>
      <c r="D153" s="34">
        <f t="shared" si="73"/>
        <v>254122</v>
      </c>
      <c r="E153" s="34"/>
      <c r="F153" s="34"/>
      <c r="G153" s="34"/>
      <c r="H153" s="34"/>
      <c r="I153" s="34">
        <v>254122</v>
      </c>
      <c r="J153" s="39"/>
      <c r="K153" s="34"/>
      <c r="L153" s="34">
        <v>235.8</v>
      </c>
      <c r="M153" s="34">
        <v>2015265</v>
      </c>
      <c r="N153" s="34">
        <v>189.9</v>
      </c>
      <c r="O153" s="34">
        <v>2228677</v>
      </c>
      <c r="P153" s="34"/>
      <c r="Q153" s="34"/>
      <c r="R153" s="34"/>
      <c r="S153" s="34"/>
      <c r="T153" s="34">
        <v>382</v>
      </c>
      <c r="U153" s="34">
        <v>2570175</v>
      </c>
      <c r="V153" s="34"/>
      <c r="W153" s="34">
        <f>183942+145129</f>
        <v>329071</v>
      </c>
      <c r="X153" s="34"/>
      <c r="Y153" s="13" t="s">
        <v>254</v>
      </c>
      <c r="Z153" s="12">
        <f t="shared" si="64"/>
        <v>7397310</v>
      </c>
      <c r="AA153" s="12">
        <f t="shared" si="65"/>
        <v>0</v>
      </c>
    </row>
    <row r="154" spans="1:29" s="11" customFormat="1" ht="21" customHeight="1" x14ac:dyDescent="0.35">
      <c r="A154" s="196" t="s">
        <v>17</v>
      </c>
      <c r="B154" s="197"/>
      <c r="C154" s="34">
        <f>SUM(C150:C153)</f>
        <v>35158711</v>
      </c>
      <c r="D154" s="122">
        <f>SUM(D150:D153)</f>
        <v>1635233</v>
      </c>
      <c r="E154" s="34"/>
      <c r="F154" s="34"/>
      <c r="G154" s="34"/>
      <c r="H154" s="34"/>
      <c r="I154" s="122">
        <f>SUM(I150:I153)</f>
        <v>1635233</v>
      </c>
      <c r="J154" s="34"/>
      <c r="K154" s="34"/>
      <c r="L154" s="122">
        <f>SUM(L150:L153)</f>
        <v>1563.3999999999999</v>
      </c>
      <c r="M154" s="122">
        <f t="shared" ref="M154:O154" si="74">SUM(M150:M153)</f>
        <v>7700860</v>
      </c>
      <c r="N154" s="122">
        <f t="shared" si="74"/>
        <v>1262.7</v>
      </c>
      <c r="O154" s="122">
        <f t="shared" si="74"/>
        <v>6378166</v>
      </c>
      <c r="P154" s="34"/>
      <c r="Q154" s="34"/>
      <c r="R154" s="34"/>
      <c r="S154" s="34"/>
      <c r="T154" s="122">
        <f t="shared" ref="T154:U154" si="75">SUM(T150:T153)</f>
        <v>2670</v>
      </c>
      <c r="U154" s="122">
        <f t="shared" si="75"/>
        <v>17811822</v>
      </c>
      <c r="V154" s="34"/>
      <c r="W154" s="122">
        <f>SUM(W150:W153)</f>
        <v>1632630</v>
      </c>
      <c r="X154" s="34"/>
      <c r="Y154" s="13"/>
      <c r="Z154" s="12">
        <f t="shared" si="64"/>
        <v>35158711</v>
      </c>
      <c r="AA154" s="12">
        <f t="shared" si="65"/>
        <v>0</v>
      </c>
      <c r="AB154" s="12"/>
    </row>
    <row r="155" spans="1:29" s="93" customFormat="1" ht="21" customHeight="1" x14ac:dyDescent="0.3">
      <c r="A155" s="193" t="s">
        <v>206</v>
      </c>
      <c r="B155" s="194"/>
      <c r="C155" s="195"/>
      <c r="D155" s="190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2"/>
      <c r="Y155" s="13"/>
      <c r="Z155" s="12">
        <f t="shared" si="64"/>
        <v>0</v>
      </c>
      <c r="AA155" s="12">
        <f t="shared" si="65"/>
        <v>0</v>
      </c>
      <c r="AC155" s="11"/>
    </row>
    <row r="156" spans="1:29" s="93" customFormat="1" ht="21" customHeight="1" x14ac:dyDescent="0.3">
      <c r="A156" s="21">
        <f>A153+1</f>
        <v>88</v>
      </c>
      <c r="B156" s="8" t="s">
        <v>259</v>
      </c>
      <c r="C156" s="34">
        <f>D156+K156+M156+O156+Q156+S156+U156+V156+W156+X156</f>
        <v>8427572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>
        <v>1390</v>
      </c>
      <c r="Q156" s="34">
        <v>1627389</v>
      </c>
      <c r="R156" s="34"/>
      <c r="S156" s="34"/>
      <c r="T156" s="34">
        <v>1390</v>
      </c>
      <c r="U156" s="34">
        <v>6800183</v>
      </c>
      <c r="V156" s="34"/>
      <c r="W156" s="34"/>
      <c r="X156" s="34"/>
      <c r="Y156" s="13"/>
      <c r="Z156" s="12">
        <f>E156+F156+G156+H156+I156+K156+M156+O156+Q156+S156+U156+V156+W156+X156</f>
        <v>8427572</v>
      </c>
      <c r="AA156" s="12">
        <f>Z156-C156</f>
        <v>0</v>
      </c>
      <c r="AB156" s="12"/>
      <c r="AC156" s="11"/>
    </row>
    <row r="157" spans="1:29" s="93" customFormat="1" ht="21" customHeight="1" x14ac:dyDescent="0.3">
      <c r="A157" s="33">
        <f>A156+1</f>
        <v>89</v>
      </c>
      <c r="B157" s="8" t="s">
        <v>207</v>
      </c>
      <c r="C157" s="34">
        <f>D157+K157+M157+O157+Q157+S157+U157+V157+W157+X157</f>
        <v>4307767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>
        <v>920</v>
      </c>
      <c r="Q157" s="34">
        <v>795096</v>
      </c>
      <c r="R157" s="34"/>
      <c r="S157" s="34"/>
      <c r="T157" s="34">
        <v>718</v>
      </c>
      <c r="U157" s="34">
        <v>3512671</v>
      </c>
      <c r="V157" s="34"/>
      <c r="W157" s="34"/>
      <c r="X157" s="34"/>
      <c r="Y157" s="13"/>
      <c r="Z157" s="12">
        <f t="shared" si="64"/>
        <v>4307767</v>
      </c>
      <c r="AA157" s="12">
        <f t="shared" si="65"/>
        <v>0</v>
      </c>
      <c r="AB157" s="12"/>
      <c r="AC157" s="11"/>
    </row>
    <row r="158" spans="1:29" s="93" customFormat="1" ht="21" customHeight="1" x14ac:dyDescent="0.3">
      <c r="A158" s="21">
        <f>A157+1</f>
        <v>90</v>
      </c>
      <c r="B158" s="8" t="s">
        <v>208</v>
      </c>
      <c r="C158" s="34">
        <f t="shared" ref="C158" si="76">D158+K158+M158+O158+Q158+S158+U158+V158+W158+X158</f>
        <v>2790634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>
        <v>710</v>
      </c>
      <c r="Q158" s="34">
        <v>638704</v>
      </c>
      <c r="R158" s="34"/>
      <c r="S158" s="34"/>
      <c r="T158" s="34">
        <v>560</v>
      </c>
      <c r="U158" s="34">
        <v>2151930</v>
      </c>
      <c r="V158" s="34"/>
      <c r="W158" s="34"/>
      <c r="X158" s="34"/>
      <c r="Y158" s="13"/>
      <c r="Z158" s="12">
        <f t="shared" si="64"/>
        <v>2790634</v>
      </c>
      <c r="AA158" s="12">
        <f t="shared" si="65"/>
        <v>0</v>
      </c>
      <c r="AB158" s="12"/>
      <c r="AC158" s="11"/>
    </row>
    <row r="159" spans="1:29" s="94" customFormat="1" ht="21" customHeight="1" x14ac:dyDescent="0.35">
      <c r="A159" s="196" t="s">
        <v>17</v>
      </c>
      <c r="B159" s="197"/>
      <c r="C159" s="34">
        <f>SUM(C156:C158)</f>
        <v>15525973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122">
        <f t="shared" ref="P159:Q159" si="77">SUM(P156:P158)</f>
        <v>3020</v>
      </c>
      <c r="Q159" s="122">
        <f t="shared" si="77"/>
        <v>3061189</v>
      </c>
      <c r="R159" s="34"/>
      <c r="S159" s="34"/>
      <c r="T159" s="122">
        <f t="shared" ref="T159:U159" si="78">SUM(T156:T158)</f>
        <v>2668</v>
      </c>
      <c r="U159" s="122">
        <f t="shared" si="78"/>
        <v>12464784</v>
      </c>
      <c r="V159" s="34"/>
      <c r="W159" s="34"/>
      <c r="X159" s="34"/>
      <c r="Y159" s="13"/>
      <c r="Z159" s="12">
        <f t="shared" si="64"/>
        <v>15525973</v>
      </c>
      <c r="AA159" s="12">
        <f t="shared" si="65"/>
        <v>0</v>
      </c>
      <c r="AB159" s="12"/>
      <c r="AC159" s="11"/>
    </row>
    <row r="160" spans="1:29" s="11" customFormat="1" ht="21" customHeight="1" x14ac:dyDescent="0.35">
      <c r="A160" s="193" t="s">
        <v>209</v>
      </c>
      <c r="B160" s="194"/>
      <c r="C160" s="195"/>
      <c r="D160" s="190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2"/>
      <c r="Y160" s="13"/>
      <c r="Z160" s="12">
        <f t="shared" si="64"/>
        <v>0</v>
      </c>
      <c r="AA160" s="12">
        <f t="shared" si="65"/>
        <v>0</v>
      </c>
      <c r="AB160" s="12"/>
    </row>
    <row r="161" spans="1:29" s="11" customFormat="1" ht="21" customHeight="1" x14ac:dyDescent="0.35">
      <c r="A161" s="35">
        <f>A158+1</f>
        <v>91</v>
      </c>
      <c r="B161" s="8" t="s">
        <v>211</v>
      </c>
      <c r="C161" s="34">
        <f>D161+K161+M161+O161+Q161+S161+U161+V161+W161+X161</f>
        <v>3406974</v>
      </c>
      <c r="D161" s="34"/>
      <c r="E161" s="34"/>
      <c r="F161" s="34"/>
      <c r="G161" s="34"/>
      <c r="H161" s="34"/>
      <c r="I161" s="34"/>
      <c r="J161" s="34"/>
      <c r="K161" s="34"/>
      <c r="L161" s="34">
        <v>405</v>
      </c>
      <c r="M161" s="34">
        <v>3406974</v>
      </c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13"/>
      <c r="Z161" s="12">
        <f>E161+F161+G161+H161+I161+K161+M161+O161+Q161+S161+U161+V161+W161+X161</f>
        <v>3406974</v>
      </c>
      <c r="AA161" s="12">
        <f>Z161-C161</f>
        <v>0</v>
      </c>
      <c r="AB161" s="12"/>
    </row>
    <row r="162" spans="1:29" s="11" customFormat="1" ht="21" customHeight="1" x14ac:dyDescent="0.35">
      <c r="A162" s="35">
        <f t="shared" ref="A162:A163" si="79">A161+1</f>
        <v>92</v>
      </c>
      <c r="B162" s="8" t="s">
        <v>212</v>
      </c>
      <c r="C162" s="34">
        <f t="shared" ref="C162" si="80">D162+K162+M162+O162+Q162+S162+U162+V162+W162+X162</f>
        <v>5020948</v>
      </c>
      <c r="D162" s="34"/>
      <c r="E162" s="34"/>
      <c r="F162" s="34"/>
      <c r="G162" s="34"/>
      <c r="H162" s="34"/>
      <c r="I162" s="34"/>
      <c r="J162" s="34"/>
      <c r="K162" s="34"/>
      <c r="L162" s="34">
        <v>520</v>
      </c>
      <c r="M162" s="34">
        <v>5020948</v>
      </c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13"/>
      <c r="Z162" s="12">
        <f>E162+F162+G162+H162+I162+K162+M162+O162+Q162+S162+U162+V162+W162+X162</f>
        <v>5020948</v>
      </c>
      <c r="AA162" s="12">
        <f>Z162-C162</f>
        <v>0</v>
      </c>
      <c r="AB162" s="12"/>
    </row>
    <row r="163" spans="1:29" s="11" customFormat="1" ht="21" customHeight="1" x14ac:dyDescent="0.35">
      <c r="A163" s="124">
        <f t="shared" si="79"/>
        <v>93</v>
      </c>
      <c r="B163" s="8" t="s">
        <v>210</v>
      </c>
      <c r="C163" s="34">
        <f>D163+K163+M163+O163+Q163+S163+U163+V163+W163+X163</f>
        <v>3958226</v>
      </c>
      <c r="D163" s="34"/>
      <c r="E163" s="34"/>
      <c r="F163" s="34"/>
      <c r="G163" s="34"/>
      <c r="H163" s="34"/>
      <c r="I163" s="34"/>
      <c r="J163" s="34"/>
      <c r="K163" s="34"/>
      <c r="L163" s="34">
        <v>460</v>
      </c>
      <c r="M163" s="34">
        <v>3958226</v>
      </c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13"/>
      <c r="Z163" s="12">
        <f t="shared" si="64"/>
        <v>3958226</v>
      </c>
      <c r="AA163" s="12">
        <f t="shared" si="65"/>
        <v>0</v>
      </c>
      <c r="AB163" s="12"/>
    </row>
    <row r="164" spans="1:29" s="11" customFormat="1" ht="21" customHeight="1" x14ac:dyDescent="0.35">
      <c r="A164" s="196" t="s">
        <v>17</v>
      </c>
      <c r="B164" s="197"/>
      <c r="C164" s="34">
        <f>SUM(C161:C163)</f>
        <v>12386148</v>
      </c>
      <c r="D164" s="34"/>
      <c r="E164" s="34"/>
      <c r="F164" s="34"/>
      <c r="G164" s="34"/>
      <c r="H164" s="34"/>
      <c r="I164" s="34"/>
      <c r="J164" s="34"/>
      <c r="K164" s="34"/>
      <c r="L164" s="122">
        <f t="shared" ref="L164:M164" si="81">SUM(L161:L163)</f>
        <v>1385</v>
      </c>
      <c r="M164" s="122">
        <f t="shared" si="81"/>
        <v>12386148</v>
      </c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13"/>
      <c r="Z164" s="12">
        <f t="shared" si="64"/>
        <v>12386148</v>
      </c>
      <c r="AA164" s="12">
        <f t="shared" si="65"/>
        <v>0</v>
      </c>
      <c r="AB164" s="12"/>
    </row>
    <row r="165" spans="1:29" s="95" customFormat="1" ht="21" customHeight="1" x14ac:dyDescent="0.35">
      <c r="A165" s="193" t="s">
        <v>28</v>
      </c>
      <c r="B165" s="195"/>
      <c r="C165" s="10">
        <f>C154+C159+C164</f>
        <v>63070832</v>
      </c>
      <c r="D165" s="10">
        <f>D154+D159+D164</f>
        <v>1635233</v>
      </c>
      <c r="E165" s="10"/>
      <c r="F165" s="10"/>
      <c r="G165" s="10"/>
      <c r="H165" s="10"/>
      <c r="I165" s="10">
        <f>I154+I159+I164</f>
        <v>1635233</v>
      </c>
      <c r="J165" s="10"/>
      <c r="K165" s="10"/>
      <c r="L165" s="10">
        <f t="shared" ref="L165:Q165" si="82">L154+L159+L164</f>
        <v>2948.3999999999996</v>
      </c>
      <c r="M165" s="10">
        <f t="shared" si="82"/>
        <v>20087008</v>
      </c>
      <c r="N165" s="10">
        <f t="shared" si="82"/>
        <v>1262.7</v>
      </c>
      <c r="O165" s="10">
        <f t="shared" si="82"/>
        <v>6378166</v>
      </c>
      <c r="P165" s="10">
        <f t="shared" si="82"/>
        <v>3020</v>
      </c>
      <c r="Q165" s="10">
        <f t="shared" si="82"/>
        <v>3061189</v>
      </c>
      <c r="R165" s="10"/>
      <c r="S165" s="10"/>
      <c r="T165" s="10">
        <f>T154+T159+T164</f>
        <v>5338</v>
      </c>
      <c r="U165" s="10">
        <f>U154+U159+U164</f>
        <v>30276606</v>
      </c>
      <c r="V165" s="10"/>
      <c r="W165" s="10">
        <f>W154+W159+W164</f>
        <v>1632630</v>
      </c>
      <c r="X165" s="10"/>
      <c r="Y165" s="13"/>
      <c r="Z165" s="12">
        <f t="shared" si="64"/>
        <v>63070832</v>
      </c>
      <c r="AA165" s="12">
        <f t="shared" si="65"/>
        <v>0</v>
      </c>
      <c r="AB165" s="92"/>
      <c r="AC165" s="76"/>
    </row>
    <row r="166" spans="1:29" s="95" customFormat="1" ht="21" customHeight="1" x14ac:dyDescent="0.35">
      <c r="A166" s="198" t="s">
        <v>29</v>
      </c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200"/>
      <c r="Y166" s="13"/>
      <c r="Z166" s="12">
        <f t="shared" si="64"/>
        <v>0</v>
      </c>
      <c r="AA166" s="12">
        <f t="shared" si="65"/>
        <v>0</v>
      </c>
      <c r="AC166" s="11"/>
    </row>
    <row r="167" spans="1:29" s="11" customFormat="1" ht="21" customHeight="1" x14ac:dyDescent="0.35">
      <c r="A167" s="193" t="s">
        <v>30</v>
      </c>
      <c r="B167" s="194"/>
      <c r="C167" s="195"/>
      <c r="D167" s="190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2"/>
      <c r="Y167" s="13"/>
      <c r="Z167" s="12">
        <f t="shared" si="64"/>
        <v>0</v>
      </c>
      <c r="AA167" s="12">
        <f t="shared" si="65"/>
        <v>0</v>
      </c>
    </row>
    <row r="168" spans="1:29" s="11" customFormat="1" ht="21" customHeight="1" x14ac:dyDescent="0.35">
      <c r="A168" s="33">
        <f>A163+1</f>
        <v>94</v>
      </c>
      <c r="B168" s="84" t="s">
        <v>213</v>
      </c>
      <c r="C168" s="34">
        <f t="shared" ref="C168" si="83">D168+K168+M168+O168+Q168+S168+U168+V168+W168+X168</f>
        <v>1101642</v>
      </c>
      <c r="D168" s="34"/>
      <c r="E168" s="32"/>
      <c r="F168" s="32"/>
      <c r="G168" s="32"/>
      <c r="H168" s="32"/>
      <c r="I168" s="32"/>
      <c r="J168" s="32"/>
      <c r="K168" s="32"/>
      <c r="L168" s="108">
        <v>714</v>
      </c>
      <c r="M168" s="108">
        <v>1101642</v>
      </c>
      <c r="N168" s="32"/>
      <c r="O168" s="32"/>
      <c r="P168" s="34"/>
      <c r="Q168" s="34"/>
      <c r="R168" s="32"/>
      <c r="S168" s="32"/>
      <c r="T168" s="32"/>
      <c r="U168" s="32"/>
      <c r="V168" s="32"/>
      <c r="W168" s="32"/>
      <c r="X168" s="32"/>
      <c r="Y168" s="13"/>
      <c r="Z168" s="12">
        <f t="shared" si="64"/>
        <v>1101642</v>
      </c>
      <c r="AA168" s="12">
        <f t="shared" si="65"/>
        <v>0</v>
      </c>
      <c r="AB168" s="12"/>
    </row>
    <row r="169" spans="1:29" s="11" customFormat="1" ht="21" customHeight="1" x14ac:dyDescent="0.35">
      <c r="A169" s="196" t="s">
        <v>17</v>
      </c>
      <c r="B169" s="197"/>
      <c r="C169" s="32">
        <f>SUM(C168:C168)</f>
        <v>1101642</v>
      </c>
      <c r="D169" s="32"/>
      <c r="E169" s="32"/>
      <c r="F169" s="32"/>
      <c r="G169" s="32"/>
      <c r="H169" s="32"/>
      <c r="I169" s="32"/>
      <c r="J169" s="32"/>
      <c r="K169" s="32"/>
      <c r="L169" s="109">
        <f t="shared" ref="L169:M169" si="84">SUM(L168:L168)</f>
        <v>714</v>
      </c>
      <c r="M169" s="109">
        <f t="shared" si="84"/>
        <v>1101642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13"/>
      <c r="Z169" s="12">
        <f t="shared" si="64"/>
        <v>1101642</v>
      </c>
      <c r="AA169" s="12">
        <f t="shared" si="65"/>
        <v>0</v>
      </c>
      <c r="AB169" s="12"/>
    </row>
    <row r="170" spans="1:29" s="11" customFormat="1" ht="21" customHeight="1" x14ac:dyDescent="0.35">
      <c r="A170" s="170" t="s">
        <v>216</v>
      </c>
      <c r="B170" s="184"/>
      <c r="C170" s="185"/>
      <c r="D170" s="190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2"/>
      <c r="Y170" s="13"/>
      <c r="Z170" s="12">
        <f t="shared" si="64"/>
        <v>0</v>
      </c>
      <c r="AA170" s="12">
        <f t="shared" si="65"/>
        <v>0</v>
      </c>
    </row>
    <row r="171" spans="1:29" s="11" customFormat="1" ht="21" customHeight="1" x14ac:dyDescent="0.35">
      <c r="A171" s="33">
        <f>A168+1</f>
        <v>95</v>
      </c>
      <c r="B171" s="8" t="s">
        <v>218</v>
      </c>
      <c r="C171" s="34">
        <f>D171+K171+M171+O171+Q171+S171+U171+V171+W171+X171</f>
        <v>1702376</v>
      </c>
      <c r="D171" s="34"/>
      <c r="E171" s="34"/>
      <c r="F171" s="34"/>
      <c r="G171" s="34"/>
      <c r="H171" s="34"/>
      <c r="I171" s="34"/>
      <c r="J171" s="34"/>
      <c r="K171" s="34"/>
      <c r="L171" s="20">
        <v>1100</v>
      </c>
      <c r="M171" s="20">
        <v>1702376</v>
      </c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13"/>
      <c r="Z171" s="12">
        <f>E171+F171+G171+H171+I171+K171+M171+O171+Q171+S171+U171+V171+W171+X171</f>
        <v>1702376</v>
      </c>
      <c r="AA171" s="12">
        <f>Z171-C171</f>
        <v>0</v>
      </c>
    </row>
    <row r="172" spans="1:29" s="11" customFormat="1" ht="21" customHeight="1" x14ac:dyDescent="0.35">
      <c r="A172" s="33">
        <f>A171+1</f>
        <v>96</v>
      </c>
      <c r="B172" s="8" t="s">
        <v>217</v>
      </c>
      <c r="C172" s="34">
        <f>D172+K172+M172+O172+Q172+S172+U172+V172+W172+X172</f>
        <v>119236</v>
      </c>
      <c r="D172" s="34"/>
      <c r="E172" s="34"/>
      <c r="F172" s="34"/>
      <c r="G172" s="34"/>
      <c r="H172" s="34"/>
      <c r="I172" s="34"/>
      <c r="J172" s="34"/>
      <c r="K172" s="34"/>
      <c r="L172" s="20"/>
      <c r="M172" s="20"/>
      <c r="N172" s="34"/>
      <c r="O172" s="34"/>
      <c r="P172" s="34"/>
      <c r="Q172" s="34"/>
      <c r="R172" s="34"/>
      <c r="S172" s="34"/>
      <c r="T172" s="34"/>
      <c r="U172" s="34"/>
      <c r="V172" s="34"/>
      <c r="W172" s="34">
        <v>119236</v>
      </c>
      <c r="X172" s="34"/>
      <c r="Y172" s="13" t="s">
        <v>255</v>
      </c>
      <c r="Z172" s="12">
        <f t="shared" si="64"/>
        <v>119236</v>
      </c>
      <c r="AA172" s="12">
        <f t="shared" si="65"/>
        <v>0</v>
      </c>
    </row>
    <row r="173" spans="1:29" s="11" customFormat="1" ht="21" customHeight="1" x14ac:dyDescent="0.35">
      <c r="A173" s="196" t="s">
        <v>17</v>
      </c>
      <c r="B173" s="197"/>
      <c r="C173" s="34">
        <f>SUM(C171:C172)</f>
        <v>1821612</v>
      </c>
      <c r="D173" s="34"/>
      <c r="E173" s="34"/>
      <c r="F173" s="34"/>
      <c r="G173" s="34"/>
      <c r="H173" s="34"/>
      <c r="I173" s="34"/>
      <c r="J173" s="34"/>
      <c r="K173" s="34"/>
      <c r="L173" s="122">
        <f t="shared" ref="L173:M173" si="85">SUM(L171:L172)</f>
        <v>1100</v>
      </c>
      <c r="M173" s="122">
        <f t="shared" si="85"/>
        <v>1702376</v>
      </c>
      <c r="N173" s="34"/>
      <c r="O173" s="34"/>
      <c r="P173" s="34"/>
      <c r="Q173" s="34"/>
      <c r="R173" s="34"/>
      <c r="S173" s="34"/>
      <c r="T173" s="34"/>
      <c r="U173" s="34"/>
      <c r="V173" s="34"/>
      <c r="W173" s="122">
        <f>SUM(W171:W172)</f>
        <v>119236</v>
      </c>
      <c r="X173" s="34"/>
      <c r="Y173" s="13"/>
      <c r="Z173" s="12">
        <f t="shared" si="64"/>
        <v>1821612</v>
      </c>
      <c r="AA173" s="12">
        <f t="shared" si="65"/>
        <v>0</v>
      </c>
      <c r="AB173" s="12"/>
    </row>
    <row r="174" spans="1:29" s="11" customFormat="1" ht="21" customHeight="1" x14ac:dyDescent="0.35">
      <c r="A174" s="170" t="s">
        <v>219</v>
      </c>
      <c r="B174" s="184"/>
      <c r="C174" s="185"/>
      <c r="D174" s="190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2"/>
      <c r="Y174" s="13"/>
      <c r="Z174" s="12">
        <f t="shared" si="64"/>
        <v>0</v>
      </c>
      <c r="AA174" s="12">
        <f t="shared" si="65"/>
        <v>0</v>
      </c>
    </row>
    <row r="175" spans="1:29" s="82" customFormat="1" ht="21" customHeight="1" x14ac:dyDescent="0.35">
      <c r="A175" s="33">
        <f>A172+1</f>
        <v>97</v>
      </c>
      <c r="B175" s="8" t="s">
        <v>221</v>
      </c>
      <c r="C175" s="34">
        <f>D175+K175+M175+O175+Q175+S175+U175+V175+W175+X175</f>
        <v>906814</v>
      </c>
      <c r="D175" s="34"/>
      <c r="E175" s="32"/>
      <c r="F175" s="32"/>
      <c r="G175" s="32"/>
      <c r="H175" s="32"/>
      <c r="I175" s="32"/>
      <c r="J175" s="32"/>
      <c r="K175" s="32"/>
      <c r="L175" s="34"/>
      <c r="M175" s="34"/>
      <c r="N175" s="32"/>
      <c r="O175" s="32"/>
      <c r="P175" s="34">
        <v>535.20000000000005</v>
      </c>
      <c r="Q175" s="34">
        <v>592656</v>
      </c>
      <c r="R175" s="34"/>
      <c r="S175" s="34"/>
      <c r="T175" s="32"/>
      <c r="U175" s="32"/>
      <c r="V175" s="32"/>
      <c r="W175" s="32">
        <f>125964+188194</f>
        <v>314158</v>
      </c>
      <c r="X175" s="32"/>
      <c r="Y175" s="79" t="s">
        <v>256</v>
      </c>
      <c r="Z175" s="80">
        <f>E175+F175+G175+H175+I175+K175+M175+O175+Q175+S175+U175+V175+W175+X175</f>
        <v>906814</v>
      </c>
      <c r="AA175" s="80">
        <f>Z175-C175</f>
        <v>0</v>
      </c>
    </row>
    <row r="176" spans="1:29" s="82" customFormat="1" ht="21" customHeight="1" x14ac:dyDescent="0.35">
      <c r="A176" s="33">
        <f>A175+1</f>
        <v>98</v>
      </c>
      <c r="B176" s="8" t="s">
        <v>222</v>
      </c>
      <c r="C176" s="34">
        <f>D176+K176+M176+O176+Q176+S176+U176+V176+W176+X176</f>
        <v>906814</v>
      </c>
      <c r="D176" s="34"/>
      <c r="E176" s="32"/>
      <c r="F176" s="32"/>
      <c r="G176" s="32"/>
      <c r="H176" s="32"/>
      <c r="I176" s="32"/>
      <c r="J176" s="32"/>
      <c r="K176" s="32"/>
      <c r="L176" s="34"/>
      <c r="M176" s="34"/>
      <c r="N176" s="32"/>
      <c r="O176" s="32"/>
      <c r="P176" s="34">
        <v>535.20000000000005</v>
      </c>
      <c r="Q176" s="34">
        <v>592656</v>
      </c>
      <c r="R176" s="34"/>
      <c r="S176" s="34"/>
      <c r="T176" s="32"/>
      <c r="U176" s="32"/>
      <c r="V176" s="32"/>
      <c r="W176" s="32">
        <f>125964+188194</f>
        <v>314158</v>
      </c>
      <c r="X176" s="32"/>
      <c r="Y176" s="79" t="s">
        <v>256</v>
      </c>
      <c r="Z176" s="80">
        <f>E176+F176+G176+H176+I176+K176+M176+O176+Q176+S176+U176+V176+W176+X176</f>
        <v>906814</v>
      </c>
      <c r="AA176" s="80">
        <f>Z176-C176</f>
        <v>0</v>
      </c>
    </row>
    <row r="177" spans="1:29" s="82" customFormat="1" ht="25.5" customHeight="1" x14ac:dyDescent="0.35">
      <c r="A177" s="33">
        <f>A176+1</f>
        <v>99</v>
      </c>
      <c r="B177" s="8" t="s">
        <v>220</v>
      </c>
      <c r="C177" s="34">
        <f t="shared" ref="C177" si="86">D177+K177+M177+O177+Q177+S177+U177+V177+W177+X177</f>
        <v>132962</v>
      </c>
      <c r="D177" s="34"/>
      <c r="E177" s="32"/>
      <c r="F177" s="32"/>
      <c r="G177" s="32"/>
      <c r="H177" s="32"/>
      <c r="I177" s="32"/>
      <c r="J177" s="32"/>
      <c r="K177" s="32"/>
      <c r="L177" s="34"/>
      <c r="M177" s="34"/>
      <c r="N177" s="32"/>
      <c r="O177" s="32"/>
      <c r="P177" s="32"/>
      <c r="Q177" s="32"/>
      <c r="R177" s="32"/>
      <c r="S177" s="32"/>
      <c r="T177" s="32"/>
      <c r="U177" s="32"/>
      <c r="V177" s="32"/>
      <c r="W177" s="32">
        <v>132962</v>
      </c>
      <c r="X177" s="32"/>
      <c r="Y177" s="79" t="s">
        <v>255</v>
      </c>
      <c r="Z177" s="80">
        <f t="shared" si="64"/>
        <v>132962</v>
      </c>
      <c r="AA177" s="80">
        <f t="shared" si="65"/>
        <v>0</v>
      </c>
    </row>
    <row r="178" spans="1:29" s="11" customFormat="1" ht="21" customHeight="1" x14ac:dyDescent="0.35">
      <c r="A178" s="196" t="s">
        <v>17</v>
      </c>
      <c r="B178" s="197"/>
      <c r="C178" s="34">
        <f>SUM(C175:C177)</f>
        <v>1946590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122">
        <f t="shared" ref="P178:Q178" si="87">SUM(P175:P177)</f>
        <v>1070.4000000000001</v>
      </c>
      <c r="Q178" s="122">
        <f t="shared" si="87"/>
        <v>1185312</v>
      </c>
      <c r="R178" s="34"/>
      <c r="S178" s="34"/>
      <c r="T178" s="34"/>
      <c r="U178" s="34"/>
      <c r="V178" s="34"/>
      <c r="W178" s="122">
        <f>SUM(W175:W177)</f>
        <v>761278</v>
      </c>
      <c r="X178" s="34"/>
      <c r="Y178" s="13"/>
      <c r="Z178" s="12">
        <f t="shared" si="64"/>
        <v>1946590</v>
      </c>
      <c r="AA178" s="12">
        <f t="shared" si="65"/>
        <v>0</v>
      </c>
      <c r="AB178" s="12"/>
    </row>
    <row r="179" spans="1:29" s="11" customFormat="1" ht="21" customHeight="1" x14ac:dyDescent="0.35">
      <c r="A179" s="193" t="s">
        <v>31</v>
      </c>
      <c r="B179" s="194"/>
      <c r="C179" s="195"/>
      <c r="D179" s="190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2"/>
      <c r="Y179" s="13"/>
      <c r="Z179" s="12">
        <f t="shared" si="64"/>
        <v>0</v>
      </c>
      <c r="AA179" s="12">
        <f t="shared" si="65"/>
        <v>0</v>
      </c>
    </row>
    <row r="180" spans="1:29" s="11" customFormat="1" ht="21" customHeight="1" x14ac:dyDescent="0.35">
      <c r="A180" s="35">
        <f>A177+1</f>
        <v>100</v>
      </c>
      <c r="B180" s="84" t="s">
        <v>214</v>
      </c>
      <c r="C180" s="34">
        <f>D180+K180+M180+O180+Q180+S180+U180+V180+W180+X180</f>
        <v>1522528</v>
      </c>
      <c r="D180" s="34"/>
      <c r="E180" s="32"/>
      <c r="F180" s="32"/>
      <c r="G180" s="32"/>
      <c r="H180" s="32"/>
      <c r="I180" s="32"/>
      <c r="J180" s="32"/>
      <c r="K180" s="32"/>
      <c r="L180" s="32">
        <v>899</v>
      </c>
      <c r="M180" s="34">
        <v>1522528</v>
      </c>
      <c r="N180" s="32"/>
      <c r="O180" s="34"/>
      <c r="P180" s="34"/>
      <c r="Q180" s="34"/>
      <c r="R180" s="34"/>
      <c r="S180" s="34"/>
      <c r="T180" s="32"/>
      <c r="U180" s="32"/>
      <c r="V180" s="32"/>
      <c r="W180" s="34"/>
      <c r="X180" s="34"/>
      <c r="Y180" s="13"/>
      <c r="Z180" s="12">
        <f t="shared" si="64"/>
        <v>1522528</v>
      </c>
      <c r="AA180" s="12">
        <f t="shared" si="65"/>
        <v>0</v>
      </c>
    </row>
    <row r="181" spans="1:29" s="11" customFormat="1" ht="21" customHeight="1" x14ac:dyDescent="0.35">
      <c r="A181" s="35">
        <f>A180+1</f>
        <v>101</v>
      </c>
      <c r="B181" s="84" t="s">
        <v>215</v>
      </c>
      <c r="C181" s="34">
        <f>D181+K181+M181+O181+Q181+S181+U181+V181+W181+X181</f>
        <v>1461549</v>
      </c>
      <c r="D181" s="34"/>
      <c r="E181" s="32"/>
      <c r="F181" s="32"/>
      <c r="G181" s="32"/>
      <c r="H181" s="32"/>
      <c r="I181" s="32"/>
      <c r="J181" s="32"/>
      <c r="K181" s="32"/>
      <c r="L181" s="32">
        <v>916</v>
      </c>
      <c r="M181" s="34">
        <v>1461549</v>
      </c>
      <c r="N181" s="32"/>
      <c r="O181" s="34"/>
      <c r="P181" s="34"/>
      <c r="Q181" s="34"/>
      <c r="R181" s="34"/>
      <c r="S181" s="34"/>
      <c r="T181" s="32"/>
      <c r="U181" s="32"/>
      <c r="V181" s="32"/>
      <c r="W181" s="34"/>
      <c r="X181" s="34"/>
      <c r="Y181" s="13"/>
      <c r="Z181" s="12">
        <f t="shared" si="64"/>
        <v>1461549</v>
      </c>
      <c r="AA181" s="12">
        <f t="shared" si="65"/>
        <v>0</v>
      </c>
    </row>
    <row r="182" spans="1:29" s="11" customFormat="1" ht="21" customHeight="1" x14ac:dyDescent="0.35">
      <c r="A182" s="196" t="s">
        <v>17</v>
      </c>
      <c r="B182" s="197"/>
      <c r="C182" s="34">
        <f>SUM(C180:C181)</f>
        <v>2984077</v>
      </c>
      <c r="D182" s="34"/>
      <c r="E182" s="34"/>
      <c r="F182" s="34"/>
      <c r="G182" s="34"/>
      <c r="H182" s="34"/>
      <c r="I182" s="34"/>
      <c r="J182" s="34"/>
      <c r="K182" s="34"/>
      <c r="L182" s="34">
        <f t="shared" ref="L182" si="88">SUM(L180:L181)</f>
        <v>1815</v>
      </c>
      <c r="M182" s="34">
        <f>SUM(M180:M181)</f>
        <v>2984077</v>
      </c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13"/>
      <c r="Z182" s="12">
        <f t="shared" si="64"/>
        <v>2984077</v>
      </c>
      <c r="AA182" s="12">
        <f t="shared" si="65"/>
        <v>0</v>
      </c>
      <c r="AB182" s="12"/>
    </row>
    <row r="183" spans="1:29" s="95" customFormat="1" ht="21" customHeight="1" x14ac:dyDescent="0.35">
      <c r="A183" s="193" t="s">
        <v>32</v>
      </c>
      <c r="B183" s="195"/>
      <c r="C183" s="10">
        <f>C169+C173+C178+C182</f>
        <v>7853921</v>
      </c>
      <c r="D183" s="10"/>
      <c r="E183" s="10"/>
      <c r="F183" s="10"/>
      <c r="G183" s="10"/>
      <c r="H183" s="10"/>
      <c r="I183" s="10"/>
      <c r="J183" s="10"/>
      <c r="K183" s="10"/>
      <c r="L183" s="10">
        <f>L169+L173+L178+L182</f>
        <v>3629</v>
      </c>
      <c r="M183" s="10">
        <f>M169+M173+M178+M182</f>
        <v>5788095</v>
      </c>
      <c r="N183" s="10"/>
      <c r="O183" s="10"/>
      <c r="P183" s="10">
        <f>P169+P173+P178+P182</f>
        <v>1070.4000000000001</v>
      </c>
      <c r="Q183" s="10">
        <f>Q169+Q173+Q178+Q182</f>
        <v>1185312</v>
      </c>
      <c r="R183" s="10"/>
      <c r="S183" s="10"/>
      <c r="T183" s="10"/>
      <c r="U183" s="10"/>
      <c r="V183" s="10"/>
      <c r="W183" s="10">
        <f>W169+W173+W178+W182</f>
        <v>880514</v>
      </c>
      <c r="X183" s="10"/>
      <c r="Y183" s="13"/>
      <c r="Z183" s="12">
        <f t="shared" si="64"/>
        <v>7853921</v>
      </c>
      <c r="AA183" s="12">
        <f t="shared" si="65"/>
        <v>0</v>
      </c>
      <c r="AB183" s="92"/>
      <c r="AC183" s="11"/>
    </row>
    <row r="184" spans="1:29" s="11" customFormat="1" ht="21" customHeight="1" x14ac:dyDescent="0.35">
      <c r="A184" s="198" t="s">
        <v>33</v>
      </c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200"/>
      <c r="Y184" s="13"/>
      <c r="Z184" s="12">
        <f t="shared" si="64"/>
        <v>0</v>
      </c>
      <c r="AA184" s="12">
        <f t="shared" si="65"/>
        <v>0</v>
      </c>
    </row>
    <row r="185" spans="1:29" s="11" customFormat="1" ht="21" customHeight="1" x14ac:dyDescent="0.35">
      <c r="A185" s="219" t="s">
        <v>223</v>
      </c>
      <c r="B185" s="220"/>
      <c r="C185" s="221"/>
      <c r="D185" s="190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2"/>
      <c r="Y185" s="13"/>
      <c r="Z185" s="12">
        <f t="shared" si="64"/>
        <v>0</v>
      </c>
      <c r="AA185" s="12">
        <f t="shared" si="65"/>
        <v>0</v>
      </c>
    </row>
    <row r="186" spans="1:29" s="11" customFormat="1" ht="21" customHeight="1" x14ac:dyDescent="0.35">
      <c r="A186" s="35">
        <f>A181+1</f>
        <v>102</v>
      </c>
      <c r="B186" s="8" t="s">
        <v>224</v>
      </c>
      <c r="C186" s="34">
        <f t="shared" ref="C186" si="89">D186+K186+M186+O186+Q186+S186+U186+V186+W186+X186</f>
        <v>1255700</v>
      </c>
      <c r="D186" s="34"/>
      <c r="E186" s="34"/>
      <c r="F186" s="32"/>
      <c r="G186" s="32"/>
      <c r="H186" s="32"/>
      <c r="I186" s="32"/>
      <c r="J186" s="32"/>
      <c r="K186" s="32"/>
      <c r="L186" s="34">
        <v>900</v>
      </c>
      <c r="M186" s="34">
        <v>1255700</v>
      </c>
      <c r="N186" s="32"/>
      <c r="O186" s="32"/>
      <c r="P186" s="96"/>
      <c r="Q186" s="34"/>
      <c r="R186" s="32"/>
      <c r="S186" s="32"/>
      <c r="T186" s="32"/>
      <c r="U186" s="32"/>
      <c r="V186" s="34"/>
      <c r="W186" s="34"/>
      <c r="X186" s="34"/>
      <c r="Y186" s="13"/>
      <c r="Z186" s="12">
        <f t="shared" si="64"/>
        <v>1255700</v>
      </c>
      <c r="AA186" s="12">
        <f t="shared" si="65"/>
        <v>0</v>
      </c>
      <c r="AB186" s="12"/>
    </row>
    <row r="187" spans="1:29" s="11" customFormat="1" ht="21" customHeight="1" x14ac:dyDescent="0.35">
      <c r="A187" s="196" t="s">
        <v>17</v>
      </c>
      <c r="B187" s="197"/>
      <c r="C187" s="32">
        <f>SUM(C186)</f>
        <v>1255700</v>
      </c>
      <c r="D187" s="32"/>
      <c r="E187" s="32"/>
      <c r="F187" s="32"/>
      <c r="G187" s="32"/>
      <c r="H187" s="32"/>
      <c r="I187" s="32"/>
      <c r="J187" s="32"/>
      <c r="K187" s="32"/>
      <c r="L187" s="32">
        <f t="shared" ref="L187:M187" si="90">SUM(L186)</f>
        <v>900</v>
      </c>
      <c r="M187" s="32">
        <f t="shared" si="90"/>
        <v>1255700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13"/>
      <c r="Z187" s="12">
        <f t="shared" si="64"/>
        <v>1255700</v>
      </c>
      <c r="AA187" s="12">
        <f t="shared" si="65"/>
        <v>0</v>
      </c>
      <c r="AB187" s="12"/>
    </row>
    <row r="188" spans="1:29" s="11" customFormat="1" ht="21" customHeight="1" x14ac:dyDescent="0.35">
      <c r="A188" s="193" t="s">
        <v>34</v>
      </c>
      <c r="B188" s="194"/>
      <c r="C188" s="195"/>
      <c r="D188" s="190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2"/>
      <c r="Y188" s="13"/>
      <c r="Z188" s="12">
        <f t="shared" si="64"/>
        <v>0</v>
      </c>
      <c r="AA188" s="12">
        <f t="shared" si="65"/>
        <v>0</v>
      </c>
    </row>
    <row r="189" spans="1:29" s="11" customFormat="1" ht="21" customHeight="1" x14ac:dyDescent="0.35">
      <c r="A189" s="33">
        <f>A186+1</f>
        <v>103</v>
      </c>
      <c r="B189" s="8" t="s">
        <v>225</v>
      </c>
      <c r="C189" s="34">
        <f>D189+K189+M189+O189+Q189+S189+U189+V189+W189+X189</f>
        <v>3648681</v>
      </c>
      <c r="D189" s="34"/>
      <c r="E189" s="32"/>
      <c r="F189" s="32"/>
      <c r="G189" s="32"/>
      <c r="H189" s="32"/>
      <c r="I189" s="32"/>
      <c r="J189" s="32"/>
      <c r="K189" s="32"/>
      <c r="L189" s="34">
        <v>2781</v>
      </c>
      <c r="M189" s="34">
        <v>3648681</v>
      </c>
      <c r="N189" s="32"/>
      <c r="O189" s="32"/>
      <c r="P189" s="96"/>
      <c r="Q189" s="34"/>
      <c r="R189" s="32"/>
      <c r="S189" s="32"/>
      <c r="T189" s="32"/>
      <c r="U189" s="32"/>
      <c r="V189" s="32"/>
      <c r="W189" s="32"/>
      <c r="X189" s="32"/>
      <c r="Y189" s="13"/>
      <c r="Z189" s="12">
        <f t="shared" si="64"/>
        <v>3648681</v>
      </c>
      <c r="AA189" s="12">
        <f t="shared" si="65"/>
        <v>0</v>
      </c>
      <c r="AB189" s="12"/>
    </row>
    <row r="190" spans="1:29" s="11" customFormat="1" ht="21" customHeight="1" x14ac:dyDescent="0.35">
      <c r="A190" s="196" t="s">
        <v>17</v>
      </c>
      <c r="B190" s="197"/>
      <c r="C190" s="32">
        <f>SUM(C189:C189)</f>
        <v>3648681</v>
      </c>
      <c r="D190" s="32"/>
      <c r="E190" s="32"/>
      <c r="F190" s="32"/>
      <c r="G190" s="32"/>
      <c r="H190" s="32"/>
      <c r="I190" s="32"/>
      <c r="J190" s="32"/>
      <c r="K190" s="32"/>
      <c r="L190" s="32">
        <f t="shared" ref="L190:M190" si="91">SUM(L189:L189)</f>
        <v>2781</v>
      </c>
      <c r="M190" s="32">
        <f t="shared" si="91"/>
        <v>3648681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13"/>
      <c r="Z190" s="12">
        <f t="shared" si="64"/>
        <v>3648681</v>
      </c>
      <c r="AA190" s="12">
        <f t="shared" si="65"/>
        <v>0</v>
      </c>
      <c r="AB190" s="12"/>
    </row>
    <row r="191" spans="1:29" s="11" customFormat="1" ht="21" customHeight="1" x14ac:dyDescent="0.35">
      <c r="A191" s="193" t="s">
        <v>35</v>
      </c>
      <c r="B191" s="194"/>
      <c r="C191" s="195"/>
      <c r="D191" s="190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2"/>
      <c r="Y191" s="13"/>
      <c r="Z191" s="12">
        <f t="shared" si="64"/>
        <v>0</v>
      </c>
      <c r="AA191" s="12">
        <f t="shared" si="65"/>
        <v>0</v>
      </c>
    </row>
    <row r="192" spans="1:29" s="11" customFormat="1" ht="21" customHeight="1" x14ac:dyDescent="0.35">
      <c r="A192" s="33">
        <f>A189+1</f>
        <v>104</v>
      </c>
      <c r="B192" s="8" t="s">
        <v>228</v>
      </c>
      <c r="C192" s="34">
        <f>D192+K192+M192+O192+Q192+S192+U192+V192+W192+X192</f>
        <v>5305014</v>
      </c>
      <c r="D192" s="34"/>
      <c r="E192" s="32"/>
      <c r="F192" s="32"/>
      <c r="G192" s="32"/>
      <c r="H192" s="61"/>
      <c r="I192" s="61"/>
      <c r="J192" s="61"/>
      <c r="K192" s="61"/>
      <c r="L192" s="34">
        <v>2162.5</v>
      </c>
      <c r="M192" s="34">
        <v>5305014</v>
      </c>
      <c r="N192" s="61"/>
      <c r="O192" s="61"/>
      <c r="P192" s="96"/>
      <c r="Q192" s="34"/>
      <c r="R192" s="61"/>
      <c r="S192" s="61"/>
      <c r="T192" s="61"/>
      <c r="U192" s="32"/>
      <c r="V192" s="34"/>
      <c r="W192" s="32"/>
      <c r="X192" s="32"/>
      <c r="Y192" s="13"/>
      <c r="Z192" s="12">
        <f>E192+F192+G192+H192+I192+K192+M192+O192+Q192+S192+U192+V192+W192+X192</f>
        <v>5305014</v>
      </c>
      <c r="AA192" s="12">
        <f>Z192-C192</f>
        <v>0</v>
      </c>
      <c r="AB192" s="12"/>
    </row>
    <row r="193" spans="1:28" s="11" customFormat="1" ht="21" customHeight="1" x14ac:dyDescent="0.35">
      <c r="A193" s="33">
        <f>A192+1</f>
        <v>105</v>
      </c>
      <c r="B193" s="8" t="s">
        <v>227</v>
      </c>
      <c r="C193" s="34">
        <f>D193+K193+M193+O193+Q193+S193+U193+V193+W193+X193</f>
        <v>4031252</v>
      </c>
      <c r="D193" s="34"/>
      <c r="E193" s="32"/>
      <c r="F193" s="32"/>
      <c r="G193" s="32"/>
      <c r="H193" s="61"/>
      <c r="I193" s="61"/>
      <c r="J193" s="61"/>
      <c r="K193" s="61"/>
      <c r="L193" s="34">
        <v>1140</v>
      </c>
      <c r="M193" s="34">
        <v>4031252</v>
      </c>
      <c r="N193" s="61"/>
      <c r="O193" s="61"/>
      <c r="P193" s="96"/>
      <c r="Q193" s="96"/>
      <c r="R193" s="61"/>
      <c r="S193" s="32"/>
      <c r="T193" s="32"/>
      <c r="U193" s="61"/>
      <c r="V193" s="34"/>
      <c r="W193" s="32"/>
      <c r="X193" s="32"/>
      <c r="Y193" s="13"/>
      <c r="Z193" s="12">
        <f>E193+F193+G193+H193+I193+K193+M193+O193+Q193+S193+U193+V193+W193+X193</f>
        <v>4031252</v>
      </c>
      <c r="AA193" s="12">
        <f>Z193-C193</f>
        <v>0</v>
      </c>
    </row>
    <row r="194" spans="1:28" s="11" customFormat="1" ht="21" customHeight="1" x14ac:dyDescent="0.35">
      <c r="A194" s="33">
        <f t="shared" ref="A194:A195" si="92">A193+1</f>
        <v>106</v>
      </c>
      <c r="B194" s="8" t="s">
        <v>229</v>
      </c>
      <c r="C194" s="34">
        <f>D194+K194+M194+O194+Q194+S194+U194+V194+W194+X194</f>
        <v>2843632</v>
      </c>
      <c r="D194" s="34"/>
      <c r="E194" s="32"/>
      <c r="F194" s="32"/>
      <c r="G194" s="32"/>
      <c r="H194" s="61"/>
      <c r="I194" s="61"/>
      <c r="J194" s="61"/>
      <c r="K194" s="61"/>
      <c r="L194" s="34">
        <v>825.8</v>
      </c>
      <c r="M194" s="34">
        <v>2843632</v>
      </c>
      <c r="N194" s="61"/>
      <c r="O194" s="61"/>
      <c r="P194" s="34"/>
      <c r="Q194" s="34"/>
      <c r="R194" s="61"/>
      <c r="S194" s="61"/>
      <c r="T194" s="61"/>
      <c r="U194" s="61"/>
      <c r="V194" s="34"/>
      <c r="W194" s="32"/>
      <c r="X194" s="32"/>
      <c r="Y194" s="13"/>
      <c r="Z194" s="12">
        <f>E194+F194+G194+H194+I194+K194+M194+O194+Q194+S194+U194+V194+W194+X194</f>
        <v>2843632</v>
      </c>
      <c r="AA194" s="12">
        <f>Z194-C194</f>
        <v>0</v>
      </c>
    </row>
    <row r="195" spans="1:28" s="11" customFormat="1" ht="21" customHeight="1" x14ac:dyDescent="0.35">
      <c r="A195" s="33">
        <f t="shared" si="92"/>
        <v>107</v>
      </c>
      <c r="B195" s="8" t="s">
        <v>226</v>
      </c>
      <c r="C195" s="34">
        <f t="shared" ref="C195" si="93">D195+K195+M195+O195+Q195+S195+U195+V195+W195+X195</f>
        <v>987542</v>
      </c>
      <c r="D195" s="34"/>
      <c r="E195" s="32"/>
      <c r="F195" s="32"/>
      <c r="G195" s="32"/>
      <c r="H195" s="61"/>
      <c r="I195" s="61"/>
      <c r="J195" s="61"/>
      <c r="K195" s="61"/>
      <c r="L195" s="34">
        <v>610.5</v>
      </c>
      <c r="M195" s="34">
        <v>987542</v>
      </c>
      <c r="N195" s="61"/>
      <c r="O195" s="61"/>
      <c r="P195" s="32"/>
      <c r="Q195" s="32"/>
      <c r="R195" s="61"/>
      <c r="S195" s="61"/>
      <c r="T195" s="61"/>
      <c r="U195" s="61"/>
      <c r="V195" s="32"/>
      <c r="W195" s="32"/>
      <c r="X195" s="32"/>
      <c r="Y195" s="13"/>
      <c r="Z195" s="12">
        <f t="shared" si="64"/>
        <v>987542</v>
      </c>
      <c r="AA195" s="12">
        <f t="shared" si="65"/>
        <v>0</v>
      </c>
    </row>
    <row r="196" spans="1:28" s="11" customFormat="1" ht="21" customHeight="1" x14ac:dyDescent="0.35">
      <c r="A196" s="196" t="s">
        <v>17</v>
      </c>
      <c r="B196" s="197"/>
      <c r="C196" s="32">
        <f>SUM(C192:C195)</f>
        <v>13167440</v>
      </c>
      <c r="D196" s="32"/>
      <c r="E196" s="32"/>
      <c r="F196" s="32"/>
      <c r="G196" s="32"/>
      <c r="H196" s="32"/>
      <c r="I196" s="32"/>
      <c r="J196" s="32"/>
      <c r="K196" s="32"/>
      <c r="L196" s="123">
        <f t="shared" ref="L196:M196" si="94">SUM(L192:L195)</f>
        <v>4738.8</v>
      </c>
      <c r="M196" s="123">
        <f t="shared" si="94"/>
        <v>13167440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13"/>
      <c r="Z196" s="12">
        <f t="shared" ref="Z196:Z227" si="95">E196+F196+G196+H196+I196+K196+M196+O196+Q196+S196+U196+V196+W196+X196</f>
        <v>13167440</v>
      </c>
      <c r="AA196" s="12">
        <f t="shared" ref="AA196:AA227" si="96">Z196-C196</f>
        <v>0</v>
      </c>
      <c r="AB196" s="12"/>
    </row>
    <row r="197" spans="1:28" s="11" customFormat="1" ht="21" customHeight="1" x14ac:dyDescent="0.35">
      <c r="A197" s="193" t="s">
        <v>36</v>
      </c>
      <c r="B197" s="195"/>
      <c r="C197" s="61">
        <f>C187+C190+C196</f>
        <v>18071821</v>
      </c>
      <c r="D197" s="61"/>
      <c r="E197" s="61"/>
      <c r="F197" s="61"/>
      <c r="G197" s="61"/>
      <c r="H197" s="61"/>
      <c r="I197" s="61"/>
      <c r="J197" s="61"/>
      <c r="K197" s="61"/>
      <c r="L197" s="61">
        <f>L187+L190+L196</f>
        <v>8419.7999999999993</v>
      </c>
      <c r="M197" s="61">
        <f>M187+M190+M196</f>
        <v>18071821</v>
      </c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13"/>
      <c r="Z197" s="12">
        <f t="shared" si="95"/>
        <v>18071821</v>
      </c>
      <c r="AA197" s="12">
        <f t="shared" si="96"/>
        <v>0</v>
      </c>
      <c r="AB197" s="90"/>
    </row>
    <row r="198" spans="1:28" s="11" customFormat="1" ht="21" customHeight="1" x14ac:dyDescent="0.35">
      <c r="A198" s="198" t="s">
        <v>37</v>
      </c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200"/>
      <c r="Y198" s="13"/>
      <c r="Z198" s="12">
        <f t="shared" si="95"/>
        <v>0</v>
      </c>
      <c r="AA198" s="12">
        <f t="shared" si="96"/>
        <v>0</v>
      </c>
    </row>
    <row r="199" spans="1:28" s="11" customFormat="1" ht="21" customHeight="1" x14ac:dyDescent="0.35">
      <c r="A199" s="193" t="s">
        <v>38</v>
      </c>
      <c r="B199" s="194"/>
      <c r="C199" s="195"/>
      <c r="D199" s="190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2"/>
      <c r="Y199" s="13"/>
      <c r="Z199" s="12">
        <f t="shared" si="95"/>
        <v>0</v>
      </c>
      <c r="AA199" s="12">
        <f t="shared" si="96"/>
        <v>0</v>
      </c>
      <c r="AB199" s="12"/>
    </row>
    <row r="200" spans="1:28" s="11" customFormat="1" ht="21" customHeight="1" x14ac:dyDescent="0.35">
      <c r="A200" s="33">
        <f>A195+1</f>
        <v>108</v>
      </c>
      <c r="B200" s="8" t="s">
        <v>230</v>
      </c>
      <c r="C200" s="34">
        <f t="shared" ref="C200:C201" si="97">D200+K200+M200+O200+Q200+S200+U200+V200+W200+X200</f>
        <v>1167914</v>
      </c>
      <c r="D200" s="34"/>
      <c r="E200" s="32"/>
      <c r="F200" s="32"/>
      <c r="G200" s="32"/>
      <c r="H200" s="32"/>
      <c r="I200" s="32"/>
      <c r="J200" s="32"/>
      <c r="K200" s="32"/>
      <c r="L200" s="96">
        <v>302</v>
      </c>
      <c r="M200" s="34">
        <v>1167914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4"/>
      <c r="X200" s="34"/>
      <c r="Y200" s="13"/>
      <c r="Z200" s="12">
        <f t="shared" si="95"/>
        <v>1167914</v>
      </c>
      <c r="AA200" s="12">
        <f t="shared" si="96"/>
        <v>0</v>
      </c>
    </row>
    <row r="201" spans="1:28" s="11" customFormat="1" ht="21" customHeight="1" x14ac:dyDescent="0.35">
      <c r="A201" s="33">
        <f>A200+1</f>
        <v>109</v>
      </c>
      <c r="B201" s="8" t="s">
        <v>231</v>
      </c>
      <c r="C201" s="34">
        <f t="shared" si="97"/>
        <v>1583512</v>
      </c>
      <c r="D201" s="34"/>
      <c r="E201" s="32"/>
      <c r="F201" s="32"/>
      <c r="G201" s="32"/>
      <c r="H201" s="32"/>
      <c r="I201" s="32"/>
      <c r="J201" s="32"/>
      <c r="K201" s="32"/>
      <c r="L201" s="96">
        <v>476</v>
      </c>
      <c r="M201" s="34">
        <v>1583512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4"/>
      <c r="X201" s="34"/>
      <c r="Y201" s="13"/>
      <c r="Z201" s="12">
        <f t="shared" si="95"/>
        <v>1583512</v>
      </c>
      <c r="AA201" s="12">
        <f t="shared" si="96"/>
        <v>0</v>
      </c>
    </row>
    <row r="202" spans="1:28" s="11" customFormat="1" ht="21" customHeight="1" x14ac:dyDescent="0.35">
      <c r="A202" s="196" t="s">
        <v>17</v>
      </c>
      <c r="B202" s="197"/>
      <c r="C202" s="32">
        <f>SUM(C200:C201)</f>
        <v>2751426</v>
      </c>
      <c r="D202" s="32"/>
      <c r="E202" s="32"/>
      <c r="F202" s="32"/>
      <c r="G202" s="32"/>
      <c r="H202" s="32"/>
      <c r="I202" s="32"/>
      <c r="J202" s="32"/>
      <c r="K202" s="32"/>
      <c r="L202" s="32">
        <f t="shared" ref="L202:M202" si="98">SUM(L200:L201)</f>
        <v>778</v>
      </c>
      <c r="M202" s="32">
        <f t="shared" si="98"/>
        <v>2751426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13"/>
      <c r="Z202" s="12">
        <f t="shared" si="95"/>
        <v>2751426</v>
      </c>
      <c r="AA202" s="12">
        <f t="shared" si="96"/>
        <v>0</v>
      </c>
      <c r="AB202" s="12"/>
    </row>
    <row r="203" spans="1:28" s="11" customFormat="1" ht="21" customHeight="1" x14ac:dyDescent="0.35">
      <c r="A203" s="193" t="s">
        <v>39</v>
      </c>
      <c r="B203" s="195"/>
      <c r="C203" s="61">
        <f>C202</f>
        <v>2751426</v>
      </c>
      <c r="D203" s="61"/>
      <c r="E203" s="61"/>
      <c r="F203" s="61"/>
      <c r="G203" s="61"/>
      <c r="H203" s="61"/>
      <c r="I203" s="61"/>
      <c r="J203" s="61"/>
      <c r="K203" s="61"/>
      <c r="L203" s="61">
        <f t="shared" ref="L203:M203" si="99">L202</f>
        <v>778</v>
      </c>
      <c r="M203" s="61">
        <f t="shared" si="99"/>
        <v>2751426</v>
      </c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13"/>
      <c r="Z203" s="12">
        <f t="shared" si="95"/>
        <v>2751426</v>
      </c>
      <c r="AA203" s="12">
        <f t="shared" si="96"/>
        <v>0</v>
      </c>
      <c r="AB203" s="12"/>
    </row>
    <row r="204" spans="1:28" s="11" customFormat="1" ht="21" customHeight="1" x14ac:dyDescent="0.35">
      <c r="A204" s="222" t="s">
        <v>40</v>
      </c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4"/>
      <c r="Y204" s="13"/>
      <c r="Z204" s="12">
        <f t="shared" si="95"/>
        <v>0</v>
      </c>
      <c r="AA204" s="12">
        <f t="shared" si="96"/>
        <v>0</v>
      </c>
    </row>
    <row r="205" spans="1:28" s="11" customFormat="1" ht="21" customHeight="1" x14ac:dyDescent="0.3">
      <c r="A205" s="97">
        <f>A201:B201+1</f>
        <v>110</v>
      </c>
      <c r="B205" s="8" t="s">
        <v>232</v>
      </c>
      <c r="C205" s="34">
        <f t="shared" ref="C205:C206" si="100">D205+K205+M205+O205+Q205+S205+U205+V205+W205+X205</f>
        <v>2663446</v>
      </c>
      <c r="D205" s="34"/>
      <c r="E205" s="98"/>
      <c r="F205" s="98"/>
      <c r="G205" s="99"/>
      <c r="H205" s="98"/>
      <c r="I205" s="98"/>
      <c r="J205" s="75">
        <v>1</v>
      </c>
      <c r="K205" s="89">
        <v>2663446</v>
      </c>
      <c r="L205" s="100"/>
      <c r="M205" s="34"/>
      <c r="N205" s="99"/>
      <c r="O205" s="99"/>
      <c r="P205" s="99"/>
      <c r="Q205" s="99"/>
      <c r="R205" s="99"/>
      <c r="S205" s="99"/>
      <c r="T205" s="99"/>
      <c r="U205" s="99"/>
      <c r="V205" s="99"/>
      <c r="W205" s="34"/>
      <c r="X205" s="34"/>
      <c r="Y205" s="13"/>
      <c r="Z205" s="12">
        <f t="shared" si="95"/>
        <v>2663446</v>
      </c>
      <c r="AA205" s="12">
        <f t="shared" si="96"/>
        <v>0</v>
      </c>
    </row>
    <row r="206" spans="1:28" s="11" customFormat="1" ht="21" customHeight="1" x14ac:dyDescent="0.3">
      <c r="A206" s="97">
        <f t="shared" ref="A206" si="101">A205+1</f>
        <v>111</v>
      </c>
      <c r="B206" s="8" t="s">
        <v>233</v>
      </c>
      <c r="C206" s="34">
        <f t="shared" si="100"/>
        <v>6018148</v>
      </c>
      <c r="D206" s="34"/>
      <c r="E206" s="34"/>
      <c r="F206" s="34"/>
      <c r="G206" s="99"/>
      <c r="H206" s="34"/>
      <c r="I206" s="34"/>
      <c r="J206" s="75">
        <v>2</v>
      </c>
      <c r="K206" s="89">
        <v>6018148</v>
      </c>
      <c r="L206" s="34"/>
      <c r="M206" s="34"/>
      <c r="N206" s="99"/>
      <c r="O206" s="99"/>
      <c r="P206" s="99"/>
      <c r="Q206" s="99"/>
      <c r="R206" s="99"/>
      <c r="S206" s="99"/>
      <c r="T206" s="99"/>
      <c r="U206" s="99"/>
      <c r="V206" s="99"/>
      <c r="W206" s="34"/>
      <c r="X206" s="34"/>
      <c r="Y206" s="13"/>
      <c r="Z206" s="12">
        <f t="shared" si="95"/>
        <v>6018148</v>
      </c>
      <c r="AA206" s="12">
        <f t="shared" si="96"/>
        <v>0</v>
      </c>
    </row>
    <row r="207" spans="1:28" s="11" customFormat="1" ht="21" customHeight="1" x14ac:dyDescent="0.35">
      <c r="A207" s="225" t="s">
        <v>17</v>
      </c>
      <c r="B207" s="226"/>
      <c r="C207" s="50">
        <f>SUM(C205:C206)</f>
        <v>8681594</v>
      </c>
      <c r="D207" s="50"/>
      <c r="E207" s="50"/>
      <c r="F207" s="50"/>
      <c r="G207" s="50"/>
      <c r="H207" s="50"/>
      <c r="I207" s="50"/>
      <c r="J207" s="63">
        <f t="shared" ref="J207:K207" si="102">SUM(J205:J206)</f>
        <v>3</v>
      </c>
      <c r="K207" s="50">
        <f t="shared" si="102"/>
        <v>8681594</v>
      </c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13"/>
      <c r="Z207" s="12">
        <f t="shared" si="95"/>
        <v>8681594</v>
      </c>
      <c r="AA207" s="12">
        <f t="shared" si="96"/>
        <v>0</v>
      </c>
      <c r="AB207" s="12"/>
    </row>
    <row r="208" spans="1:28" s="11" customFormat="1" ht="21" customHeight="1" x14ac:dyDescent="0.35">
      <c r="A208" s="198" t="s">
        <v>41</v>
      </c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200"/>
      <c r="Y208" s="13"/>
      <c r="Z208" s="12">
        <f t="shared" si="95"/>
        <v>0</v>
      </c>
      <c r="AA208" s="12">
        <f t="shared" si="96"/>
        <v>0</v>
      </c>
    </row>
    <row r="209" spans="1:29" s="11" customFormat="1" ht="21" customHeight="1" x14ac:dyDescent="0.35">
      <c r="A209" s="193" t="s">
        <v>234</v>
      </c>
      <c r="B209" s="194"/>
      <c r="C209" s="195"/>
      <c r="D209" s="190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2"/>
      <c r="Y209" s="13"/>
      <c r="Z209" s="12">
        <f t="shared" si="95"/>
        <v>0</v>
      </c>
      <c r="AA209" s="12">
        <f t="shared" si="96"/>
        <v>0</v>
      </c>
    </row>
    <row r="210" spans="1:29" s="11" customFormat="1" ht="21" customHeight="1" x14ac:dyDescent="0.35">
      <c r="A210" s="35">
        <f>A206+1</f>
        <v>112</v>
      </c>
      <c r="B210" s="8" t="s">
        <v>235</v>
      </c>
      <c r="C210" s="34">
        <f>D210+K210+M210+O210+Q210+S210+U210+V210+W210+X210</f>
        <v>348005</v>
      </c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>
        <v>348005</v>
      </c>
      <c r="X210" s="34"/>
      <c r="Y210" s="13" t="s">
        <v>252</v>
      </c>
      <c r="Z210" s="12">
        <f t="shared" si="95"/>
        <v>348005</v>
      </c>
      <c r="AA210" s="12">
        <f t="shared" si="96"/>
        <v>0</v>
      </c>
    </row>
    <row r="211" spans="1:29" s="11" customFormat="1" ht="21" customHeight="1" x14ac:dyDescent="0.35">
      <c r="A211" s="196" t="s">
        <v>17</v>
      </c>
      <c r="B211" s="197"/>
      <c r="C211" s="34">
        <f>SUM(C210:C210)</f>
        <v>348005</v>
      </c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>
        <f t="shared" ref="W211" si="103">SUM(W210:W210)</f>
        <v>348005</v>
      </c>
      <c r="X211" s="34"/>
      <c r="Y211" s="13"/>
      <c r="Z211" s="12">
        <f t="shared" si="95"/>
        <v>348005</v>
      </c>
      <c r="AA211" s="12">
        <f t="shared" si="96"/>
        <v>0</v>
      </c>
    </row>
    <row r="212" spans="1:29" s="11" customFormat="1" ht="21" customHeight="1" x14ac:dyDescent="0.35">
      <c r="A212" s="193" t="s">
        <v>42</v>
      </c>
      <c r="B212" s="194"/>
      <c r="C212" s="195"/>
      <c r="D212" s="190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2"/>
      <c r="Y212" s="13"/>
      <c r="Z212" s="12">
        <f t="shared" si="95"/>
        <v>0</v>
      </c>
      <c r="AA212" s="12">
        <f t="shared" si="96"/>
        <v>0</v>
      </c>
    </row>
    <row r="213" spans="1:29" s="11" customFormat="1" ht="21" customHeight="1" x14ac:dyDescent="0.35">
      <c r="A213" s="35">
        <f>A210+1</f>
        <v>113</v>
      </c>
      <c r="B213" s="8" t="s">
        <v>236</v>
      </c>
      <c r="C213" s="34">
        <f>D213+K213+M213+O213+Q213+S213+U213+V213+W213+X213</f>
        <v>506712</v>
      </c>
      <c r="D213" s="34">
        <f t="shared" ref="D213:D222" si="104">E213+F213+G213+H213+I213</f>
        <v>506712</v>
      </c>
      <c r="E213" s="34"/>
      <c r="F213" s="34"/>
      <c r="G213" s="34"/>
      <c r="H213" s="34">
        <v>506712</v>
      </c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13"/>
      <c r="Z213" s="12">
        <f t="shared" si="95"/>
        <v>506712</v>
      </c>
      <c r="AA213" s="12">
        <f t="shared" si="96"/>
        <v>0</v>
      </c>
    </row>
    <row r="214" spans="1:29" s="11" customFormat="1" ht="21" customHeight="1" x14ac:dyDescent="0.35">
      <c r="A214" s="35">
        <f>A213+1</f>
        <v>114</v>
      </c>
      <c r="B214" s="8" t="s">
        <v>237</v>
      </c>
      <c r="C214" s="34">
        <f t="shared" ref="C214:C222" si="105">D214+K214+M214+O214+Q214+S214+U214+V214+W214+X214</f>
        <v>506712</v>
      </c>
      <c r="D214" s="34">
        <f t="shared" si="104"/>
        <v>506712</v>
      </c>
      <c r="E214" s="34"/>
      <c r="F214" s="34"/>
      <c r="G214" s="34"/>
      <c r="H214" s="34">
        <v>506712</v>
      </c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13"/>
      <c r="Z214" s="12">
        <f t="shared" si="95"/>
        <v>506712</v>
      </c>
      <c r="AA214" s="12">
        <f t="shared" si="96"/>
        <v>0</v>
      </c>
    </row>
    <row r="215" spans="1:29" s="11" customFormat="1" ht="21" customHeight="1" x14ac:dyDescent="0.35">
      <c r="A215" s="35">
        <f t="shared" ref="A215:A222" si="106">A214+1</f>
        <v>115</v>
      </c>
      <c r="B215" s="8" t="s">
        <v>238</v>
      </c>
      <c r="C215" s="34">
        <f t="shared" si="105"/>
        <v>692799</v>
      </c>
      <c r="D215" s="34">
        <f t="shared" si="104"/>
        <v>692799</v>
      </c>
      <c r="E215" s="34"/>
      <c r="F215" s="34"/>
      <c r="G215" s="34"/>
      <c r="H215" s="34">
        <v>692799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13"/>
      <c r="Z215" s="12">
        <f t="shared" si="95"/>
        <v>692799</v>
      </c>
      <c r="AA215" s="12">
        <f t="shared" si="96"/>
        <v>0</v>
      </c>
    </row>
    <row r="216" spans="1:29" s="11" customFormat="1" ht="21" customHeight="1" x14ac:dyDescent="0.35">
      <c r="A216" s="35">
        <f t="shared" si="106"/>
        <v>116</v>
      </c>
      <c r="B216" s="8" t="s">
        <v>239</v>
      </c>
      <c r="C216" s="34">
        <f t="shared" si="105"/>
        <v>1369661</v>
      </c>
      <c r="D216" s="34">
        <f t="shared" si="104"/>
        <v>1369661</v>
      </c>
      <c r="E216" s="34"/>
      <c r="F216" s="34"/>
      <c r="G216" s="34"/>
      <c r="H216" s="34">
        <v>1369661</v>
      </c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13"/>
      <c r="Z216" s="12">
        <f t="shared" si="95"/>
        <v>1369661</v>
      </c>
      <c r="AA216" s="12">
        <f t="shared" si="96"/>
        <v>0</v>
      </c>
    </row>
    <row r="217" spans="1:29" s="11" customFormat="1" ht="21" customHeight="1" x14ac:dyDescent="0.35">
      <c r="A217" s="35">
        <f t="shared" si="106"/>
        <v>117</v>
      </c>
      <c r="B217" s="8" t="s">
        <v>240</v>
      </c>
      <c r="C217" s="34">
        <f t="shared" si="105"/>
        <v>3377467</v>
      </c>
      <c r="D217" s="34">
        <f t="shared" si="104"/>
        <v>3377467</v>
      </c>
      <c r="E217" s="34"/>
      <c r="F217" s="34"/>
      <c r="G217" s="34"/>
      <c r="H217" s="34">
        <v>3377467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13"/>
      <c r="Z217" s="12">
        <f t="shared" si="95"/>
        <v>3377467</v>
      </c>
      <c r="AA217" s="12">
        <f t="shared" si="96"/>
        <v>0</v>
      </c>
    </row>
    <row r="218" spans="1:29" s="11" customFormat="1" ht="21" customHeight="1" x14ac:dyDescent="0.35">
      <c r="A218" s="35">
        <f t="shared" si="106"/>
        <v>118</v>
      </c>
      <c r="B218" s="8" t="s">
        <v>241</v>
      </c>
      <c r="C218" s="34">
        <f t="shared" si="105"/>
        <v>379457</v>
      </c>
      <c r="D218" s="34">
        <f t="shared" si="104"/>
        <v>379457</v>
      </c>
      <c r="E218" s="34"/>
      <c r="F218" s="34"/>
      <c r="G218" s="34"/>
      <c r="H218" s="34">
        <v>379457</v>
      </c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13"/>
      <c r="Z218" s="12">
        <f t="shared" si="95"/>
        <v>379457</v>
      </c>
      <c r="AA218" s="12">
        <f t="shared" si="96"/>
        <v>0</v>
      </c>
    </row>
    <row r="219" spans="1:29" s="11" customFormat="1" ht="21" customHeight="1" x14ac:dyDescent="0.35">
      <c r="A219" s="35">
        <f t="shared" si="106"/>
        <v>119</v>
      </c>
      <c r="B219" s="8" t="s">
        <v>242</v>
      </c>
      <c r="C219" s="34">
        <f t="shared" si="105"/>
        <v>1542619</v>
      </c>
      <c r="D219" s="34">
        <f t="shared" si="104"/>
        <v>1542619</v>
      </c>
      <c r="E219" s="34"/>
      <c r="F219" s="34"/>
      <c r="G219" s="34"/>
      <c r="H219" s="34">
        <v>1542619</v>
      </c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13"/>
      <c r="Z219" s="12">
        <f t="shared" si="95"/>
        <v>1542619</v>
      </c>
      <c r="AA219" s="12">
        <f t="shared" si="96"/>
        <v>0</v>
      </c>
    </row>
    <row r="220" spans="1:29" s="11" customFormat="1" ht="21" customHeight="1" x14ac:dyDescent="0.35">
      <c r="A220" s="35">
        <f t="shared" si="106"/>
        <v>120</v>
      </c>
      <c r="B220" s="8" t="s">
        <v>243</v>
      </c>
      <c r="C220" s="34">
        <f t="shared" si="105"/>
        <v>588302</v>
      </c>
      <c r="D220" s="34">
        <f t="shared" si="104"/>
        <v>588302</v>
      </c>
      <c r="E220" s="34"/>
      <c r="F220" s="34"/>
      <c r="G220" s="34"/>
      <c r="H220" s="34">
        <v>588302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13"/>
      <c r="Z220" s="12">
        <f t="shared" si="95"/>
        <v>588302</v>
      </c>
      <c r="AA220" s="12">
        <f t="shared" si="96"/>
        <v>0</v>
      </c>
    </row>
    <row r="221" spans="1:29" s="11" customFormat="1" ht="21" customHeight="1" x14ac:dyDescent="0.35">
      <c r="A221" s="35">
        <f t="shared" si="106"/>
        <v>121</v>
      </c>
      <c r="B221" s="8" t="s">
        <v>244</v>
      </c>
      <c r="C221" s="34">
        <f t="shared" si="105"/>
        <v>1824161</v>
      </c>
      <c r="D221" s="34">
        <f t="shared" si="104"/>
        <v>1824161</v>
      </c>
      <c r="E221" s="34"/>
      <c r="F221" s="34"/>
      <c r="G221" s="34"/>
      <c r="H221" s="34">
        <v>1824161</v>
      </c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13"/>
      <c r="Z221" s="12">
        <f t="shared" si="95"/>
        <v>1824161</v>
      </c>
      <c r="AA221" s="12">
        <f t="shared" si="96"/>
        <v>0</v>
      </c>
    </row>
    <row r="222" spans="1:29" s="11" customFormat="1" ht="21" customHeight="1" x14ac:dyDescent="0.35">
      <c r="A222" s="35">
        <f t="shared" si="106"/>
        <v>122</v>
      </c>
      <c r="B222" s="8" t="s">
        <v>245</v>
      </c>
      <c r="C222" s="34">
        <f t="shared" si="105"/>
        <v>3280458</v>
      </c>
      <c r="D222" s="34">
        <f t="shared" si="104"/>
        <v>3280458</v>
      </c>
      <c r="E222" s="34"/>
      <c r="F222" s="34"/>
      <c r="G222" s="34"/>
      <c r="H222" s="34">
        <v>3280458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13"/>
      <c r="Z222" s="12">
        <f t="shared" si="95"/>
        <v>3280458</v>
      </c>
      <c r="AA222" s="12">
        <f t="shared" si="96"/>
        <v>0</v>
      </c>
    </row>
    <row r="223" spans="1:29" s="11" customFormat="1" ht="21" customHeight="1" x14ac:dyDescent="0.35">
      <c r="A223" s="196" t="s">
        <v>17</v>
      </c>
      <c r="B223" s="197"/>
      <c r="C223" s="34">
        <f>SUM(C213:C222)</f>
        <v>14068348</v>
      </c>
      <c r="D223" s="34">
        <f t="shared" ref="D223:H223" si="107">SUM(D213:D222)</f>
        <v>14068348</v>
      </c>
      <c r="E223" s="34"/>
      <c r="F223" s="34"/>
      <c r="G223" s="34"/>
      <c r="H223" s="34">
        <f t="shared" si="107"/>
        <v>14068348</v>
      </c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13"/>
      <c r="Z223" s="12">
        <f t="shared" si="95"/>
        <v>14068348</v>
      </c>
      <c r="AA223" s="12">
        <f t="shared" si="96"/>
        <v>0</v>
      </c>
    </row>
    <row r="224" spans="1:29" s="95" customFormat="1" ht="21" customHeight="1" x14ac:dyDescent="0.35">
      <c r="A224" s="193" t="s">
        <v>43</v>
      </c>
      <c r="B224" s="195"/>
      <c r="C224" s="10">
        <f>C211+C223</f>
        <v>14416353</v>
      </c>
      <c r="D224" s="10">
        <f t="shared" ref="D224:W224" si="108">D211+D223</f>
        <v>14068348</v>
      </c>
      <c r="E224" s="10"/>
      <c r="F224" s="10"/>
      <c r="G224" s="10"/>
      <c r="H224" s="10">
        <f t="shared" si="108"/>
        <v>14068348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>
        <f t="shared" si="108"/>
        <v>348005</v>
      </c>
      <c r="X224" s="10"/>
      <c r="Y224" s="13"/>
      <c r="Z224" s="12">
        <f t="shared" si="95"/>
        <v>14416353</v>
      </c>
      <c r="AA224" s="12">
        <f t="shared" si="96"/>
        <v>0</v>
      </c>
      <c r="AB224" s="12"/>
      <c r="AC224" s="11"/>
    </row>
    <row r="225" spans="1:28" s="11" customFormat="1" ht="21" customHeight="1" x14ac:dyDescent="0.35">
      <c r="A225" s="170" t="s">
        <v>44</v>
      </c>
      <c r="B225" s="185"/>
      <c r="C225" s="10">
        <f t="shared" ref="C225:Q225" si="109">C13+C24+C29+C67+C90+C121+C132+C147+C165+C183+C197+C203+C207+C224</f>
        <v>485665182</v>
      </c>
      <c r="D225" s="10">
        <f t="shared" si="109"/>
        <v>49674326</v>
      </c>
      <c r="E225" s="10">
        <f t="shared" si="109"/>
        <v>1370383</v>
      </c>
      <c r="F225" s="10">
        <f t="shared" si="109"/>
        <v>14777695</v>
      </c>
      <c r="G225" s="10">
        <f t="shared" si="109"/>
        <v>3391516</v>
      </c>
      <c r="H225" s="10">
        <f t="shared" si="109"/>
        <v>25661284</v>
      </c>
      <c r="I225" s="10">
        <f t="shared" si="109"/>
        <v>4473448</v>
      </c>
      <c r="J225" s="14">
        <f t="shared" si="109"/>
        <v>71</v>
      </c>
      <c r="K225" s="10">
        <f t="shared" si="109"/>
        <v>191081527</v>
      </c>
      <c r="L225" s="10">
        <f t="shared" si="109"/>
        <v>31479.51</v>
      </c>
      <c r="M225" s="10">
        <f t="shared" si="109"/>
        <v>94530793</v>
      </c>
      <c r="N225" s="10">
        <f t="shared" si="109"/>
        <v>1472.7</v>
      </c>
      <c r="O225" s="10">
        <f t="shared" si="109"/>
        <v>6661935</v>
      </c>
      <c r="P225" s="10">
        <f t="shared" si="109"/>
        <v>39098.94</v>
      </c>
      <c r="Q225" s="10">
        <f t="shared" si="109"/>
        <v>70018659</v>
      </c>
      <c r="R225" s="10"/>
      <c r="S225" s="10"/>
      <c r="T225" s="10">
        <f>T13+T24+T29+T67+T90+T121+T132+T147+T165+T183+T197+T203+T207+T224</f>
        <v>9540.5</v>
      </c>
      <c r="U225" s="10">
        <f>U13+U24+U29+U67+U90+U121+U132+U147+U165+U183+U197+U203+U207+U224</f>
        <v>54754578</v>
      </c>
      <c r="V225" s="10"/>
      <c r="W225" s="10">
        <f>W13+W24+W29+W67+W90+W121+W132+W147+W165+W183+W197+W203+W207+W224</f>
        <v>18943364</v>
      </c>
      <c r="X225" s="10"/>
      <c r="Y225" s="13"/>
      <c r="Z225" s="12">
        <f t="shared" si="95"/>
        <v>485665182</v>
      </c>
      <c r="AA225" s="12">
        <f t="shared" si="96"/>
        <v>0</v>
      </c>
      <c r="AB225" s="12"/>
    </row>
    <row r="226" spans="1:28" s="11" customFormat="1" ht="21" customHeight="1" x14ac:dyDescent="0.35">
      <c r="A226" s="227" t="s">
        <v>64</v>
      </c>
      <c r="B226" s="228"/>
      <c r="C226" s="127">
        <v>9987847</v>
      </c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13"/>
      <c r="Z226" s="12">
        <f t="shared" si="95"/>
        <v>0</v>
      </c>
      <c r="AA226" s="12">
        <f t="shared" si="96"/>
        <v>-9987847</v>
      </c>
    </row>
    <row r="227" spans="1:28" s="11" customFormat="1" ht="21" customHeight="1" x14ac:dyDescent="0.35">
      <c r="A227" s="193" t="s">
        <v>63</v>
      </c>
      <c r="B227" s="195"/>
      <c r="C227" s="127">
        <f>C225+C226</f>
        <v>495653029</v>
      </c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13"/>
      <c r="Z227" s="12">
        <f t="shared" si="95"/>
        <v>0</v>
      </c>
      <c r="AA227" s="12">
        <f t="shared" si="96"/>
        <v>-495653029</v>
      </c>
    </row>
    <row r="228" spans="1:28" s="11" customFormat="1" x14ac:dyDescent="0.35">
      <c r="C228" s="5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29"/>
    </row>
    <row r="229" spans="1:28" s="11" customFormat="1" x14ac:dyDescent="0.35">
      <c r="C229" s="57">
        <f>(C225-W225-X225)*2.14/100</f>
        <v>9987846.9052000009</v>
      </c>
      <c r="D229" s="51">
        <f>E225+F225+G225+H225+I225+K225+M225+O225+Q225+S225+U225+V225+W225+X225</f>
        <v>485665182</v>
      </c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29"/>
    </row>
    <row r="230" spans="1:28" s="11" customFormat="1" x14ac:dyDescent="0.35">
      <c r="C230" s="5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29"/>
    </row>
    <row r="231" spans="1:28" s="11" customFormat="1" x14ac:dyDescent="0.35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29"/>
    </row>
    <row r="232" spans="1:28" s="11" customFormat="1" x14ac:dyDescent="0.35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29"/>
    </row>
    <row r="233" spans="1:28" s="11" customFormat="1" x14ac:dyDescent="0.35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29"/>
    </row>
    <row r="234" spans="1:28" s="4" customFormat="1" x14ac:dyDescent="0.35"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9"/>
    </row>
    <row r="235" spans="1:28" s="4" customFormat="1" x14ac:dyDescent="0.35"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9"/>
    </row>
    <row r="236" spans="1:28" s="4" customFormat="1" x14ac:dyDescent="0.35"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9"/>
    </row>
    <row r="237" spans="1:28" s="4" customFormat="1" x14ac:dyDescent="0.35"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9"/>
    </row>
    <row r="238" spans="1:28" s="4" customFormat="1" x14ac:dyDescent="0.35"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9"/>
    </row>
    <row r="239" spans="1:28" s="4" customFormat="1" x14ac:dyDescent="0.35"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9"/>
    </row>
    <row r="240" spans="1:28" s="3" customFormat="1" x14ac:dyDescent="0.35">
      <c r="A240" s="4"/>
      <c r="B240" s="4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1"/>
    </row>
    <row r="241" spans="1:25" s="3" customFormat="1" x14ac:dyDescent="0.35">
      <c r="A241" s="4"/>
      <c r="B241" s="4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1"/>
    </row>
    <row r="242" spans="1:25" s="3" customFormat="1" x14ac:dyDescent="0.35">
      <c r="A242" s="4"/>
      <c r="B242" s="4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1"/>
    </row>
    <row r="243" spans="1:25" s="3" customFormat="1" x14ac:dyDescent="0.35">
      <c r="A243" s="4"/>
      <c r="B243" s="4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1"/>
    </row>
    <row r="244" spans="1:25" s="3" customFormat="1" x14ac:dyDescent="0.35">
      <c r="A244" s="4"/>
      <c r="B244" s="4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1"/>
    </row>
    <row r="245" spans="1:25" s="3" customFormat="1" x14ac:dyDescent="0.35">
      <c r="A245" s="4"/>
      <c r="B245" s="4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1"/>
    </row>
    <row r="246" spans="1:25" s="3" customFormat="1" x14ac:dyDescent="0.35">
      <c r="A246" s="4"/>
      <c r="B246" s="4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1"/>
    </row>
    <row r="247" spans="1:25" s="3" customFormat="1" x14ac:dyDescent="0.35">
      <c r="A247" s="4"/>
      <c r="B247" s="4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1"/>
    </row>
    <row r="248" spans="1:25" s="3" customFormat="1" x14ac:dyDescent="0.35">
      <c r="A248" s="4"/>
      <c r="B248" s="4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1"/>
    </row>
    <row r="249" spans="1:25" s="3" customFormat="1" x14ac:dyDescent="0.35">
      <c r="A249" s="4"/>
      <c r="B249" s="4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1"/>
    </row>
    <row r="250" spans="1:25" s="3" customFormat="1" x14ac:dyDescent="0.35">
      <c r="A250" s="4"/>
      <c r="B250" s="4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1"/>
    </row>
    <row r="251" spans="1:25" s="3" customFormat="1" x14ac:dyDescent="0.35">
      <c r="A251" s="4"/>
      <c r="B251" s="4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1"/>
    </row>
    <row r="252" spans="1:25" s="3" customFormat="1" x14ac:dyDescent="0.35">
      <c r="A252" s="4"/>
      <c r="B252" s="4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1"/>
    </row>
    <row r="253" spans="1:25" s="3" customFormat="1" x14ac:dyDescent="0.35">
      <c r="A253" s="4"/>
      <c r="B253" s="4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1"/>
    </row>
    <row r="254" spans="1:25" s="3" customFormat="1" x14ac:dyDescent="0.35">
      <c r="A254" s="4"/>
      <c r="B254" s="4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1"/>
    </row>
    <row r="255" spans="1:25" s="3" customFormat="1" x14ac:dyDescent="0.35">
      <c r="A255" s="4"/>
      <c r="B255" s="4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1"/>
    </row>
    <row r="256" spans="1:25" s="3" customFormat="1" x14ac:dyDescent="0.35">
      <c r="A256" s="4"/>
      <c r="B256" s="4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1"/>
    </row>
    <row r="257" spans="1:25" s="3" customFormat="1" x14ac:dyDescent="0.35">
      <c r="A257" s="4"/>
      <c r="B257" s="4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1"/>
    </row>
    <row r="258" spans="1:25" s="3" customFormat="1" x14ac:dyDescent="0.35">
      <c r="A258" s="4"/>
      <c r="B258" s="4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1"/>
    </row>
    <row r="259" spans="1:25" s="3" customFormat="1" x14ac:dyDescent="0.35">
      <c r="A259" s="4"/>
      <c r="B259" s="4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1"/>
    </row>
    <row r="260" spans="1:25" s="3" customFormat="1" x14ac:dyDescent="0.35">
      <c r="A260" s="4"/>
      <c r="B260" s="4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1"/>
    </row>
    <row r="261" spans="1:25" s="3" customFormat="1" x14ac:dyDescent="0.35">
      <c r="A261" s="4"/>
      <c r="B261" s="4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1"/>
    </row>
    <row r="262" spans="1:25" s="3" customFormat="1" x14ac:dyDescent="0.35">
      <c r="A262" s="4"/>
      <c r="B262" s="4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1"/>
    </row>
    <row r="263" spans="1:25" s="3" customFormat="1" x14ac:dyDescent="0.35">
      <c r="A263" s="4"/>
      <c r="B263" s="4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1"/>
    </row>
    <row r="264" spans="1:25" s="3" customFormat="1" x14ac:dyDescent="0.35">
      <c r="A264" s="4"/>
      <c r="B264" s="4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1"/>
    </row>
    <row r="265" spans="1:25" s="3" customFormat="1" x14ac:dyDescent="0.35">
      <c r="A265" s="4"/>
      <c r="B265" s="4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1"/>
    </row>
    <row r="266" spans="1:25" s="3" customFormat="1" x14ac:dyDescent="0.35">
      <c r="A266" s="4"/>
      <c r="B266" s="4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1"/>
    </row>
    <row r="267" spans="1:25" s="3" customFormat="1" x14ac:dyDescent="0.35">
      <c r="A267" s="4"/>
      <c r="B267" s="4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1"/>
    </row>
    <row r="268" spans="1:25" s="3" customFormat="1" x14ac:dyDescent="0.35">
      <c r="A268" s="4"/>
      <c r="B268" s="4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1"/>
    </row>
    <row r="269" spans="1:25" s="3" customFormat="1" x14ac:dyDescent="0.35">
      <c r="A269" s="4"/>
      <c r="B269" s="4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1"/>
    </row>
    <row r="270" spans="1:25" s="3" customFormat="1" x14ac:dyDescent="0.35">
      <c r="A270" s="4"/>
      <c r="B270" s="4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1"/>
    </row>
    <row r="271" spans="1:25" s="3" customFormat="1" x14ac:dyDescent="0.35">
      <c r="A271" s="4"/>
      <c r="B271" s="4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1"/>
    </row>
    <row r="272" spans="1:25" s="3" customFormat="1" x14ac:dyDescent="0.35">
      <c r="A272" s="4"/>
      <c r="B272" s="4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1"/>
    </row>
    <row r="273" spans="1:25" s="3" customFormat="1" x14ac:dyDescent="0.35">
      <c r="A273" s="4"/>
      <c r="B273" s="4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1"/>
    </row>
    <row r="274" spans="1:25" s="3" customFormat="1" x14ac:dyDescent="0.35">
      <c r="A274" s="4"/>
      <c r="B274" s="4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1"/>
    </row>
    <row r="275" spans="1:25" s="3" customFormat="1" x14ac:dyDescent="0.35">
      <c r="A275" s="4"/>
      <c r="B275" s="4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1"/>
    </row>
    <row r="276" spans="1:25" s="3" customFormat="1" x14ac:dyDescent="0.35">
      <c r="A276" s="4"/>
      <c r="B276" s="4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1"/>
    </row>
    <row r="277" spans="1:25" s="3" customFormat="1" x14ac:dyDescent="0.35">
      <c r="A277" s="4"/>
      <c r="B277" s="4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1"/>
    </row>
    <row r="278" spans="1:25" s="3" customFormat="1" x14ac:dyDescent="0.35">
      <c r="A278" s="4"/>
      <c r="B278" s="4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1"/>
    </row>
    <row r="279" spans="1:25" s="3" customFormat="1" x14ac:dyDescent="0.35">
      <c r="A279" s="4"/>
      <c r="B279" s="4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1"/>
    </row>
    <row r="280" spans="1:25" s="3" customFormat="1" x14ac:dyDescent="0.35">
      <c r="A280" s="4"/>
      <c r="B280" s="4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1"/>
    </row>
    <row r="281" spans="1:25" s="3" customFormat="1" x14ac:dyDescent="0.35">
      <c r="A281" s="4"/>
      <c r="B281" s="4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1"/>
    </row>
    <row r="282" spans="1:25" s="3" customFormat="1" x14ac:dyDescent="0.35">
      <c r="A282" s="4"/>
      <c r="B282" s="4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1"/>
    </row>
    <row r="283" spans="1:25" s="3" customFormat="1" x14ac:dyDescent="0.35">
      <c r="A283" s="4"/>
      <c r="B283" s="4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1"/>
    </row>
    <row r="284" spans="1:25" s="3" customFormat="1" x14ac:dyDescent="0.35">
      <c r="A284" s="4"/>
      <c r="B284" s="4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1"/>
    </row>
    <row r="285" spans="1:25" s="3" customFormat="1" x14ac:dyDescent="0.35">
      <c r="A285" s="4"/>
      <c r="B285" s="4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1"/>
    </row>
    <row r="286" spans="1:25" s="3" customFormat="1" x14ac:dyDescent="0.35">
      <c r="A286" s="4"/>
      <c r="B286" s="4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1"/>
    </row>
    <row r="287" spans="1:25" s="3" customFormat="1" x14ac:dyDescent="0.35">
      <c r="A287" s="4"/>
      <c r="B287" s="4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1"/>
    </row>
    <row r="288" spans="1:25" s="3" customFormat="1" x14ac:dyDescent="0.35">
      <c r="A288" s="4"/>
      <c r="B288" s="4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1"/>
    </row>
    <row r="289" spans="1:25" s="3" customFormat="1" x14ac:dyDescent="0.35">
      <c r="A289" s="4"/>
      <c r="B289" s="4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1"/>
    </row>
    <row r="290" spans="1:25" s="3" customFormat="1" x14ac:dyDescent="0.35">
      <c r="A290" s="4"/>
      <c r="B290" s="4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1"/>
    </row>
    <row r="291" spans="1:25" s="3" customFormat="1" x14ac:dyDescent="0.35">
      <c r="A291" s="4"/>
      <c r="B291" s="4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1"/>
    </row>
  </sheetData>
  <mergeCells count="147">
    <mergeCell ref="A212:C212"/>
    <mergeCell ref="A224:B224"/>
    <mergeCell ref="A225:B225"/>
    <mergeCell ref="A226:B226"/>
    <mergeCell ref="A227:B227"/>
    <mergeCell ref="A211:B211"/>
    <mergeCell ref="A223:B223"/>
    <mergeCell ref="D209:X209"/>
    <mergeCell ref="D212:X212"/>
    <mergeCell ref="A198:X198"/>
    <mergeCell ref="A199:C199"/>
    <mergeCell ref="A203:B203"/>
    <mergeCell ref="A202:B202"/>
    <mergeCell ref="D199:X199"/>
    <mergeCell ref="A204:X204"/>
    <mergeCell ref="A207:B207"/>
    <mergeCell ref="A208:X208"/>
    <mergeCell ref="A209:C209"/>
    <mergeCell ref="A184:X184"/>
    <mergeCell ref="A185:C185"/>
    <mergeCell ref="A188:C188"/>
    <mergeCell ref="A191:C191"/>
    <mergeCell ref="A197:B197"/>
    <mergeCell ref="A187:B187"/>
    <mergeCell ref="A190:B190"/>
    <mergeCell ref="A196:B196"/>
    <mergeCell ref="D185:X185"/>
    <mergeCell ref="D188:X188"/>
    <mergeCell ref="D191:X191"/>
    <mergeCell ref="A166:X166"/>
    <mergeCell ref="A167:C167"/>
    <mergeCell ref="A170:C170"/>
    <mergeCell ref="A174:C174"/>
    <mergeCell ref="A179:C179"/>
    <mergeCell ref="A183:B183"/>
    <mergeCell ref="A169:B169"/>
    <mergeCell ref="A173:B173"/>
    <mergeCell ref="A178:B178"/>
    <mergeCell ref="A182:B182"/>
    <mergeCell ref="D167:X167"/>
    <mergeCell ref="D170:X170"/>
    <mergeCell ref="D174:X174"/>
    <mergeCell ref="D179:X179"/>
    <mergeCell ref="A21:C21"/>
    <mergeCell ref="A18:C18"/>
    <mergeCell ref="D15:X15"/>
    <mergeCell ref="D18:X18"/>
    <mergeCell ref="D21:X21"/>
    <mergeCell ref="A14:X14"/>
    <mergeCell ref="D10:X10"/>
    <mergeCell ref="A13:B13"/>
    <mergeCell ref="A9:X9"/>
    <mergeCell ref="A20:B20"/>
    <mergeCell ref="A25:X25"/>
    <mergeCell ref="A17:B17"/>
    <mergeCell ref="A10:C10"/>
    <mergeCell ref="A12:B12"/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R4:S6"/>
    <mergeCell ref="T4:U6"/>
    <mergeCell ref="V4:V6"/>
    <mergeCell ref="E5:I5"/>
    <mergeCell ref="W4:W6"/>
    <mergeCell ref="X4:X6"/>
    <mergeCell ref="A23:B23"/>
    <mergeCell ref="A24:B24"/>
    <mergeCell ref="D5:D6"/>
    <mergeCell ref="A15:C15"/>
    <mergeCell ref="A29:B29"/>
    <mergeCell ref="A44:B44"/>
    <mergeCell ref="A26:C26"/>
    <mergeCell ref="A30:X30"/>
    <mergeCell ref="D31:X31"/>
    <mergeCell ref="D41:X41"/>
    <mergeCell ref="D26:X26"/>
    <mergeCell ref="A40:B40"/>
    <mergeCell ref="A28:B28"/>
    <mergeCell ref="A47:B47"/>
    <mergeCell ref="A55:B55"/>
    <mergeCell ref="A62:B62"/>
    <mergeCell ref="D48:X48"/>
    <mergeCell ref="D56:X56"/>
    <mergeCell ref="D63:X63"/>
    <mergeCell ref="D69:X69"/>
    <mergeCell ref="D86:X86"/>
    <mergeCell ref="A31:C31"/>
    <mergeCell ref="A41:C41"/>
    <mergeCell ref="A45:C45"/>
    <mergeCell ref="D45:X45"/>
    <mergeCell ref="A86:C86"/>
    <mergeCell ref="A85:B85"/>
    <mergeCell ref="A66:B66"/>
    <mergeCell ref="A68:X68"/>
    <mergeCell ref="A69:C69"/>
    <mergeCell ref="A48:C48"/>
    <mergeCell ref="A56:C56"/>
    <mergeCell ref="A63:C63"/>
    <mergeCell ref="A91:X91"/>
    <mergeCell ref="A122:X122"/>
    <mergeCell ref="A123:C123"/>
    <mergeCell ref="D123:X123"/>
    <mergeCell ref="A90:B90"/>
    <mergeCell ref="A67:B67"/>
    <mergeCell ref="A116:B116"/>
    <mergeCell ref="A120:B120"/>
    <mergeCell ref="A94:B94"/>
    <mergeCell ref="A97:B97"/>
    <mergeCell ref="A121:B121"/>
    <mergeCell ref="D98:X98"/>
    <mergeCell ref="D117:X117"/>
    <mergeCell ref="D92:X92"/>
    <mergeCell ref="D95:X95"/>
    <mergeCell ref="A95:C95"/>
    <mergeCell ref="A92:C92"/>
    <mergeCell ref="A117:C117"/>
    <mergeCell ref="A98:C98"/>
    <mergeCell ref="A89:B89"/>
    <mergeCell ref="A134:C134"/>
    <mergeCell ref="A137:C137"/>
    <mergeCell ref="A147:B147"/>
    <mergeCell ref="D134:X134"/>
    <mergeCell ref="D137:X137"/>
    <mergeCell ref="A136:B136"/>
    <mergeCell ref="A146:B146"/>
    <mergeCell ref="A132:B132"/>
    <mergeCell ref="A131:B131"/>
    <mergeCell ref="A133:X133"/>
    <mergeCell ref="D160:X160"/>
    <mergeCell ref="A160:C160"/>
    <mergeCell ref="A165:B165"/>
    <mergeCell ref="A154:B154"/>
    <mergeCell ref="A159:B159"/>
    <mergeCell ref="A164:B164"/>
    <mergeCell ref="A148:X148"/>
    <mergeCell ref="A149:C149"/>
    <mergeCell ref="A155:C155"/>
    <mergeCell ref="D149:X149"/>
    <mergeCell ref="D155:X155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3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характеристика мкд</vt:lpstr>
      <vt:lpstr>виды работ </vt:lpstr>
      <vt:lpstr>'виды работ '!Print_Area</vt:lpstr>
      <vt:lpstr>'характеристика мкд'!Print_Area</vt:lpstr>
      <vt:lpstr>'виды работ '!Print_Titles</vt:lpstr>
      <vt:lpstr>'характеристика мкд'!Print_Titles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2016-09-22T07:45:17Z</dcterms:modified>
</cp:coreProperties>
</file>