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420" windowHeight="11020" activeTab="2"/>
  </bookViews>
  <sheets>
    <sheet name="Приложение1" sheetId="1" r:id="rId1"/>
    <sheet name="Приложение3" sheetId="3" r:id="rId2"/>
    <sheet name="Приложение4" sheetId="4" r:id="rId3"/>
  </sheets>
  <definedNames>
    <definedName name="BossProviderVariable?_82d6a9f0_2677_4b71_9253_e60d5dc58e10" hidden="1">"25_01_2006"</definedName>
    <definedName name="Print_Area" localSheetId="0">Приложение1!$A$1:$AH$1427</definedName>
    <definedName name="Print_Area" localSheetId="1">Приложение3!$A$1:$U$337</definedName>
    <definedName name="Print_Area" localSheetId="2">Приложение4!$A$3:$Q$88</definedName>
  </definedNames>
  <calcPr calcId="145621"/>
</workbook>
</file>

<file path=xl/calcChain.xml><?xml version="1.0" encoding="utf-8"?>
<calcChain xmlns="http://schemas.openxmlformats.org/spreadsheetml/2006/main">
  <c r="D132" i="4" l="1"/>
  <c r="E132" i="4"/>
  <c r="F132" i="4"/>
  <c r="G132" i="4"/>
  <c r="H132" i="4"/>
  <c r="I132" i="4"/>
  <c r="J132" i="4"/>
  <c r="K132" i="4"/>
  <c r="L132" i="4"/>
  <c r="M132" i="4"/>
  <c r="N132" i="4"/>
  <c r="O132" i="4"/>
  <c r="P132" i="4"/>
  <c r="C132" i="4"/>
  <c r="H1179" i="1" l="1"/>
  <c r="G1179" i="1"/>
  <c r="H1359" i="1"/>
  <c r="G1359" i="1"/>
  <c r="F246" i="4"/>
  <c r="E235" i="4"/>
  <c r="C233" i="4"/>
  <c r="G233" i="4"/>
  <c r="H233" i="4"/>
  <c r="I233" i="4"/>
  <c r="J233" i="4"/>
  <c r="P233" i="4"/>
  <c r="C275" i="4"/>
  <c r="K1359" i="1"/>
  <c r="L1359" i="1"/>
  <c r="E246" i="4" l="1"/>
  <c r="D275" i="4"/>
  <c r="G275" i="4"/>
  <c r="H275" i="4"/>
  <c r="I275" i="4"/>
  <c r="J275" i="4"/>
  <c r="P275" i="4"/>
  <c r="F281" i="4"/>
  <c r="E281" i="4" s="1"/>
  <c r="J1361" i="1"/>
  <c r="J1362" i="1"/>
  <c r="J1363" i="1"/>
  <c r="J1364" i="1"/>
  <c r="J1365" i="1"/>
  <c r="J1366" i="1"/>
  <c r="J1367" i="1"/>
  <c r="J1360" i="1"/>
  <c r="Q1359" i="1"/>
  <c r="R1359" i="1"/>
  <c r="S1359" i="1"/>
  <c r="P1361" i="1"/>
  <c r="P1362" i="1"/>
  <c r="P1363" i="1"/>
  <c r="P1364" i="1"/>
  <c r="P1365" i="1"/>
  <c r="P1366" i="1"/>
  <c r="P1367" i="1"/>
  <c r="P1360" i="1"/>
  <c r="M1181" i="1"/>
  <c r="M1182" i="1"/>
  <c r="M1183" i="1"/>
  <c r="M1184" i="1"/>
  <c r="M1185" i="1"/>
  <c r="M1186" i="1"/>
  <c r="M1187" i="1"/>
  <c r="M1180" i="1"/>
  <c r="J1181" i="1"/>
  <c r="J1182" i="1"/>
  <c r="J1183" i="1"/>
  <c r="J1184" i="1"/>
  <c r="J1185" i="1"/>
  <c r="J1186" i="1"/>
  <c r="J1187" i="1"/>
  <c r="J1180" i="1"/>
  <c r="S1179" i="1"/>
  <c r="R1179" i="1"/>
  <c r="Q1179" i="1"/>
  <c r="P1179" i="1"/>
  <c r="P1359" i="1" l="1"/>
  <c r="J1179" i="1"/>
  <c r="J1359" i="1"/>
  <c r="P1329" i="1" l="1"/>
  <c r="F271" i="4"/>
  <c r="E271" i="4" l="1"/>
  <c r="P1326" i="1" l="1"/>
  <c r="P1325" i="1"/>
  <c r="P1324" i="1"/>
  <c r="P1061" i="1"/>
  <c r="P1417" i="1"/>
  <c r="P722" i="1"/>
  <c r="P723" i="1"/>
  <c r="P724" i="1"/>
  <c r="P726" i="1"/>
  <c r="P725" i="1"/>
  <c r="E231" i="4"/>
  <c r="F231" i="4"/>
  <c r="F226" i="4"/>
  <c r="P164" i="4"/>
  <c r="E242" i="4" l="1"/>
  <c r="W546" i="1" l="1"/>
  <c r="Z546" i="1" s="1"/>
  <c r="AC546" i="1" s="1"/>
  <c r="AF546" i="1" s="1"/>
  <c r="M1030" i="1"/>
  <c r="P545" i="1" l="1"/>
  <c r="P544" i="1"/>
  <c r="P540" i="1"/>
  <c r="R225" i="3" l="1"/>
  <c r="D233" i="4"/>
  <c r="F288" i="4"/>
  <c r="E288" i="4" s="1"/>
  <c r="M1400" i="1"/>
  <c r="P1400" i="1" s="1"/>
  <c r="S1400" i="1" s="1"/>
  <c r="J1400" i="1"/>
  <c r="M1399" i="1"/>
  <c r="P1399" i="1" s="1"/>
  <c r="S1399" i="1" s="1"/>
  <c r="J1399" i="1"/>
  <c r="M1398" i="1"/>
  <c r="P1398" i="1" s="1"/>
  <c r="S1398" i="1" s="1"/>
  <c r="J1398" i="1"/>
  <c r="M1397" i="1"/>
  <c r="P1397" i="1" s="1"/>
  <c r="S1397" i="1" s="1"/>
  <c r="J1397" i="1"/>
  <c r="M1396" i="1"/>
  <c r="P1396" i="1" s="1"/>
  <c r="J1396" i="1"/>
  <c r="R1395" i="1"/>
  <c r="O1395" i="1"/>
  <c r="N1395" i="1"/>
  <c r="L1395" i="1"/>
  <c r="K1395" i="1"/>
  <c r="I1395" i="1"/>
  <c r="H1395" i="1"/>
  <c r="G1395" i="1"/>
  <c r="P999" i="1"/>
  <c r="P1000" i="1"/>
  <c r="P1001" i="1"/>
  <c r="P1002" i="1"/>
  <c r="P1003" i="1"/>
  <c r="P1004" i="1"/>
  <c r="P1005" i="1"/>
  <c r="P1006" i="1"/>
  <c r="P1007" i="1"/>
  <c r="P1008" i="1"/>
  <c r="P998" i="1"/>
  <c r="P1208" i="1"/>
  <c r="P1207" i="1"/>
  <c r="P1205" i="1"/>
  <c r="P1209" i="1"/>
  <c r="P1204" i="1"/>
  <c r="M1395" i="1" l="1"/>
  <c r="J1395" i="1"/>
  <c r="S1396" i="1"/>
  <c r="S1395" i="1" s="1"/>
  <c r="P1395" i="1"/>
  <c r="G1028" i="1"/>
  <c r="M1010" i="1"/>
  <c r="G509" i="1"/>
  <c r="H509" i="1"/>
  <c r="G164" i="4"/>
  <c r="H164" i="4"/>
  <c r="I164" i="4"/>
  <c r="J164" i="4"/>
  <c r="C164" i="4"/>
  <c r="D164" i="4"/>
  <c r="E123" i="4" l="1"/>
  <c r="P555" i="1"/>
  <c r="C213" i="4"/>
  <c r="D213" i="4"/>
  <c r="G213" i="4"/>
  <c r="H213" i="4"/>
  <c r="I213" i="4"/>
  <c r="J213" i="4"/>
  <c r="K213" i="4"/>
  <c r="L213" i="4"/>
  <c r="M213" i="4"/>
  <c r="N213" i="4"/>
  <c r="O213" i="4"/>
  <c r="P213" i="4"/>
  <c r="H1010" i="1"/>
  <c r="I1010" i="1"/>
  <c r="J1010" i="1"/>
  <c r="K1010" i="1"/>
  <c r="L1010" i="1"/>
  <c r="N1010" i="1"/>
  <c r="O1010" i="1"/>
  <c r="P1010" i="1"/>
  <c r="Q1010" i="1"/>
  <c r="R1010" i="1"/>
  <c r="S1010" i="1"/>
  <c r="G1010" i="1"/>
  <c r="E176" i="4"/>
  <c r="E118" i="4"/>
  <c r="T210" i="3"/>
  <c r="N210" i="3"/>
  <c r="H210" i="3"/>
  <c r="P516" i="1" l="1"/>
  <c r="P515" i="1"/>
  <c r="P514" i="1"/>
  <c r="P513" i="1"/>
  <c r="P512" i="1"/>
  <c r="P511" i="1"/>
  <c r="P510" i="1"/>
  <c r="R509" i="1"/>
  <c r="Q509" i="1"/>
  <c r="O509" i="1"/>
  <c r="N509" i="1"/>
  <c r="L509" i="1"/>
  <c r="K509" i="1"/>
  <c r="I509" i="1"/>
  <c r="P509" i="1" l="1"/>
  <c r="P763" i="1"/>
  <c r="P762" i="1"/>
  <c r="M1041" i="1"/>
  <c r="F297" i="4" l="1"/>
  <c r="F295" i="4"/>
  <c r="E295" i="4"/>
  <c r="F293" i="4"/>
  <c r="F291" i="4"/>
  <c r="E291" i="4" s="1"/>
  <c r="F290" i="4"/>
  <c r="E290" i="4" s="1"/>
  <c r="F289" i="4"/>
  <c r="E289" i="4" s="1"/>
  <c r="F287" i="4"/>
  <c r="F285" i="4"/>
  <c r="E285" i="4" s="1"/>
  <c r="F283" i="4"/>
  <c r="E283" i="4" s="1"/>
  <c r="F282" i="4"/>
  <c r="E282" i="4" s="1"/>
  <c r="O279" i="4"/>
  <c r="O275" i="4" s="1"/>
  <c r="N279" i="4"/>
  <c r="N275" i="4" s="1"/>
  <c r="M279" i="4"/>
  <c r="M275" i="4" s="1"/>
  <c r="L279" i="4"/>
  <c r="L275" i="4" s="1"/>
  <c r="K279" i="4"/>
  <c r="K275" i="4" s="1"/>
  <c r="F279" i="4"/>
  <c r="F277" i="4"/>
  <c r="F274" i="4"/>
  <c r="E274" i="4" s="1"/>
  <c r="E272" i="4"/>
  <c r="F270" i="4"/>
  <c r="E270" i="4" s="1"/>
  <c r="F268" i="4"/>
  <c r="E268" i="4" s="1"/>
  <c r="F267" i="4"/>
  <c r="E267" i="4"/>
  <c r="F265" i="4"/>
  <c r="E265" i="4" s="1"/>
  <c r="F263" i="4"/>
  <c r="E263" i="4"/>
  <c r="F261" i="4"/>
  <c r="E261" i="4" s="1"/>
  <c r="F260" i="4"/>
  <c r="E260" i="4" s="1"/>
  <c r="F258" i="4"/>
  <c r="E258" i="4" s="1"/>
  <c r="F256" i="4"/>
  <c r="E256" i="4" s="1"/>
  <c r="F255" i="4"/>
  <c r="E255" i="4" s="1"/>
  <c r="E254" i="4"/>
  <c r="F253" i="4"/>
  <c r="E253" i="4" s="1"/>
  <c r="F252" i="4"/>
  <c r="E252" i="4" s="1"/>
  <c r="F250" i="4"/>
  <c r="E250" i="4" s="1"/>
  <c r="E249" i="4"/>
  <c r="F247" i="4"/>
  <c r="E247" i="4" s="1"/>
  <c r="F245" i="4"/>
  <c r="E245" i="4" s="1"/>
  <c r="O244" i="4"/>
  <c r="O233" i="4" s="1"/>
  <c r="N244" i="4"/>
  <c r="N233" i="4" s="1"/>
  <c r="M244" i="4"/>
  <c r="M233" i="4" s="1"/>
  <c r="L244" i="4"/>
  <c r="L233" i="4" s="1"/>
  <c r="K244" i="4"/>
  <c r="K233" i="4" s="1"/>
  <c r="F244" i="4"/>
  <c r="E244" i="4" s="1"/>
  <c r="F241" i="4"/>
  <c r="E241" i="4" s="1"/>
  <c r="F240" i="4"/>
  <c r="E240" i="4" s="1"/>
  <c r="E239" i="4"/>
  <c r="F237" i="4"/>
  <c r="E229" i="4"/>
  <c r="E226" i="4"/>
  <c r="F221" i="4"/>
  <c r="E219" i="4"/>
  <c r="E217" i="4"/>
  <c r="E215" i="4"/>
  <c r="I163" i="4"/>
  <c r="F212" i="4"/>
  <c r="E212" i="4" s="1"/>
  <c r="F210" i="4"/>
  <c r="E210" i="4" s="1"/>
  <c r="F209" i="4"/>
  <c r="E209" i="4" s="1"/>
  <c r="F208" i="4"/>
  <c r="E208" i="4" s="1"/>
  <c r="F207" i="4"/>
  <c r="E207" i="4" s="1"/>
  <c r="F206" i="4"/>
  <c r="E206" i="4" s="1"/>
  <c r="O204" i="4"/>
  <c r="N204" i="4"/>
  <c r="M204" i="4"/>
  <c r="L204" i="4"/>
  <c r="K204" i="4"/>
  <c r="F204" i="4"/>
  <c r="E204" i="4" s="1"/>
  <c r="F203" i="4"/>
  <c r="E203" i="4" s="1"/>
  <c r="F201" i="4"/>
  <c r="E201" i="4" s="1"/>
  <c r="F199" i="4"/>
  <c r="E199" i="4" s="1"/>
  <c r="E198" i="4"/>
  <c r="F197" i="4"/>
  <c r="E197" i="4" s="1"/>
  <c r="F196" i="4"/>
  <c r="E196" i="4" s="1"/>
  <c r="F194" i="4"/>
  <c r="E194" i="4" s="1"/>
  <c r="O193" i="4"/>
  <c r="N193" i="4"/>
  <c r="M193" i="4"/>
  <c r="L193" i="4"/>
  <c r="K193" i="4"/>
  <c r="F193" i="4"/>
  <c r="E193" i="4" s="1"/>
  <c r="F192" i="4"/>
  <c r="E192" i="4" s="1"/>
  <c r="F190" i="4"/>
  <c r="E190" i="4" s="1"/>
  <c r="F189" i="4"/>
  <c r="E189" i="4" s="1"/>
  <c r="F187" i="4"/>
  <c r="E187" i="4" s="1"/>
  <c r="F186" i="4"/>
  <c r="E186" i="4" s="1"/>
  <c r="F184" i="4"/>
  <c r="E184" i="4" s="1"/>
  <c r="F183" i="4"/>
  <c r="E183" i="4" s="1"/>
  <c r="F182" i="4"/>
  <c r="E182" i="4" s="1"/>
  <c r="O181" i="4"/>
  <c r="N181" i="4"/>
  <c r="M181" i="4"/>
  <c r="L181" i="4"/>
  <c r="K181" i="4"/>
  <c r="F181" i="4"/>
  <c r="E181" i="4" s="1"/>
  <c r="O179" i="4"/>
  <c r="N179" i="4"/>
  <c r="M179" i="4"/>
  <c r="L179" i="4"/>
  <c r="K179" i="4"/>
  <c r="F179" i="4"/>
  <c r="E179" i="4" s="1"/>
  <c r="F178" i="4"/>
  <c r="E178" i="4" s="1"/>
  <c r="F177" i="4"/>
  <c r="E177" i="4" s="1"/>
  <c r="F175" i="4"/>
  <c r="E175" i="4" s="1"/>
  <c r="F174" i="4"/>
  <c r="E174" i="4" s="1"/>
  <c r="F173" i="4"/>
  <c r="E173" i="4" s="1"/>
  <c r="E171" i="4"/>
  <c r="F170" i="4"/>
  <c r="E170" i="4" s="1"/>
  <c r="F168" i="4"/>
  <c r="F166" i="4"/>
  <c r="J163" i="4"/>
  <c r="G163" i="4"/>
  <c r="D163" i="4"/>
  <c r="E160" i="4"/>
  <c r="E156" i="4"/>
  <c r="E155" i="4"/>
  <c r="E153" i="4"/>
  <c r="E151" i="4"/>
  <c r="E150" i="4"/>
  <c r="O148" i="4"/>
  <c r="N148" i="4"/>
  <c r="M148" i="4"/>
  <c r="L148" i="4"/>
  <c r="K148" i="4"/>
  <c r="E148" i="4"/>
  <c r="O145" i="4"/>
  <c r="N145" i="4"/>
  <c r="M145" i="4"/>
  <c r="L145" i="4"/>
  <c r="K145" i="4"/>
  <c r="E145" i="4"/>
  <c r="E143" i="4"/>
  <c r="O142" i="4"/>
  <c r="N142" i="4"/>
  <c r="M142" i="4"/>
  <c r="L142" i="4"/>
  <c r="K142" i="4"/>
  <c r="E142" i="4"/>
  <c r="E140" i="4"/>
  <c r="O139" i="4"/>
  <c r="N139" i="4"/>
  <c r="M139" i="4"/>
  <c r="L139" i="4"/>
  <c r="K139" i="4"/>
  <c r="E139" i="4"/>
  <c r="O138" i="4"/>
  <c r="N138" i="4"/>
  <c r="M138" i="4"/>
  <c r="L138" i="4"/>
  <c r="K138" i="4"/>
  <c r="E138" i="4"/>
  <c r="E137" i="4"/>
  <c r="E136" i="4"/>
  <c r="O134" i="4"/>
  <c r="N134" i="4"/>
  <c r="M134" i="4"/>
  <c r="L134" i="4"/>
  <c r="K134" i="4"/>
  <c r="E134" i="4"/>
  <c r="F131" i="4"/>
  <c r="E131" i="4" s="1"/>
  <c r="F129" i="4"/>
  <c r="E129" i="4" s="1"/>
  <c r="F128" i="4"/>
  <c r="E128" i="4" s="1"/>
  <c r="F126" i="4"/>
  <c r="E126" i="4"/>
  <c r="F125" i="4"/>
  <c r="E125" i="4" s="1"/>
  <c r="E122" i="4"/>
  <c r="F121" i="4"/>
  <c r="E121" i="4" s="1"/>
  <c r="F119" i="4"/>
  <c r="E119" i="4" s="1"/>
  <c r="F116" i="4"/>
  <c r="E116" i="4" s="1"/>
  <c r="F114" i="4"/>
  <c r="E114" i="4" s="1"/>
  <c r="F113" i="4"/>
  <c r="E113" i="4" s="1"/>
  <c r="F111" i="4"/>
  <c r="E111" i="4" s="1"/>
  <c r="F110" i="4"/>
  <c r="E110" i="4" s="1"/>
  <c r="F108" i="4"/>
  <c r="E108" i="4" s="1"/>
  <c r="F106" i="4"/>
  <c r="E106" i="4" s="1"/>
  <c r="F105" i="4"/>
  <c r="E105" i="4" s="1"/>
  <c r="F103" i="4"/>
  <c r="E103" i="4" s="1"/>
  <c r="F102" i="4"/>
  <c r="E102" i="4" s="1"/>
  <c r="F101" i="4"/>
  <c r="E101" i="4" s="1"/>
  <c r="F99" i="4"/>
  <c r="E99" i="4" s="1"/>
  <c r="F98" i="4"/>
  <c r="E98" i="4" s="1"/>
  <c r="F97" i="4"/>
  <c r="E97" i="4" s="1"/>
  <c r="F95" i="4"/>
  <c r="E95" i="4" s="1"/>
  <c r="F93" i="4"/>
  <c r="F92" i="4"/>
  <c r="E92" i="4" s="1"/>
  <c r="P90" i="4"/>
  <c r="O90" i="4"/>
  <c r="N90" i="4"/>
  <c r="M90" i="4"/>
  <c r="L90" i="4"/>
  <c r="K90" i="4"/>
  <c r="J90" i="4"/>
  <c r="J89" i="4" s="1"/>
  <c r="I90" i="4"/>
  <c r="I89" i="4" s="1"/>
  <c r="H90" i="4"/>
  <c r="G90" i="4"/>
  <c r="D90" i="4"/>
  <c r="C90" i="4"/>
  <c r="E88" i="4"/>
  <c r="O86" i="4"/>
  <c r="N86" i="4"/>
  <c r="M86" i="4"/>
  <c r="L86" i="4"/>
  <c r="K86" i="4"/>
  <c r="E86" i="4"/>
  <c r="O85" i="4"/>
  <c r="N85" i="4"/>
  <c r="M85" i="4"/>
  <c r="L85" i="4"/>
  <c r="K85" i="4"/>
  <c r="E85" i="4"/>
  <c r="E83" i="4"/>
  <c r="E81" i="4"/>
  <c r="O80" i="4"/>
  <c r="N80" i="4"/>
  <c r="M80" i="4"/>
  <c r="L80" i="4"/>
  <c r="K80" i="4"/>
  <c r="E80" i="4"/>
  <c r="E78" i="4"/>
  <c r="P76" i="4"/>
  <c r="J76" i="4"/>
  <c r="J16" i="4" s="1"/>
  <c r="I76" i="4"/>
  <c r="I16" i="4" s="1"/>
  <c r="H76" i="4"/>
  <c r="G76" i="4"/>
  <c r="F76" i="4"/>
  <c r="E76" i="4" s="1"/>
  <c r="D76" i="4"/>
  <c r="C76" i="4"/>
  <c r="E75" i="4"/>
  <c r="K73" i="4"/>
  <c r="K66" i="4" s="1"/>
  <c r="E73" i="4"/>
  <c r="E71" i="4"/>
  <c r="E69" i="4"/>
  <c r="E68" i="4"/>
  <c r="P66" i="4"/>
  <c r="O66" i="4"/>
  <c r="N66" i="4"/>
  <c r="M66" i="4"/>
  <c r="L66" i="4"/>
  <c r="J66" i="4"/>
  <c r="I66" i="4"/>
  <c r="H66" i="4"/>
  <c r="G66" i="4"/>
  <c r="F66" i="4"/>
  <c r="D66" i="4"/>
  <c r="C66" i="4"/>
  <c r="F64" i="4"/>
  <c r="E64" i="4" s="1"/>
  <c r="F62" i="4"/>
  <c r="E62" i="4" s="1"/>
  <c r="F60" i="4"/>
  <c r="E60" i="4" s="1"/>
  <c r="F59" i="4"/>
  <c r="E59" i="4" s="1"/>
  <c r="F57" i="4"/>
  <c r="E57" i="4" s="1"/>
  <c r="F55" i="4"/>
  <c r="E55" i="4" s="1"/>
  <c r="F54" i="4"/>
  <c r="E54" i="4" s="1"/>
  <c r="F53" i="4"/>
  <c r="E53" i="4" s="1"/>
  <c r="F51" i="4"/>
  <c r="E51" i="4" s="1"/>
  <c r="F49" i="4"/>
  <c r="E49" i="4" s="1"/>
  <c r="F47" i="4"/>
  <c r="E47" i="4" s="1"/>
  <c r="F45" i="4"/>
  <c r="E45" i="4" s="1"/>
  <c r="F44" i="4"/>
  <c r="E44" i="4" s="1"/>
  <c r="F43" i="4"/>
  <c r="E43" i="4" s="1"/>
  <c r="F41" i="4"/>
  <c r="E41" i="4" s="1"/>
  <c r="F40" i="4"/>
  <c r="E40" i="4" s="1"/>
  <c r="F39" i="4"/>
  <c r="E39" i="4" s="1"/>
  <c r="F37" i="4"/>
  <c r="E37" i="4" s="1"/>
  <c r="F36" i="4"/>
  <c r="E36" i="4" s="1"/>
  <c r="F35" i="4"/>
  <c r="E35" i="4" s="1"/>
  <c r="F34" i="4"/>
  <c r="E34" i="4" s="1"/>
  <c r="F32" i="4"/>
  <c r="E32" i="4" s="1"/>
  <c r="F31" i="4"/>
  <c r="E31" i="4" s="1"/>
  <c r="F30" i="4"/>
  <c r="E30" i="4" s="1"/>
  <c r="F29" i="4"/>
  <c r="E29" i="4" s="1"/>
  <c r="F28" i="4"/>
  <c r="E28" i="4" s="1"/>
  <c r="K27" i="4"/>
  <c r="K20" i="4" s="1"/>
  <c r="F27" i="4"/>
  <c r="E27" i="4" s="1"/>
  <c r="F26" i="4"/>
  <c r="E26" i="4" s="1"/>
  <c r="F25" i="4"/>
  <c r="E25" i="4" s="1"/>
  <c r="F24" i="4"/>
  <c r="E24" i="4" s="1"/>
  <c r="F23" i="4"/>
  <c r="E23" i="4" s="1"/>
  <c r="F22" i="4"/>
  <c r="E22" i="4" s="1"/>
  <c r="P20" i="4"/>
  <c r="P18" i="4" s="1"/>
  <c r="P17" i="4" s="1"/>
  <c r="O20" i="4"/>
  <c r="N20" i="4"/>
  <c r="N18" i="4" s="1"/>
  <c r="M20" i="4"/>
  <c r="L20" i="4"/>
  <c r="L18" i="4" s="1"/>
  <c r="J20" i="4"/>
  <c r="I20" i="4"/>
  <c r="H20" i="4"/>
  <c r="G20" i="4"/>
  <c r="G18" i="4" s="1"/>
  <c r="D20" i="4"/>
  <c r="C20" i="4"/>
  <c r="T335" i="3"/>
  <c r="N335" i="3"/>
  <c r="H335" i="3"/>
  <c r="T334" i="3"/>
  <c r="N334" i="3"/>
  <c r="H334" i="3"/>
  <c r="T333" i="3"/>
  <c r="N333" i="3"/>
  <c r="H333" i="3"/>
  <c r="T331" i="3"/>
  <c r="N331" i="3"/>
  <c r="H331" i="3"/>
  <c r="T329" i="3"/>
  <c r="N329" i="3"/>
  <c r="H329" i="3"/>
  <c r="T328" i="3"/>
  <c r="N328" i="3"/>
  <c r="H328" i="3"/>
  <c r="T326" i="3"/>
  <c r="N326" i="3"/>
  <c r="H326" i="3"/>
  <c r="T324" i="3"/>
  <c r="N324" i="3"/>
  <c r="H324" i="3"/>
  <c r="T322" i="3"/>
  <c r="N322" i="3"/>
  <c r="H322" i="3"/>
  <c r="T321" i="3"/>
  <c r="N321" i="3"/>
  <c r="H321" i="3"/>
  <c r="T319" i="3"/>
  <c r="N319" i="3"/>
  <c r="H319" i="3"/>
  <c r="T318" i="3"/>
  <c r="N318" i="3"/>
  <c r="H318" i="3"/>
  <c r="T316" i="3"/>
  <c r="N316" i="3"/>
  <c r="H316" i="3"/>
  <c r="T314" i="3"/>
  <c r="N314" i="3"/>
  <c r="H314" i="3"/>
  <c r="T313" i="3"/>
  <c r="N313" i="3"/>
  <c r="H313" i="3"/>
  <c r="T312" i="3"/>
  <c r="N312" i="3"/>
  <c r="H312" i="3"/>
  <c r="T311" i="3"/>
  <c r="N311" i="3"/>
  <c r="H311" i="3"/>
  <c r="T310" i="3"/>
  <c r="N310" i="3"/>
  <c r="H310" i="3"/>
  <c r="T309" i="3"/>
  <c r="N309" i="3"/>
  <c r="H309" i="3"/>
  <c r="T308" i="3"/>
  <c r="N308" i="3"/>
  <c r="H308" i="3"/>
  <c r="T307" i="3"/>
  <c r="N307" i="3"/>
  <c r="H307" i="3"/>
  <c r="T306" i="3"/>
  <c r="N306" i="3"/>
  <c r="H306" i="3"/>
  <c r="T304" i="3"/>
  <c r="N304" i="3"/>
  <c r="H304" i="3"/>
  <c r="T303" i="3"/>
  <c r="N303" i="3"/>
  <c r="H303" i="3"/>
  <c r="T302" i="3"/>
  <c r="N302" i="3"/>
  <c r="H302" i="3"/>
  <c r="T300" i="3"/>
  <c r="N300" i="3"/>
  <c r="H300" i="3"/>
  <c r="T299" i="3"/>
  <c r="N299" i="3"/>
  <c r="H299" i="3"/>
  <c r="T298" i="3"/>
  <c r="N298" i="3"/>
  <c r="H298" i="3"/>
  <c r="T297" i="3"/>
  <c r="N297" i="3"/>
  <c r="H297" i="3"/>
  <c r="T296" i="3"/>
  <c r="N296" i="3"/>
  <c r="H296" i="3"/>
  <c r="T295" i="3"/>
  <c r="N295" i="3"/>
  <c r="H295" i="3"/>
  <c r="T294" i="3"/>
  <c r="N294" i="3"/>
  <c r="H294" i="3"/>
  <c r="T293" i="3"/>
  <c r="N293" i="3"/>
  <c r="H293" i="3"/>
  <c r="T291" i="3"/>
  <c r="N291" i="3"/>
  <c r="H291" i="3"/>
  <c r="T290" i="3"/>
  <c r="N290" i="3"/>
  <c r="H290" i="3"/>
  <c r="T289" i="3"/>
  <c r="N289" i="3"/>
  <c r="H289" i="3"/>
  <c r="T288" i="3"/>
  <c r="N288" i="3"/>
  <c r="H288" i="3"/>
  <c r="T286" i="3"/>
  <c r="N286" i="3"/>
  <c r="H286" i="3"/>
  <c r="T284" i="3"/>
  <c r="N284" i="3"/>
  <c r="H284" i="3"/>
  <c r="S282" i="3"/>
  <c r="M282" i="3"/>
  <c r="G282" i="3"/>
  <c r="T281" i="3"/>
  <c r="N281" i="3"/>
  <c r="H281" i="3"/>
  <c r="T279" i="3"/>
  <c r="N279" i="3"/>
  <c r="H279" i="3"/>
  <c r="T278" i="3"/>
  <c r="T277" i="3"/>
  <c r="N277" i="3"/>
  <c r="H277" i="3"/>
  <c r="T276" i="3"/>
  <c r="N276" i="3"/>
  <c r="H276" i="3"/>
  <c r="T275" i="3"/>
  <c r="N275" i="3"/>
  <c r="H275" i="3"/>
  <c r="T274" i="3"/>
  <c r="N274" i="3"/>
  <c r="H274" i="3"/>
  <c r="T273" i="3"/>
  <c r="N273" i="3"/>
  <c r="H273" i="3"/>
  <c r="T271" i="3"/>
  <c r="N271" i="3"/>
  <c r="H271" i="3"/>
  <c r="T270" i="3"/>
  <c r="N270" i="3"/>
  <c r="H270" i="3"/>
  <c r="T269" i="3"/>
  <c r="N269" i="3"/>
  <c r="H269" i="3"/>
  <c r="T267" i="3"/>
  <c r="N267" i="3"/>
  <c r="H267" i="3"/>
  <c r="T266" i="3"/>
  <c r="N266" i="3"/>
  <c r="H266" i="3"/>
  <c r="T265" i="3"/>
  <c r="N265" i="3"/>
  <c r="H265" i="3"/>
  <c r="T263" i="3"/>
  <c r="N263" i="3"/>
  <c r="H263" i="3"/>
  <c r="T262" i="3"/>
  <c r="N262" i="3"/>
  <c r="H262" i="3"/>
  <c r="T261" i="3"/>
  <c r="N261" i="3"/>
  <c r="H261" i="3"/>
  <c r="T260" i="3"/>
  <c r="N260" i="3"/>
  <c r="H260" i="3"/>
  <c r="T258" i="3"/>
  <c r="N258" i="3"/>
  <c r="H258" i="3"/>
  <c r="T257" i="3"/>
  <c r="N257" i="3"/>
  <c r="H257" i="3"/>
  <c r="T256" i="3"/>
  <c r="N256" i="3"/>
  <c r="H256" i="3"/>
  <c r="T254" i="3"/>
  <c r="N254" i="3"/>
  <c r="H254" i="3"/>
  <c r="T253" i="3"/>
  <c r="N253" i="3"/>
  <c r="H253" i="3"/>
  <c r="T251" i="3"/>
  <c r="N251" i="3"/>
  <c r="H251" i="3"/>
  <c r="T250" i="3"/>
  <c r="N250" i="3"/>
  <c r="H250" i="3"/>
  <c r="T249" i="3"/>
  <c r="N249" i="3"/>
  <c r="H249" i="3"/>
  <c r="T247" i="3"/>
  <c r="N247" i="3"/>
  <c r="H247" i="3"/>
  <c r="T246" i="3"/>
  <c r="N246" i="3"/>
  <c r="H246" i="3"/>
  <c r="T245" i="3"/>
  <c r="N245" i="3"/>
  <c r="H245" i="3"/>
  <c r="T244" i="3"/>
  <c r="N244" i="3"/>
  <c r="H244" i="3"/>
  <c r="T243" i="3"/>
  <c r="N243" i="3"/>
  <c r="H243" i="3"/>
  <c r="T241" i="3"/>
  <c r="N241" i="3"/>
  <c r="H241" i="3"/>
  <c r="T240" i="3"/>
  <c r="N240" i="3"/>
  <c r="H240" i="3"/>
  <c r="T239" i="3"/>
  <c r="N239" i="3"/>
  <c r="H239" i="3"/>
  <c r="T238" i="3"/>
  <c r="N238" i="3"/>
  <c r="H238" i="3"/>
  <c r="T237" i="3"/>
  <c r="N237" i="3"/>
  <c r="H237" i="3"/>
  <c r="T236" i="3"/>
  <c r="N236" i="3"/>
  <c r="H236" i="3"/>
  <c r="T235" i="3"/>
  <c r="N235" i="3"/>
  <c r="H235" i="3"/>
  <c r="T233" i="3"/>
  <c r="N233" i="3"/>
  <c r="H233" i="3"/>
  <c r="T232" i="3"/>
  <c r="N232" i="3"/>
  <c r="H232" i="3"/>
  <c r="T230" i="3"/>
  <c r="N230" i="3"/>
  <c r="H230" i="3"/>
  <c r="T229" i="3"/>
  <c r="N229" i="3"/>
  <c r="H229" i="3"/>
  <c r="T227" i="3"/>
  <c r="N227" i="3"/>
  <c r="H227" i="3"/>
  <c r="L225" i="3"/>
  <c r="F225" i="3"/>
  <c r="T224" i="3"/>
  <c r="N224" i="3"/>
  <c r="H224" i="3"/>
  <c r="T222" i="3"/>
  <c r="N222" i="3"/>
  <c r="H222" i="3"/>
  <c r="T221" i="3"/>
  <c r="N221" i="3"/>
  <c r="H221" i="3"/>
  <c r="T219" i="3"/>
  <c r="N219" i="3"/>
  <c r="H219" i="3"/>
  <c r="T218" i="3"/>
  <c r="N218" i="3"/>
  <c r="H218" i="3"/>
  <c r="T217" i="3"/>
  <c r="N217" i="3"/>
  <c r="H217" i="3"/>
  <c r="T215" i="3"/>
  <c r="N215" i="3"/>
  <c r="H215" i="3"/>
  <c r="T214" i="3"/>
  <c r="N214" i="3"/>
  <c r="H214" i="3"/>
  <c r="T213" i="3"/>
  <c r="N213" i="3"/>
  <c r="H213" i="3"/>
  <c r="T211" i="3"/>
  <c r="N211" i="3"/>
  <c r="H211" i="3"/>
  <c r="T208" i="3"/>
  <c r="N208" i="3"/>
  <c r="H208" i="3"/>
  <c r="T207" i="3"/>
  <c r="N207" i="3"/>
  <c r="H207" i="3"/>
  <c r="T206" i="3"/>
  <c r="N206" i="3"/>
  <c r="H206" i="3"/>
  <c r="T204" i="3"/>
  <c r="N204" i="3"/>
  <c r="H204" i="3"/>
  <c r="T203" i="3"/>
  <c r="N203" i="3"/>
  <c r="H203" i="3"/>
  <c r="T201" i="3"/>
  <c r="N201" i="3"/>
  <c r="H201" i="3"/>
  <c r="T199" i="3"/>
  <c r="N199" i="3"/>
  <c r="H199" i="3"/>
  <c r="T198" i="3"/>
  <c r="N198" i="3"/>
  <c r="H198" i="3"/>
  <c r="T197" i="3"/>
  <c r="N197" i="3"/>
  <c r="H197" i="3"/>
  <c r="T196" i="3"/>
  <c r="N196" i="3"/>
  <c r="H196" i="3"/>
  <c r="T194" i="3"/>
  <c r="N194" i="3"/>
  <c r="H194" i="3"/>
  <c r="T193" i="3"/>
  <c r="N193" i="3"/>
  <c r="H193" i="3"/>
  <c r="T192" i="3"/>
  <c r="N192" i="3"/>
  <c r="H192" i="3"/>
  <c r="T190" i="3"/>
  <c r="N190" i="3"/>
  <c r="H190" i="3"/>
  <c r="T189" i="3"/>
  <c r="N189" i="3"/>
  <c r="H189" i="3"/>
  <c r="T188" i="3"/>
  <c r="N188" i="3"/>
  <c r="H188" i="3"/>
  <c r="T186" i="3"/>
  <c r="N186" i="3"/>
  <c r="H186" i="3"/>
  <c r="T185" i="3"/>
  <c r="N185" i="3"/>
  <c r="H185" i="3"/>
  <c r="T184" i="3"/>
  <c r="N184" i="3"/>
  <c r="H184" i="3"/>
  <c r="T183" i="3"/>
  <c r="N183" i="3"/>
  <c r="H183" i="3"/>
  <c r="T182" i="3"/>
  <c r="N182" i="3"/>
  <c r="H182" i="3"/>
  <c r="T181" i="3"/>
  <c r="N181" i="3"/>
  <c r="H181" i="3"/>
  <c r="T179" i="3"/>
  <c r="N179" i="3"/>
  <c r="H179" i="3"/>
  <c r="T178" i="3"/>
  <c r="N178" i="3"/>
  <c r="H178" i="3"/>
  <c r="T177" i="3"/>
  <c r="N177" i="3"/>
  <c r="H177" i="3"/>
  <c r="T176" i="3"/>
  <c r="N176" i="3"/>
  <c r="H176" i="3"/>
  <c r="T174" i="3"/>
  <c r="N174" i="3"/>
  <c r="H174" i="3"/>
  <c r="T173" i="3"/>
  <c r="N173" i="3"/>
  <c r="H173" i="3"/>
  <c r="T172" i="3"/>
  <c r="N172" i="3"/>
  <c r="T171" i="3"/>
  <c r="N171" i="3"/>
  <c r="H171" i="3"/>
  <c r="Q169" i="3"/>
  <c r="K169" i="3"/>
  <c r="E169" i="3"/>
  <c r="T168" i="3"/>
  <c r="N168" i="3"/>
  <c r="H168" i="3"/>
  <c r="T166" i="3"/>
  <c r="N166" i="3"/>
  <c r="H166" i="3"/>
  <c r="T164" i="3"/>
  <c r="N164" i="3"/>
  <c r="H164" i="3"/>
  <c r="T163" i="3"/>
  <c r="N163" i="3"/>
  <c r="H163" i="3"/>
  <c r="T161" i="3"/>
  <c r="N161" i="3"/>
  <c r="H161" i="3"/>
  <c r="T159" i="3"/>
  <c r="N159" i="3"/>
  <c r="H159" i="3"/>
  <c r="T158" i="3"/>
  <c r="N158" i="3"/>
  <c r="H158" i="3"/>
  <c r="T156" i="3"/>
  <c r="N156" i="3"/>
  <c r="H156" i="3"/>
  <c r="T154" i="3"/>
  <c r="N154" i="3"/>
  <c r="H154" i="3"/>
  <c r="T153" i="3"/>
  <c r="N153" i="3"/>
  <c r="H153" i="3"/>
  <c r="T152" i="3"/>
  <c r="N152" i="3"/>
  <c r="H152" i="3"/>
  <c r="T150" i="3"/>
  <c r="N150" i="3"/>
  <c r="H150" i="3"/>
  <c r="T149" i="3"/>
  <c r="N149" i="3"/>
  <c r="H149" i="3"/>
  <c r="T147" i="3"/>
  <c r="N147" i="3"/>
  <c r="H147" i="3"/>
  <c r="T146" i="3"/>
  <c r="N146" i="3"/>
  <c r="H146" i="3"/>
  <c r="T144" i="3"/>
  <c r="N144" i="3"/>
  <c r="H144" i="3"/>
  <c r="T143" i="3"/>
  <c r="N143" i="3"/>
  <c r="H143" i="3"/>
  <c r="T141" i="3"/>
  <c r="N141" i="3"/>
  <c r="H141" i="3"/>
  <c r="T140" i="3"/>
  <c r="N140" i="3"/>
  <c r="D140" i="3"/>
  <c r="H140" i="3" s="1"/>
  <c r="T139" i="3"/>
  <c r="N139" i="3"/>
  <c r="H139" i="3"/>
  <c r="T138" i="3"/>
  <c r="N138" i="3"/>
  <c r="H138" i="3"/>
  <c r="T136" i="3"/>
  <c r="N136" i="3"/>
  <c r="H136" i="3"/>
  <c r="T135" i="3"/>
  <c r="N135" i="3"/>
  <c r="H135" i="3"/>
  <c r="T134" i="3"/>
  <c r="N134" i="3"/>
  <c r="H134" i="3"/>
  <c r="T132" i="3"/>
  <c r="N132" i="3"/>
  <c r="H132" i="3"/>
  <c r="T131" i="3"/>
  <c r="N131" i="3"/>
  <c r="H131" i="3"/>
  <c r="T129" i="3"/>
  <c r="N129" i="3"/>
  <c r="H129" i="3"/>
  <c r="P127" i="3"/>
  <c r="J127" i="3"/>
  <c r="D127" i="3"/>
  <c r="T126" i="3"/>
  <c r="N126" i="3"/>
  <c r="H126" i="3"/>
  <c r="T125" i="3"/>
  <c r="N125" i="3"/>
  <c r="H125" i="3"/>
  <c r="T124" i="3"/>
  <c r="N124" i="3"/>
  <c r="H124" i="3"/>
  <c r="T123" i="3"/>
  <c r="N123" i="3"/>
  <c r="H123" i="3"/>
  <c r="T121" i="3"/>
  <c r="N121" i="3"/>
  <c r="H121" i="3"/>
  <c r="T120" i="3"/>
  <c r="N120" i="3"/>
  <c r="H120" i="3"/>
  <c r="T119" i="3"/>
  <c r="N119" i="3"/>
  <c r="H119" i="3"/>
  <c r="T117" i="3"/>
  <c r="N117" i="3"/>
  <c r="H117" i="3"/>
  <c r="T116" i="3"/>
  <c r="T115" i="3"/>
  <c r="N115" i="3"/>
  <c r="H115" i="3"/>
  <c r="T114" i="3"/>
  <c r="N114" i="3"/>
  <c r="H114" i="3"/>
  <c r="T113" i="3"/>
  <c r="N113" i="3"/>
  <c r="H113" i="3"/>
  <c r="T112" i="3"/>
  <c r="N112" i="3"/>
  <c r="H112" i="3"/>
  <c r="T111" i="3"/>
  <c r="N111" i="3"/>
  <c r="H111" i="3"/>
  <c r="T110" i="3"/>
  <c r="N110" i="3"/>
  <c r="H110" i="3"/>
  <c r="T109" i="3"/>
  <c r="N109" i="3"/>
  <c r="H109" i="3"/>
  <c r="T107" i="3"/>
  <c r="N107" i="3"/>
  <c r="H107" i="3"/>
  <c r="T106" i="3"/>
  <c r="N106" i="3"/>
  <c r="H106" i="3"/>
  <c r="T105" i="3"/>
  <c r="N105" i="3"/>
  <c r="H105" i="3"/>
  <c r="T104" i="3"/>
  <c r="N104" i="3"/>
  <c r="H104" i="3"/>
  <c r="T103" i="3"/>
  <c r="N103" i="3"/>
  <c r="H103" i="3"/>
  <c r="T101" i="3"/>
  <c r="N101" i="3"/>
  <c r="H101" i="3"/>
  <c r="T100" i="3"/>
  <c r="N100" i="3"/>
  <c r="H100" i="3"/>
  <c r="T99" i="3"/>
  <c r="N99" i="3"/>
  <c r="H99" i="3"/>
  <c r="T98" i="3"/>
  <c r="N98" i="3"/>
  <c r="H98" i="3"/>
  <c r="T97" i="3"/>
  <c r="N97" i="3"/>
  <c r="H97" i="3"/>
  <c r="T95" i="3"/>
  <c r="N95" i="3"/>
  <c r="H95" i="3"/>
  <c r="T94" i="3"/>
  <c r="N94" i="3"/>
  <c r="H94" i="3"/>
  <c r="T93" i="3"/>
  <c r="N93" i="3"/>
  <c r="H93" i="3"/>
  <c r="T92" i="3"/>
  <c r="N92" i="3"/>
  <c r="H92" i="3"/>
  <c r="T91" i="3"/>
  <c r="N91" i="3"/>
  <c r="H91" i="3"/>
  <c r="T90" i="3"/>
  <c r="N90" i="3"/>
  <c r="H90" i="3"/>
  <c r="T89" i="3"/>
  <c r="N89" i="3"/>
  <c r="H89" i="3"/>
  <c r="T88" i="3"/>
  <c r="N88" i="3"/>
  <c r="H88" i="3"/>
  <c r="T87" i="3"/>
  <c r="N87" i="3"/>
  <c r="H87" i="3"/>
  <c r="T85" i="3"/>
  <c r="N85" i="3"/>
  <c r="H85" i="3"/>
  <c r="T84" i="3"/>
  <c r="N84" i="3"/>
  <c r="H84" i="3"/>
  <c r="T83" i="3"/>
  <c r="N83" i="3"/>
  <c r="H83" i="3"/>
  <c r="T82" i="3"/>
  <c r="N82" i="3"/>
  <c r="H82" i="3"/>
  <c r="T80" i="3"/>
  <c r="N80" i="3"/>
  <c r="H80" i="3"/>
  <c r="T79" i="3"/>
  <c r="N79" i="3"/>
  <c r="H79" i="3"/>
  <c r="T78" i="3"/>
  <c r="N78" i="3"/>
  <c r="H78" i="3"/>
  <c r="T77" i="3"/>
  <c r="N77" i="3"/>
  <c r="H77" i="3"/>
  <c r="T76" i="3"/>
  <c r="N76" i="3"/>
  <c r="H76" i="3"/>
  <c r="T75" i="3"/>
  <c r="N75" i="3"/>
  <c r="H75" i="3"/>
  <c r="T74" i="3"/>
  <c r="N74" i="3"/>
  <c r="H74" i="3"/>
  <c r="T72" i="3"/>
  <c r="N72" i="3"/>
  <c r="H72" i="3"/>
  <c r="T71" i="3"/>
  <c r="N71" i="3"/>
  <c r="H71" i="3"/>
  <c r="T69" i="3"/>
  <c r="N69" i="3"/>
  <c r="H69" i="3"/>
  <c r="T68" i="3"/>
  <c r="N68" i="3"/>
  <c r="H68" i="3"/>
  <c r="T67" i="3"/>
  <c r="N67" i="3"/>
  <c r="H67" i="3"/>
  <c r="T65" i="3"/>
  <c r="N65" i="3"/>
  <c r="H65" i="3"/>
  <c r="T64" i="3"/>
  <c r="N64" i="3"/>
  <c r="H64" i="3"/>
  <c r="T63" i="3"/>
  <c r="N63" i="3"/>
  <c r="H63" i="3"/>
  <c r="T62" i="3"/>
  <c r="N62" i="3"/>
  <c r="H62" i="3"/>
  <c r="T61" i="3"/>
  <c r="N61" i="3"/>
  <c r="H61" i="3"/>
  <c r="T60" i="3"/>
  <c r="N60" i="3"/>
  <c r="H60" i="3"/>
  <c r="T59" i="3"/>
  <c r="N59" i="3"/>
  <c r="H59" i="3"/>
  <c r="T58" i="3"/>
  <c r="N58" i="3"/>
  <c r="H58" i="3"/>
  <c r="T57" i="3"/>
  <c r="N57" i="3"/>
  <c r="H57" i="3"/>
  <c r="T56" i="3"/>
  <c r="N56" i="3"/>
  <c r="H56" i="3"/>
  <c r="T55" i="3"/>
  <c r="N55" i="3"/>
  <c r="H55" i="3"/>
  <c r="T53" i="3"/>
  <c r="N53" i="3"/>
  <c r="H53" i="3"/>
  <c r="T52" i="3"/>
  <c r="N52" i="3"/>
  <c r="H52" i="3"/>
  <c r="T51" i="3"/>
  <c r="N51" i="3"/>
  <c r="H51" i="3"/>
  <c r="T50" i="3"/>
  <c r="N50" i="3"/>
  <c r="H50" i="3"/>
  <c r="T49" i="3"/>
  <c r="N49" i="3"/>
  <c r="H49" i="3"/>
  <c r="T48" i="3"/>
  <c r="N48" i="3"/>
  <c r="H48" i="3"/>
  <c r="T47" i="3"/>
  <c r="N47" i="3"/>
  <c r="H47" i="3"/>
  <c r="T46" i="3"/>
  <c r="N46" i="3"/>
  <c r="H46" i="3"/>
  <c r="T44" i="3"/>
  <c r="N44" i="3"/>
  <c r="H44" i="3"/>
  <c r="T43" i="3"/>
  <c r="N43" i="3"/>
  <c r="H43" i="3"/>
  <c r="T42" i="3"/>
  <c r="N42" i="3"/>
  <c r="H42" i="3"/>
  <c r="T41" i="3"/>
  <c r="N41" i="3"/>
  <c r="H41" i="3"/>
  <c r="T40" i="3"/>
  <c r="N40" i="3"/>
  <c r="H40" i="3"/>
  <c r="T39" i="3"/>
  <c r="N39" i="3"/>
  <c r="D39" i="3"/>
  <c r="H39" i="3" s="1"/>
  <c r="T38" i="3"/>
  <c r="N38" i="3"/>
  <c r="H38" i="3"/>
  <c r="T37" i="3"/>
  <c r="N37" i="3"/>
  <c r="H37" i="3"/>
  <c r="T36" i="3"/>
  <c r="N36" i="3"/>
  <c r="H36" i="3"/>
  <c r="T35" i="3"/>
  <c r="N35" i="3"/>
  <c r="H35" i="3"/>
  <c r="T34" i="3"/>
  <c r="N34" i="3"/>
  <c r="H34" i="3"/>
  <c r="T33" i="3"/>
  <c r="N33" i="3"/>
  <c r="H33" i="3"/>
  <c r="P32" i="3"/>
  <c r="T32" i="3" s="1"/>
  <c r="N32" i="3"/>
  <c r="H32" i="3"/>
  <c r="T31" i="3"/>
  <c r="N31" i="3"/>
  <c r="H31" i="3"/>
  <c r="T30" i="3"/>
  <c r="N30" i="3"/>
  <c r="H30" i="3"/>
  <c r="T28" i="3"/>
  <c r="N28" i="3"/>
  <c r="H28" i="3"/>
  <c r="P27" i="3"/>
  <c r="T27" i="3" s="1"/>
  <c r="N27" i="3"/>
  <c r="H27" i="3"/>
  <c r="T26" i="3"/>
  <c r="N26" i="3"/>
  <c r="H26" i="3"/>
  <c r="T25" i="3"/>
  <c r="N25" i="3"/>
  <c r="H25" i="3"/>
  <c r="T24" i="3"/>
  <c r="N24" i="3"/>
  <c r="H24" i="3"/>
  <c r="T22" i="3"/>
  <c r="N22" i="3"/>
  <c r="H22" i="3"/>
  <c r="T21" i="3"/>
  <c r="N21" i="3"/>
  <c r="H21" i="3"/>
  <c r="T20" i="3"/>
  <c r="N20" i="3"/>
  <c r="H20" i="3"/>
  <c r="T19" i="3"/>
  <c r="N19" i="3"/>
  <c r="H19" i="3"/>
  <c r="T18" i="3"/>
  <c r="N18" i="3"/>
  <c r="T17" i="3"/>
  <c r="N17" i="3"/>
  <c r="H17" i="3"/>
  <c r="T16" i="3"/>
  <c r="N16" i="3"/>
  <c r="H16" i="3"/>
  <c r="T15" i="3"/>
  <c r="N15" i="3"/>
  <c r="H15" i="3"/>
  <c r="S13" i="3"/>
  <c r="R13" i="3"/>
  <c r="Q13" i="3"/>
  <c r="M13" i="3"/>
  <c r="L13" i="3"/>
  <c r="K13" i="3"/>
  <c r="J13" i="3"/>
  <c r="G13" i="3"/>
  <c r="F13" i="3"/>
  <c r="E13" i="3"/>
  <c r="M1425" i="1"/>
  <c r="M1424" i="1" s="1"/>
  <c r="J1425" i="1"/>
  <c r="J1424" i="1" s="1"/>
  <c r="S1424" i="1"/>
  <c r="R1424" i="1"/>
  <c r="Q1424" i="1"/>
  <c r="P1424" i="1"/>
  <c r="O1424" i="1"/>
  <c r="N1424" i="1"/>
  <c r="L1424" i="1"/>
  <c r="K1424" i="1"/>
  <c r="I1424" i="1"/>
  <c r="H1424" i="1"/>
  <c r="G1424" i="1"/>
  <c r="P1421" i="1"/>
  <c r="P1420" i="1" s="1"/>
  <c r="M1421" i="1"/>
  <c r="M1420" i="1" s="1"/>
  <c r="J1421" i="1"/>
  <c r="J1420" i="1" s="1"/>
  <c r="S1420" i="1"/>
  <c r="R1420" i="1"/>
  <c r="Q1420" i="1"/>
  <c r="O1420" i="1"/>
  <c r="N1420" i="1"/>
  <c r="L1420" i="1"/>
  <c r="K1420" i="1"/>
  <c r="I1420" i="1"/>
  <c r="H1420" i="1"/>
  <c r="G1420" i="1"/>
  <c r="M1417" i="1"/>
  <c r="P1416" i="1" s="1"/>
  <c r="J1417" i="1"/>
  <c r="J1416" i="1" s="1"/>
  <c r="S1416" i="1"/>
  <c r="Q1416" i="1"/>
  <c r="O1416" i="1"/>
  <c r="N1416" i="1"/>
  <c r="L1416" i="1"/>
  <c r="K1416" i="1"/>
  <c r="I1416" i="1"/>
  <c r="H1416" i="1"/>
  <c r="G1416" i="1"/>
  <c r="M1413" i="1"/>
  <c r="P1413" i="1" s="1"/>
  <c r="R1413" i="1" s="1"/>
  <c r="R1412" i="1" s="1"/>
  <c r="J1413" i="1"/>
  <c r="J1412" i="1" s="1"/>
  <c r="S1412" i="1"/>
  <c r="Q1412" i="1"/>
  <c r="O1412" i="1"/>
  <c r="N1412" i="1"/>
  <c r="L1412" i="1"/>
  <c r="K1412" i="1"/>
  <c r="I1412" i="1"/>
  <c r="H1412" i="1"/>
  <c r="G1412" i="1"/>
  <c r="M1410" i="1"/>
  <c r="P1410" i="1" s="1"/>
  <c r="R1410" i="1" s="1"/>
  <c r="J1410" i="1"/>
  <c r="M1409" i="1"/>
  <c r="J1409" i="1"/>
  <c r="H1409" i="1"/>
  <c r="M1408" i="1"/>
  <c r="P1408" i="1" s="1"/>
  <c r="J1408" i="1"/>
  <c r="H1408" i="1"/>
  <c r="S1407" i="1"/>
  <c r="Q1407" i="1"/>
  <c r="O1407" i="1"/>
  <c r="N1407" i="1"/>
  <c r="L1407" i="1"/>
  <c r="K1407" i="1"/>
  <c r="I1407" i="1"/>
  <c r="G1407" i="1"/>
  <c r="M1405" i="1"/>
  <c r="P1405" i="1" s="1"/>
  <c r="R1405" i="1" s="1"/>
  <c r="J1405" i="1"/>
  <c r="M1404" i="1"/>
  <c r="P1404" i="1" s="1"/>
  <c r="J1404" i="1"/>
  <c r="M1403" i="1"/>
  <c r="P1403" i="1" s="1"/>
  <c r="R1403" i="1" s="1"/>
  <c r="J1403" i="1"/>
  <c r="S1402" i="1"/>
  <c r="Q1402" i="1"/>
  <c r="O1402" i="1"/>
  <c r="N1402" i="1"/>
  <c r="L1402" i="1"/>
  <c r="K1402" i="1"/>
  <c r="I1402" i="1"/>
  <c r="H1402" i="1"/>
  <c r="G1402" i="1"/>
  <c r="M1393" i="1"/>
  <c r="M1391" i="1" s="1"/>
  <c r="J1393" i="1"/>
  <c r="M1392" i="1"/>
  <c r="J1392" i="1"/>
  <c r="S1391" i="1"/>
  <c r="R1391" i="1"/>
  <c r="Q1391" i="1"/>
  <c r="P1391" i="1"/>
  <c r="O1391" i="1"/>
  <c r="N1391" i="1"/>
  <c r="L1391" i="1"/>
  <c r="K1391" i="1"/>
  <c r="I1391" i="1"/>
  <c r="H1391" i="1"/>
  <c r="G1391" i="1"/>
  <c r="P1388" i="1"/>
  <c r="M1388" i="1"/>
  <c r="J1388" i="1"/>
  <c r="P1387" i="1"/>
  <c r="M1387" i="1"/>
  <c r="J1387" i="1"/>
  <c r="S1386" i="1"/>
  <c r="R1386" i="1"/>
  <c r="Q1386" i="1"/>
  <c r="O1386" i="1"/>
  <c r="N1386" i="1"/>
  <c r="L1386" i="1"/>
  <c r="K1386" i="1"/>
  <c r="I1386" i="1"/>
  <c r="H1386" i="1"/>
  <c r="G1386" i="1"/>
  <c r="M1383" i="1"/>
  <c r="J1383" i="1"/>
  <c r="M1382" i="1"/>
  <c r="J1382" i="1"/>
  <c r="M1381" i="1"/>
  <c r="J1381" i="1"/>
  <c r="J1380" i="1" s="1"/>
  <c r="O1380" i="1"/>
  <c r="N1380" i="1"/>
  <c r="L1380" i="1"/>
  <c r="K1380" i="1"/>
  <c r="I1380" i="1"/>
  <c r="H1380" i="1"/>
  <c r="G1380" i="1"/>
  <c r="M1378" i="1"/>
  <c r="P1378" i="1" s="1"/>
  <c r="R1378" i="1" s="1"/>
  <c r="J1378" i="1"/>
  <c r="M1377" i="1"/>
  <c r="P1377" i="1" s="1"/>
  <c r="R1377" i="1" s="1"/>
  <c r="J1377" i="1"/>
  <c r="M1376" i="1"/>
  <c r="P1376" i="1" s="1"/>
  <c r="R1376" i="1" s="1"/>
  <c r="J1376" i="1"/>
  <c r="M1375" i="1"/>
  <c r="P1375" i="1" s="1"/>
  <c r="R1375" i="1" s="1"/>
  <c r="J1375" i="1"/>
  <c r="M1374" i="1"/>
  <c r="P1374" i="1" s="1"/>
  <c r="R1374" i="1" s="1"/>
  <c r="J1374" i="1"/>
  <c r="M1373" i="1"/>
  <c r="P1373" i="1" s="1"/>
  <c r="R1373" i="1" s="1"/>
  <c r="J1373" i="1"/>
  <c r="M1372" i="1"/>
  <c r="P1372" i="1" s="1"/>
  <c r="R1372" i="1" s="1"/>
  <c r="J1372" i="1"/>
  <c r="M1371" i="1"/>
  <c r="P1371" i="1" s="1"/>
  <c r="R1371" i="1" s="1"/>
  <c r="J1371" i="1"/>
  <c r="M1370" i="1"/>
  <c r="P1370" i="1" s="1"/>
  <c r="R1370" i="1" s="1"/>
  <c r="J1370" i="1"/>
  <c r="S1369" i="1"/>
  <c r="Q1369" i="1"/>
  <c r="O1369" i="1"/>
  <c r="N1369" i="1"/>
  <c r="L1369" i="1"/>
  <c r="K1369" i="1"/>
  <c r="I1369" i="1"/>
  <c r="H1369" i="1"/>
  <c r="G1369" i="1"/>
  <c r="M1357" i="1"/>
  <c r="J1357" i="1"/>
  <c r="M1356" i="1"/>
  <c r="J1356" i="1"/>
  <c r="S1355" i="1"/>
  <c r="R1355" i="1"/>
  <c r="Q1355" i="1"/>
  <c r="P1355" i="1"/>
  <c r="O1355" i="1"/>
  <c r="N1355" i="1"/>
  <c r="L1355" i="1"/>
  <c r="K1355" i="1"/>
  <c r="I1355" i="1"/>
  <c r="H1355" i="1"/>
  <c r="G1355" i="1"/>
  <c r="M1353" i="1"/>
  <c r="P1353" i="1" s="1"/>
  <c r="P1352" i="1" s="1"/>
  <c r="J1353" i="1"/>
  <c r="J1352" i="1" s="1"/>
  <c r="S1352" i="1"/>
  <c r="Q1352" i="1"/>
  <c r="O1352" i="1"/>
  <c r="N1352" i="1"/>
  <c r="L1352" i="1"/>
  <c r="K1352" i="1"/>
  <c r="I1352" i="1"/>
  <c r="H1352" i="1"/>
  <c r="G1352" i="1"/>
  <c r="M1349" i="1"/>
  <c r="J1349" i="1"/>
  <c r="J1348" i="1" s="1"/>
  <c r="O1348" i="1"/>
  <c r="N1348" i="1"/>
  <c r="M1348" i="1"/>
  <c r="L1348" i="1"/>
  <c r="K1348" i="1"/>
  <c r="I1348" i="1"/>
  <c r="H1348" i="1"/>
  <c r="G1348" i="1"/>
  <c r="M1344" i="1"/>
  <c r="P1344" i="1" s="1"/>
  <c r="S1344" i="1" s="1"/>
  <c r="J1344" i="1"/>
  <c r="M1343" i="1"/>
  <c r="P1343" i="1" s="1"/>
  <c r="S1343" i="1" s="1"/>
  <c r="J1343" i="1"/>
  <c r="M1342" i="1"/>
  <c r="P1342" i="1" s="1"/>
  <c r="S1342" i="1" s="1"/>
  <c r="J1342" i="1"/>
  <c r="M1341" i="1"/>
  <c r="P1341" i="1" s="1"/>
  <c r="S1341" i="1" s="1"/>
  <c r="J1341" i="1"/>
  <c r="M1340" i="1"/>
  <c r="P1340" i="1" s="1"/>
  <c r="S1340" i="1" s="1"/>
  <c r="J1340" i="1"/>
  <c r="M1339" i="1"/>
  <c r="P1339" i="1" s="1"/>
  <c r="S1339" i="1" s="1"/>
  <c r="J1339" i="1"/>
  <c r="M1338" i="1"/>
  <c r="P1338" i="1" s="1"/>
  <c r="S1338" i="1" s="1"/>
  <c r="J1338" i="1"/>
  <c r="H1338" i="1"/>
  <c r="M1337" i="1"/>
  <c r="P1337" i="1" s="1"/>
  <c r="S1337" i="1" s="1"/>
  <c r="J1337" i="1"/>
  <c r="H1337" i="1"/>
  <c r="M1336" i="1"/>
  <c r="P1336" i="1" s="1"/>
  <c r="S1336" i="1" s="1"/>
  <c r="J1336" i="1"/>
  <c r="M1335" i="1"/>
  <c r="P1335" i="1" s="1"/>
  <c r="M1334" i="1"/>
  <c r="P1334" i="1" s="1"/>
  <c r="S1334" i="1" s="1"/>
  <c r="J1334" i="1"/>
  <c r="R1333" i="1"/>
  <c r="Q1333" i="1"/>
  <c r="O1333" i="1"/>
  <c r="N1333" i="1"/>
  <c r="L1333" i="1"/>
  <c r="K1333" i="1"/>
  <c r="I1333" i="1"/>
  <c r="G1333" i="1"/>
  <c r="M1330" i="1"/>
  <c r="J1330" i="1"/>
  <c r="M1329" i="1"/>
  <c r="P1328" i="1" s="1"/>
  <c r="J1329" i="1"/>
  <c r="R1328" i="1"/>
  <c r="Q1328" i="1"/>
  <c r="O1328" i="1"/>
  <c r="N1328" i="1"/>
  <c r="L1328" i="1"/>
  <c r="K1328" i="1"/>
  <c r="I1328" i="1"/>
  <c r="H1328" i="1"/>
  <c r="G1328" i="1"/>
  <c r="M1326" i="1"/>
  <c r="J1326" i="1"/>
  <c r="M1325" i="1"/>
  <c r="J1325" i="1"/>
  <c r="M1324" i="1"/>
  <c r="J1324" i="1"/>
  <c r="J1323" i="1" s="1"/>
  <c r="R1323" i="1"/>
  <c r="Q1323" i="1"/>
  <c r="O1323" i="1"/>
  <c r="N1323" i="1"/>
  <c r="L1323" i="1"/>
  <c r="K1323" i="1"/>
  <c r="I1323" i="1"/>
  <c r="H1323" i="1"/>
  <c r="G1323" i="1"/>
  <c r="M1321" i="1"/>
  <c r="P1321" i="1" s="1"/>
  <c r="S1321" i="1" s="1"/>
  <c r="J1321" i="1"/>
  <c r="M1320" i="1"/>
  <c r="P1320" i="1" s="1"/>
  <c r="S1320" i="1" s="1"/>
  <c r="J1320" i="1"/>
  <c r="M1319" i="1"/>
  <c r="J1319" i="1"/>
  <c r="R1318" i="1"/>
  <c r="Q1318" i="1"/>
  <c r="O1318" i="1"/>
  <c r="N1318" i="1"/>
  <c r="L1318" i="1"/>
  <c r="K1318" i="1"/>
  <c r="I1318" i="1"/>
  <c r="H1318" i="1"/>
  <c r="G1318" i="1"/>
  <c r="M1315" i="1"/>
  <c r="P1315" i="1" s="1"/>
  <c r="S1315" i="1" s="1"/>
  <c r="J1315" i="1"/>
  <c r="M1314" i="1"/>
  <c r="P1314" i="1" s="1"/>
  <c r="S1314" i="1" s="1"/>
  <c r="J1314" i="1"/>
  <c r="P1313" i="1"/>
  <c r="M1313" i="1"/>
  <c r="J1313" i="1"/>
  <c r="M1312" i="1"/>
  <c r="P1312" i="1" s="1"/>
  <c r="S1312" i="1" s="1"/>
  <c r="J1312" i="1"/>
  <c r="M1311" i="1"/>
  <c r="P1311" i="1" s="1"/>
  <c r="S1311" i="1" s="1"/>
  <c r="J1311" i="1"/>
  <c r="M1310" i="1"/>
  <c r="P1310" i="1" s="1"/>
  <c r="S1310" i="1" s="1"/>
  <c r="J1310" i="1"/>
  <c r="M1309" i="1"/>
  <c r="P1309" i="1" s="1"/>
  <c r="S1309" i="1" s="1"/>
  <c r="J1309" i="1"/>
  <c r="M1308" i="1"/>
  <c r="P1308" i="1" s="1"/>
  <c r="S1308" i="1" s="1"/>
  <c r="J1308" i="1"/>
  <c r="M1307" i="1"/>
  <c r="P1307" i="1" s="1"/>
  <c r="S1307" i="1" s="1"/>
  <c r="J1307" i="1"/>
  <c r="M1306" i="1"/>
  <c r="P1306" i="1" s="1"/>
  <c r="S1306" i="1" s="1"/>
  <c r="J1306" i="1"/>
  <c r="M1305" i="1"/>
  <c r="P1305" i="1" s="1"/>
  <c r="S1305" i="1" s="1"/>
  <c r="J1305" i="1"/>
  <c r="M1304" i="1"/>
  <c r="P1304" i="1" s="1"/>
  <c r="S1304" i="1" s="1"/>
  <c r="J1304" i="1"/>
  <c r="M1303" i="1"/>
  <c r="P1303" i="1" s="1"/>
  <c r="S1303" i="1" s="1"/>
  <c r="J1303" i="1"/>
  <c r="M1302" i="1"/>
  <c r="P1302" i="1" s="1"/>
  <c r="S1302" i="1" s="1"/>
  <c r="J1302" i="1"/>
  <c r="M1301" i="1"/>
  <c r="P1301" i="1" s="1"/>
  <c r="S1301" i="1" s="1"/>
  <c r="J1301" i="1"/>
  <c r="M1300" i="1"/>
  <c r="P1300" i="1" s="1"/>
  <c r="S1300" i="1" s="1"/>
  <c r="J1300" i="1"/>
  <c r="M1299" i="1"/>
  <c r="P1299" i="1" s="1"/>
  <c r="S1299" i="1" s="1"/>
  <c r="J1299" i="1"/>
  <c r="M1298" i="1"/>
  <c r="P1298" i="1" s="1"/>
  <c r="S1298" i="1" s="1"/>
  <c r="J1298" i="1"/>
  <c r="M1297" i="1"/>
  <c r="P1297" i="1" s="1"/>
  <c r="S1297" i="1" s="1"/>
  <c r="J1297" i="1"/>
  <c r="M1296" i="1"/>
  <c r="P1296" i="1" s="1"/>
  <c r="S1296" i="1" s="1"/>
  <c r="J1296" i="1"/>
  <c r="M1295" i="1"/>
  <c r="J1295" i="1"/>
  <c r="R1294" i="1"/>
  <c r="Q1294" i="1"/>
  <c r="O1294" i="1"/>
  <c r="N1294" i="1"/>
  <c r="L1294" i="1"/>
  <c r="K1294" i="1"/>
  <c r="I1294" i="1"/>
  <c r="H1294" i="1"/>
  <c r="G1294" i="1"/>
  <c r="M1292" i="1"/>
  <c r="P1292" i="1" s="1"/>
  <c r="S1292" i="1" s="1"/>
  <c r="J1292" i="1"/>
  <c r="M1291" i="1"/>
  <c r="P1291" i="1" s="1"/>
  <c r="S1291" i="1" s="1"/>
  <c r="J1291" i="1"/>
  <c r="M1290" i="1"/>
  <c r="P1290" i="1" s="1"/>
  <c r="S1290" i="1" s="1"/>
  <c r="J1290" i="1"/>
  <c r="M1289" i="1"/>
  <c r="P1289" i="1" s="1"/>
  <c r="S1289" i="1" s="1"/>
  <c r="J1289" i="1"/>
  <c r="M1288" i="1"/>
  <c r="J1288" i="1"/>
  <c r="R1287" i="1"/>
  <c r="Q1287" i="1"/>
  <c r="O1287" i="1"/>
  <c r="N1287" i="1"/>
  <c r="L1287" i="1"/>
  <c r="K1287" i="1"/>
  <c r="I1287" i="1"/>
  <c r="H1287" i="1"/>
  <c r="G1287" i="1"/>
  <c r="M1284" i="1"/>
  <c r="P1284" i="1" s="1"/>
  <c r="S1284" i="1" s="1"/>
  <c r="J1284" i="1"/>
  <c r="M1283" i="1"/>
  <c r="P1283" i="1" s="1"/>
  <c r="S1283" i="1" s="1"/>
  <c r="J1283" i="1"/>
  <c r="M1282" i="1"/>
  <c r="J1282" i="1"/>
  <c r="P1281" i="1"/>
  <c r="S1281" i="1" s="1"/>
  <c r="J1281" i="1"/>
  <c r="R1280" i="1"/>
  <c r="Q1280" i="1"/>
  <c r="O1280" i="1"/>
  <c r="N1280" i="1"/>
  <c r="L1280" i="1"/>
  <c r="K1280" i="1"/>
  <c r="I1280" i="1"/>
  <c r="H1280" i="1"/>
  <c r="G1280" i="1"/>
  <c r="M1277" i="1"/>
  <c r="P1277" i="1" s="1"/>
  <c r="S1277" i="1" s="1"/>
  <c r="J1277" i="1"/>
  <c r="M1276" i="1"/>
  <c r="P1276" i="1" s="1"/>
  <c r="S1276" i="1" s="1"/>
  <c r="J1276" i="1"/>
  <c r="P1275" i="1"/>
  <c r="M1275" i="1"/>
  <c r="J1275" i="1"/>
  <c r="M1274" i="1"/>
  <c r="P1274" i="1" s="1"/>
  <c r="S1274" i="1" s="1"/>
  <c r="J1274" i="1"/>
  <c r="M1273" i="1"/>
  <c r="P1273" i="1" s="1"/>
  <c r="J1273" i="1"/>
  <c r="M1272" i="1"/>
  <c r="P1272" i="1" s="1"/>
  <c r="S1272" i="1" s="1"/>
  <c r="J1272" i="1"/>
  <c r="M1271" i="1"/>
  <c r="P1271" i="1" s="1"/>
  <c r="S1271" i="1" s="1"/>
  <c r="J1271" i="1"/>
  <c r="M1270" i="1"/>
  <c r="J1270" i="1"/>
  <c r="R1269" i="1"/>
  <c r="Q1269" i="1"/>
  <c r="O1269" i="1"/>
  <c r="N1269" i="1"/>
  <c r="L1269" i="1"/>
  <c r="K1269" i="1"/>
  <c r="I1269" i="1"/>
  <c r="H1269" i="1"/>
  <c r="G1269" i="1"/>
  <c r="P1266" i="1"/>
  <c r="M1266" i="1"/>
  <c r="J1266" i="1"/>
  <c r="P1265" i="1"/>
  <c r="M1265" i="1"/>
  <c r="J1265" i="1"/>
  <c r="P1264" i="1"/>
  <c r="M1264" i="1"/>
  <c r="J1264" i="1"/>
  <c r="S1263" i="1"/>
  <c r="R1263" i="1"/>
  <c r="Q1263" i="1"/>
  <c r="O1263" i="1"/>
  <c r="N1263" i="1"/>
  <c r="L1263" i="1"/>
  <c r="K1263" i="1"/>
  <c r="I1263" i="1"/>
  <c r="H1263" i="1"/>
  <c r="G1263" i="1"/>
  <c r="M1261" i="1"/>
  <c r="P1261" i="1" s="1"/>
  <c r="S1261" i="1" s="1"/>
  <c r="J1261" i="1"/>
  <c r="M1260" i="1"/>
  <c r="P1260" i="1" s="1"/>
  <c r="S1260" i="1" s="1"/>
  <c r="J1260" i="1"/>
  <c r="M1259" i="1"/>
  <c r="P1259" i="1" s="1"/>
  <c r="S1259" i="1" s="1"/>
  <c r="J1259" i="1"/>
  <c r="M1258" i="1"/>
  <c r="P1258" i="1" s="1"/>
  <c r="S1258" i="1" s="1"/>
  <c r="J1258" i="1"/>
  <c r="M1257" i="1"/>
  <c r="P1257" i="1" s="1"/>
  <c r="S1257" i="1" s="1"/>
  <c r="J1257" i="1"/>
  <c r="M1256" i="1"/>
  <c r="P1256" i="1" s="1"/>
  <c r="S1256" i="1" s="1"/>
  <c r="J1256" i="1"/>
  <c r="M1255" i="1"/>
  <c r="P1255" i="1" s="1"/>
  <c r="S1255" i="1" s="1"/>
  <c r="J1255" i="1"/>
  <c r="M1254" i="1"/>
  <c r="P1254" i="1" s="1"/>
  <c r="S1254" i="1" s="1"/>
  <c r="J1254" i="1"/>
  <c r="M1253" i="1"/>
  <c r="P1253" i="1" s="1"/>
  <c r="S1253" i="1" s="1"/>
  <c r="J1253" i="1"/>
  <c r="M1252" i="1"/>
  <c r="P1252" i="1" s="1"/>
  <c r="S1252" i="1" s="1"/>
  <c r="J1252" i="1"/>
  <c r="M1251" i="1"/>
  <c r="J1251" i="1"/>
  <c r="M1250" i="1"/>
  <c r="P1250" i="1" s="1"/>
  <c r="S1250" i="1" s="1"/>
  <c r="J1250" i="1"/>
  <c r="R1249" i="1"/>
  <c r="Q1249" i="1"/>
  <c r="O1249" i="1"/>
  <c r="N1249" i="1"/>
  <c r="L1249" i="1"/>
  <c r="K1249" i="1"/>
  <c r="I1249" i="1"/>
  <c r="H1249" i="1"/>
  <c r="G1249" i="1"/>
  <c r="M1246" i="1"/>
  <c r="P1246" i="1" s="1"/>
  <c r="S1246" i="1" s="1"/>
  <c r="J1246" i="1"/>
  <c r="M1245" i="1"/>
  <c r="J1245" i="1"/>
  <c r="M1244" i="1"/>
  <c r="P1244" i="1" s="1"/>
  <c r="S1244" i="1" s="1"/>
  <c r="J1244" i="1"/>
  <c r="M1243" i="1"/>
  <c r="P1243" i="1" s="1"/>
  <c r="S1243" i="1" s="1"/>
  <c r="J1243" i="1"/>
  <c r="M1242" i="1"/>
  <c r="P1242" i="1" s="1"/>
  <c r="S1242" i="1" s="1"/>
  <c r="J1242" i="1"/>
  <c r="M1241" i="1"/>
  <c r="P1241" i="1" s="1"/>
  <c r="S1241" i="1" s="1"/>
  <c r="J1241" i="1"/>
  <c r="R1240" i="1"/>
  <c r="Q1240" i="1"/>
  <c r="O1240" i="1"/>
  <c r="N1240" i="1"/>
  <c r="L1240" i="1"/>
  <c r="K1240" i="1"/>
  <c r="I1240" i="1"/>
  <c r="H1240" i="1"/>
  <c r="G1240" i="1"/>
  <c r="M1237" i="1"/>
  <c r="P1237" i="1" s="1"/>
  <c r="S1237" i="1" s="1"/>
  <c r="S1236" i="1" s="1"/>
  <c r="J1237" i="1"/>
  <c r="J1236" i="1" s="1"/>
  <c r="R1236" i="1"/>
  <c r="Q1236" i="1"/>
  <c r="O1236" i="1"/>
  <c r="N1236" i="1"/>
  <c r="L1236" i="1"/>
  <c r="K1236" i="1"/>
  <c r="I1236" i="1"/>
  <c r="H1236" i="1"/>
  <c r="G1236" i="1"/>
  <c r="M1234" i="1"/>
  <c r="J1234" i="1"/>
  <c r="P1233" i="1"/>
  <c r="M1233" i="1"/>
  <c r="J1233" i="1"/>
  <c r="R1232" i="1"/>
  <c r="Q1232" i="1"/>
  <c r="O1232" i="1"/>
  <c r="N1232" i="1"/>
  <c r="L1232" i="1"/>
  <c r="K1232" i="1"/>
  <c r="I1232" i="1"/>
  <c r="H1232" i="1"/>
  <c r="G1232" i="1"/>
  <c r="M1230" i="1"/>
  <c r="P1230" i="1" s="1"/>
  <c r="S1230" i="1" s="1"/>
  <c r="J1230" i="1"/>
  <c r="M1229" i="1"/>
  <c r="P1229" i="1" s="1"/>
  <c r="J1229" i="1"/>
  <c r="H1227" i="1"/>
  <c r="M1228" i="1"/>
  <c r="P1228" i="1" s="1"/>
  <c r="J1228" i="1"/>
  <c r="R1227" i="1"/>
  <c r="Q1227" i="1"/>
  <c r="O1227" i="1"/>
  <c r="N1227" i="1"/>
  <c r="L1227" i="1"/>
  <c r="K1227" i="1"/>
  <c r="I1227" i="1"/>
  <c r="G1227" i="1"/>
  <c r="M1225" i="1"/>
  <c r="P1225" i="1" s="1"/>
  <c r="S1225" i="1" s="1"/>
  <c r="J1225" i="1"/>
  <c r="M1224" i="1"/>
  <c r="J1224" i="1"/>
  <c r="P1223" i="1"/>
  <c r="M1223" i="1"/>
  <c r="J1223" i="1"/>
  <c r="R1222" i="1"/>
  <c r="Q1222" i="1"/>
  <c r="O1222" i="1"/>
  <c r="N1222" i="1"/>
  <c r="L1222" i="1"/>
  <c r="K1222" i="1"/>
  <c r="I1222" i="1"/>
  <c r="H1222" i="1"/>
  <c r="G1222" i="1"/>
  <c r="M1220" i="1"/>
  <c r="P1220" i="1" s="1"/>
  <c r="S1220" i="1" s="1"/>
  <c r="J1220" i="1"/>
  <c r="H1220" i="1"/>
  <c r="H1215" i="1" s="1"/>
  <c r="P1219" i="1"/>
  <c r="M1219" i="1"/>
  <c r="J1219" i="1"/>
  <c r="P1218" i="1"/>
  <c r="M1218" i="1"/>
  <c r="J1218" i="1"/>
  <c r="M1217" i="1"/>
  <c r="P1217" i="1" s="1"/>
  <c r="S1217" i="1" s="1"/>
  <c r="J1217" i="1"/>
  <c r="M1216" i="1"/>
  <c r="P1216" i="1" s="1"/>
  <c r="J1216" i="1"/>
  <c r="R1215" i="1"/>
  <c r="Q1215" i="1"/>
  <c r="O1215" i="1"/>
  <c r="N1215" i="1"/>
  <c r="L1215" i="1"/>
  <c r="K1215" i="1"/>
  <c r="I1215" i="1"/>
  <c r="G1215" i="1"/>
  <c r="M1212" i="1"/>
  <c r="J1212" i="1"/>
  <c r="J1211" i="1" s="1"/>
  <c r="S1211" i="1"/>
  <c r="R1211" i="1"/>
  <c r="Q1211" i="1"/>
  <c r="O1211" i="1"/>
  <c r="N1211" i="1"/>
  <c r="L1211" i="1"/>
  <c r="K1211" i="1"/>
  <c r="I1211" i="1"/>
  <c r="H1211" i="1"/>
  <c r="G1211" i="1"/>
  <c r="M1209" i="1"/>
  <c r="J1209" i="1"/>
  <c r="M1208" i="1"/>
  <c r="J1208" i="1"/>
  <c r="M1207" i="1"/>
  <c r="J1207" i="1"/>
  <c r="M1206" i="1"/>
  <c r="P1206" i="1" s="1"/>
  <c r="J1206" i="1"/>
  <c r="M1205" i="1"/>
  <c r="J1205" i="1"/>
  <c r="M1204" i="1"/>
  <c r="J1204" i="1"/>
  <c r="J1203" i="1" s="1"/>
  <c r="R1203" i="1"/>
  <c r="Q1203" i="1"/>
  <c r="O1203" i="1"/>
  <c r="N1203" i="1"/>
  <c r="L1203" i="1"/>
  <c r="K1203" i="1"/>
  <c r="I1203" i="1"/>
  <c r="H1203" i="1"/>
  <c r="G1203" i="1"/>
  <c r="M1200" i="1"/>
  <c r="P1200" i="1" s="1"/>
  <c r="S1200" i="1" s="1"/>
  <c r="J1200" i="1"/>
  <c r="M1199" i="1"/>
  <c r="P1199" i="1" s="1"/>
  <c r="S1199" i="1" s="1"/>
  <c r="J1199" i="1"/>
  <c r="M1198" i="1"/>
  <c r="P1198" i="1" s="1"/>
  <c r="S1198" i="1" s="1"/>
  <c r="J1198" i="1"/>
  <c r="M1197" i="1"/>
  <c r="P1197" i="1" s="1"/>
  <c r="S1197" i="1" s="1"/>
  <c r="J1197" i="1"/>
  <c r="M1196" i="1"/>
  <c r="P1196" i="1" s="1"/>
  <c r="S1196" i="1" s="1"/>
  <c r="J1196" i="1"/>
  <c r="M1195" i="1"/>
  <c r="P1195" i="1" s="1"/>
  <c r="S1195" i="1" s="1"/>
  <c r="J1195" i="1"/>
  <c r="M1194" i="1"/>
  <c r="P1194" i="1" s="1"/>
  <c r="S1194" i="1" s="1"/>
  <c r="J1194" i="1"/>
  <c r="M1193" i="1"/>
  <c r="P1193" i="1" s="1"/>
  <c r="J1193" i="1"/>
  <c r="M1192" i="1"/>
  <c r="P1192" i="1" s="1"/>
  <c r="S1192" i="1" s="1"/>
  <c r="J1192" i="1"/>
  <c r="M1191" i="1"/>
  <c r="J1191" i="1"/>
  <c r="M1190" i="1"/>
  <c r="P1190" i="1" s="1"/>
  <c r="J1190" i="1"/>
  <c r="R1189" i="1"/>
  <c r="Q1189" i="1"/>
  <c r="O1189" i="1"/>
  <c r="N1189" i="1"/>
  <c r="L1189" i="1"/>
  <c r="K1189" i="1"/>
  <c r="I1189" i="1"/>
  <c r="H1189" i="1"/>
  <c r="G1189" i="1"/>
  <c r="O1179" i="1"/>
  <c r="N1179" i="1"/>
  <c r="L1179" i="1"/>
  <c r="K1179" i="1"/>
  <c r="I1179" i="1"/>
  <c r="M1177" i="1"/>
  <c r="J1177" i="1"/>
  <c r="J1176" i="1" s="1"/>
  <c r="R1176" i="1"/>
  <c r="Q1176" i="1"/>
  <c r="O1176" i="1"/>
  <c r="N1176" i="1"/>
  <c r="L1176" i="1"/>
  <c r="K1176" i="1"/>
  <c r="I1176" i="1"/>
  <c r="H1176" i="1"/>
  <c r="G1176" i="1"/>
  <c r="M1174" i="1"/>
  <c r="J1174" i="1"/>
  <c r="J1173" i="1" s="1"/>
  <c r="AH1173" i="1"/>
  <c r="AG1173" i="1"/>
  <c r="AF1173" i="1"/>
  <c r="AE1173" i="1"/>
  <c r="AD1173" i="1"/>
  <c r="AC1173" i="1"/>
  <c r="Y1173" i="1"/>
  <c r="X1173" i="1"/>
  <c r="W1173" i="1"/>
  <c r="V1173" i="1"/>
  <c r="U1173" i="1"/>
  <c r="R1173" i="1"/>
  <c r="Q1173" i="1"/>
  <c r="O1173" i="1"/>
  <c r="N1173" i="1"/>
  <c r="L1173" i="1"/>
  <c r="K1173" i="1"/>
  <c r="I1173" i="1"/>
  <c r="H1173" i="1"/>
  <c r="G1173" i="1"/>
  <c r="M1170" i="1"/>
  <c r="P1170" i="1" s="1"/>
  <c r="S1170" i="1" s="1"/>
  <c r="J1170" i="1"/>
  <c r="M1169" i="1"/>
  <c r="P1169" i="1" s="1"/>
  <c r="S1169" i="1" s="1"/>
  <c r="J1169" i="1"/>
  <c r="M1168" i="1"/>
  <c r="P1168" i="1" s="1"/>
  <c r="S1168" i="1" s="1"/>
  <c r="J1168" i="1"/>
  <c r="M1167" i="1"/>
  <c r="P1167" i="1" s="1"/>
  <c r="S1167" i="1" s="1"/>
  <c r="J1167" i="1"/>
  <c r="M1166" i="1"/>
  <c r="P1166" i="1" s="1"/>
  <c r="S1166" i="1" s="1"/>
  <c r="J1166" i="1"/>
  <c r="M1165" i="1"/>
  <c r="P1165" i="1" s="1"/>
  <c r="S1165" i="1" s="1"/>
  <c r="J1165" i="1"/>
  <c r="M1164" i="1"/>
  <c r="P1164" i="1" s="1"/>
  <c r="S1164" i="1" s="1"/>
  <c r="J1164" i="1"/>
  <c r="M1163" i="1"/>
  <c r="P1163" i="1" s="1"/>
  <c r="S1163" i="1" s="1"/>
  <c r="J1163" i="1"/>
  <c r="M1162" i="1"/>
  <c r="P1162" i="1" s="1"/>
  <c r="S1162" i="1" s="1"/>
  <c r="J1162" i="1"/>
  <c r="M1161" i="1"/>
  <c r="J1161" i="1"/>
  <c r="M1160" i="1"/>
  <c r="P1160" i="1" s="1"/>
  <c r="S1160" i="1" s="1"/>
  <c r="J1160" i="1"/>
  <c r="R1159" i="1"/>
  <c r="Q1159" i="1"/>
  <c r="O1159" i="1"/>
  <c r="N1159" i="1"/>
  <c r="L1159" i="1"/>
  <c r="K1159" i="1"/>
  <c r="I1159" i="1"/>
  <c r="H1159" i="1"/>
  <c r="G1159" i="1"/>
  <c r="M1157" i="1"/>
  <c r="P1157" i="1" s="1"/>
  <c r="S1157" i="1" s="1"/>
  <c r="J1157" i="1"/>
  <c r="M1156" i="1"/>
  <c r="P1156" i="1" s="1"/>
  <c r="S1156" i="1" s="1"/>
  <c r="J1156" i="1"/>
  <c r="M1155" i="1"/>
  <c r="P1155" i="1" s="1"/>
  <c r="S1155" i="1" s="1"/>
  <c r="J1155" i="1"/>
  <c r="M1154" i="1"/>
  <c r="P1154" i="1" s="1"/>
  <c r="S1154" i="1" s="1"/>
  <c r="J1154" i="1"/>
  <c r="M1153" i="1"/>
  <c r="P1153" i="1" s="1"/>
  <c r="S1153" i="1" s="1"/>
  <c r="J1153" i="1"/>
  <c r="M1152" i="1"/>
  <c r="P1152" i="1" s="1"/>
  <c r="S1152" i="1" s="1"/>
  <c r="J1152" i="1"/>
  <c r="M1151" i="1"/>
  <c r="P1151" i="1" s="1"/>
  <c r="S1151" i="1" s="1"/>
  <c r="J1151" i="1"/>
  <c r="M1150" i="1"/>
  <c r="P1150" i="1" s="1"/>
  <c r="S1150" i="1" s="1"/>
  <c r="J1150" i="1"/>
  <c r="M1149" i="1"/>
  <c r="P1149" i="1" s="1"/>
  <c r="S1149" i="1" s="1"/>
  <c r="J1149" i="1"/>
  <c r="M1148" i="1"/>
  <c r="P1148" i="1" s="1"/>
  <c r="S1148" i="1" s="1"/>
  <c r="J1148" i="1"/>
  <c r="M1147" i="1"/>
  <c r="P1147" i="1" s="1"/>
  <c r="S1147" i="1" s="1"/>
  <c r="J1147" i="1"/>
  <c r="M1146" i="1"/>
  <c r="P1146" i="1" s="1"/>
  <c r="S1146" i="1" s="1"/>
  <c r="J1146" i="1"/>
  <c r="M1145" i="1"/>
  <c r="P1145" i="1" s="1"/>
  <c r="S1145" i="1" s="1"/>
  <c r="J1145" i="1"/>
  <c r="M1144" i="1"/>
  <c r="P1144" i="1" s="1"/>
  <c r="S1144" i="1" s="1"/>
  <c r="J1144" i="1"/>
  <c r="M1143" i="1"/>
  <c r="P1143" i="1" s="1"/>
  <c r="S1143" i="1" s="1"/>
  <c r="J1143" i="1"/>
  <c r="M1142" i="1"/>
  <c r="P1142" i="1" s="1"/>
  <c r="S1142" i="1" s="1"/>
  <c r="J1142" i="1"/>
  <c r="M1141" i="1"/>
  <c r="P1141" i="1" s="1"/>
  <c r="S1141" i="1" s="1"/>
  <c r="J1141" i="1"/>
  <c r="M1140" i="1"/>
  <c r="P1140" i="1" s="1"/>
  <c r="S1140" i="1" s="1"/>
  <c r="J1140" i="1"/>
  <c r="M1139" i="1"/>
  <c r="P1139" i="1" s="1"/>
  <c r="S1139" i="1" s="1"/>
  <c r="J1139" i="1"/>
  <c r="M1138" i="1"/>
  <c r="P1138" i="1" s="1"/>
  <c r="S1138" i="1" s="1"/>
  <c r="J1138" i="1"/>
  <c r="M1137" i="1"/>
  <c r="J1137" i="1"/>
  <c r="M1136" i="1"/>
  <c r="P1136" i="1" s="1"/>
  <c r="S1136" i="1" s="1"/>
  <c r="J1136" i="1"/>
  <c r="M1135" i="1"/>
  <c r="P1135" i="1" s="1"/>
  <c r="S1135" i="1" s="1"/>
  <c r="J1135" i="1"/>
  <c r="M1134" i="1"/>
  <c r="P1134" i="1" s="1"/>
  <c r="J1134" i="1"/>
  <c r="R1133" i="1"/>
  <c r="Q1133" i="1"/>
  <c r="O1133" i="1"/>
  <c r="N1133" i="1"/>
  <c r="L1133" i="1"/>
  <c r="K1133" i="1"/>
  <c r="I1133" i="1"/>
  <c r="H1133" i="1"/>
  <c r="G1133" i="1"/>
  <c r="M1131" i="1"/>
  <c r="P1131" i="1" s="1"/>
  <c r="S1131" i="1" s="1"/>
  <c r="J1131" i="1"/>
  <c r="M1130" i="1"/>
  <c r="P1130" i="1" s="1"/>
  <c r="S1130" i="1" s="1"/>
  <c r="J1130" i="1"/>
  <c r="M1129" i="1"/>
  <c r="P1129" i="1" s="1"/>
  <c r="S1129" i="1" s="1"/>
  <c r="J1129" i="1"/>
  <c r="M1128" i="1"/>
  <c r="P1128" i="1" s="1"/>
  <c r="S1128" i="1" s="1"/>
  <c r="J1128" i="1"/>
  <c r="M1127" i="1"/>
  <c r="P1127" i="1" s="1"/>
  <c r="S1127" i="1" s="1"/>
  <c r="J1127" i="1"/>
  <c r="M1126" i="1"/>
  <c r="P1126" i="1" s="1"/>
  <c r="S1126" i="1" s="1"/>
  <c r="J1126" i="1"/>
  <c r="M1125" i="1"/>
  <c r="P1125" i="1" s="1"/>
  <c r="S1125" i="1" s="1"/>
  <c r="J1125" i="1"/>
  <c r="P1124" i="1"/>
  <c r="M1124" i="1"/>
  <c r="J1124" i="1"/>
  <c r="M1123" i="1"/>
  <c r="P1123" i="1" s="1"/>
  <c r="S1123" i="1" s="1"/>
  <c r="J1123" i="1"/>
  <c r="M1122" i="1"/>
  <c r="P1122" i="1" s="1"/>
  <c r="S1122" i="1" s="1"/>
  <c r="J1122" i="1"/>
  <c r="M1121" i="1"/>
  <c r="P1121" i="1" s="1"/>
  <c r="S1121" i="1" s="1"/>
  <c r="J1121" i="1"/>
  <c r="M1120" i="1"/>
  <c r="P1120" i="1" s="1"/>
  <c r="S1120" i="1" s="1"/>
  <c r="J1120" i="1"/>
  <c r="M1119" i="1"/>
  <c r="P1119" i="1" s="1"/>
  <c r="S1119" i="1" s="1"/>
  <c r="J1119" i="1"/>
  <c r="M1118" i="1"/>
  <c r="P1118" i="1" s="1"/>
  <c r="S1118" i="1" s="1"/>
  <c r="J1118" i="1"/>
  <c r="M1117" i="1"/>
  <c r="P1117" i="1" s="1"/>
  <c r="S1117" i="1" s="1"/>
  <c r="J1117" i="1"/>
  <c r="M1116" i="1"/>
  <c r="P1116" i="1" s="1"/>
  <c r="S1116" i="1" s="1"/>
  <c r="J1116" i="1"/>
  <c r="M1115" i="1"/>
  <c r="P1115" i="1" s="1"/>
  <c r="S1115" i="1" s="1"/>
  <c r="J1115" i="1"/>
  <c r="M1114" i="1"/>
  <c r="P1114" i="1" s="1"/>
  <c r="S1114" i="1" s="1"/>
  <c r="J1114" i="1"/>
  <c r="M1113" i="1"/>
  <c r="P1113" i="1" s="1"/>
  <c r="S1113" i="1" s="1"/>
  <c r="J1113" i="1"/>
  <c r="M1112" i="1"/>
  <c r="P1112" i="1" s="1"/>
  <c r="S1112" i="1" s="1"/>
  <c r="J1112" i="1"/>
  <c r="M1111" i="1"/>
  <c r="P1111" i="1" s="1"/>
  <c r="S1111" i="1" s="1"/>
  <c r="J1111" i="1"/>
  <c r="M1110" i="1"/>
  <c r="P1110" i="1" s="1"/>
  <c r="S1110" i="1" s="1"/>
  <c r="J1110" i="1"/>
  <c r="M1109" i="1"/>
  <c r="P1109" i="1" s="1"/>
  <c r="S1109" i="1" s="1"/>
  <c r="J1109" i="1"/>
  <c r="P1108" i="1"/>
  <c r="M1108" i="1"/>
  <c r="J1108" i="1"/>
  <c r="M1107" i="1"/>
  <c r="P1107" i="1" s="1"/>
  <c r="S1107" i="1" s="1"/>
  <c r="J1107" i="1"/>
  <c r="M1106" i="1"/>
  <c r="P1106" i="1" s="1"/>
  <c r="S1106" i="1" s="1"/>
  <c r="J1106" i="1"/>
  <c r="M1105" i="1"/>
  <c r="P1105" i="1" s="1"/>
  <c r="S1105" i="1" s="1"/>
  <c r="J1105" i="1"/>
  <c r="P1104" i="1"/>
  <c r="M1104" i="1"/>
  <c r="J1104" i="1"/>
  <c r="M1103" i="1"/>
  <c r="P1103" i="1" s="1"/>
  <c r="S1103" i="1" s="1"/>
  <c r="J1103" i="1"/>
  <c r="M1102" i="1"/>
  <c r="P1102" i="1" s="1"/>
  <c r="S1102" i="1" s="1"/>
  <c r="J1102" i="1"/>
  <c r="M1101" i="1"/>
  <c r="P1101" i="1" s="1"/>
  <c r="S1101" i="1" s="1"/>
  <c r="J1101" i="1"/>
  <c r="M1100" i="1"/>
  <c r="P1100" i="1" s="1"/>
  <c r="S1100" i="1" s="1"/>
  <c r="J1100" i="1"/>
  <c r="M1099" i="1"/>
  <c r="P1099" i="1" s="1"/>
  <c r="S1099" i="1" s="1"/>
  <c r="J1099" i="1"/>
  <c r="M1098" i="1"/>
  <c r="P1098" i="1" s="1"/>
  <c r="S1098" i="1" s="1"/>
  <c r="J1098" i="1"/>
  <c r="M1097" i="1"/>
  <c r="P1097" i="1" s="1"/>
  <c r="S1097" i="1" s="1"/>
  <c r="J1097" i="1"/>
  <c r="M1096" i="1"/>
  <c r="P1096" i="1" s="1"/>
  <c r="S1096" i="1" s="1"/>
  <c r="J1096" i="1"/>
  <c r="M1095" i="1"/>
  <c r="P1095" i="1" s="1"/>
  <c r="S1095" i="1" s="1"/>
  <c r="J1095" i="1"/>
  <c r="M1094" i="1"/>
  <c r="P1094" i="1" s="1"/>
  <c r="S1094" i="1" s="1"/>
  <c r="J1094" i="1"/>
  <c r="M1093" i="1"/>
  <c r="P1093" i="1" s="1"/>
  <c r="S1093" i="1" s="1"/>
  <c r="J1093" i="1"/>
  <c r="M1092" i="1"/>
  <c r="P1092" i="1" s="1"/>
  <c r="S1092" i="1" s="1"/>
  <c r="J1092" i="1"/>
  <c r="M1091" i="1"/>
  <c r="P1091" i="1" s="1"/>
  <c r="S1091" i="1" s="1"/>
  <c r="J1091" i="1"/>
  <c r="M1090" i="1"/>
  <c r="P1090" i="1" s="1"/>
  <c r="S1090" i="1" s="1"/>
  <c r="J1090" i="1"/>
  <c r="M1089" i="1"/>
  <c r="P1089" i="1" s="1"/>
  <c r="S1089" i="1" s="1"/>
  <c r="J1089" i="1"/>
  <c r="M1088" i="1"/>
  <c r="P1088" i="1" s="1"/>
  <c r="S1088" i="1" s="1"/>
  <c r="J1088" i="1"/>
  <c r="M1087" i="1"/>
  <c r="P1087" i="1" s="1"/>
  <c r="S1087" i="1" s="1"/>
  <c r="J1087" i="1"/>
  <c r="M1086" i="1"/>
  <c r="P1086" i="1" s="1"/>
  <c r="S1086" i="1" s="1"/>
  <c r="J1086" i="1"/>
  <c r="M1085" i="1"/>
  <c r="P1085" i="1" s="1"/>
  <c r="S1085" i="1" s="1"/>
  <c r="J1085" i="1"/>
  <c r="M1084" i="1"/>
  <c r="P1084" i="1" s="1"/>
  <c r="S1084" i="1" s="1"/>
  <c r="J1084" i="1"/>
  <c r="M1083" i="1"/>
  <c r="P1083" i="1" s="1"/>
  <c r="S1083" i="1" s="1"/>
  <c r="J1083" i="1"/>
  <c r="M1082" i="1"/>
  <c r="P1082" i="1" s="1"/>
  <c r="S1082" i="1" s="1"/>
  <c r="J1082" i="1"/>
  <c r="M1081" i="1"/>
  <c r="P1081" i="1" s="1"/>
  <c r="S1081" i="1" s="1"/>
  <c r="J1081" i="1"/>
  <c r="M1080" i="1"/>
  <c r="P1080" i="1" s="1"/>
  <c r="S1080" i="1" s="1"/>
  <c r="J1080" i="1"/>
  <c r="M1079" i="1"/>
  <c r="P1079" i="1" s="1"/>
  <c r="S1079" i="1" s="1"/>
  <c r="J1079" i="1"/>
  <c r="M1078" i="1"/>
  <c r="P1078" i="1" s="1"/>
  <c r="S1078" i="1" s="1"/>
  <c r="J1078" i="1"/>
  <c r="M1077" i="1"/>
  <c r="P1077" i="1" s="1"/>
  <c r="S1077" i="1" s="1"/>
  <c r="J1077" i="1"/>
  <c r="M1076" i="1"/>
  <c r="P1076" i="1" s="1"/>
  <c r="S1076" i="1" s="1"/>
  <c r="J1076" i="1"/>
  <c r="M1075" i="1"/>
  <c r="P1075" i="1" s="1"/>
  <c r="S1075" i="1" s="1"/>
  <c r="J1075" i="1"/>
  <c r="M1074" i="1"/>
  <c r="P1074" i="1" s="1"/>
  <c r="S1074" i="1" s="1"/>
  <c r="J1074" i="1"/>
  <c r="M1073" i="1"/>
  <c r="P1073" i="1" s="1"/>
  <c r="S1073" i="1" s="1"/>
  <c r="J1073" i="1"/>
  <c r="M1072" i="1"/>
  <c r="P1072" i="1" s="1"/>
  <c r="S1072" i="1" s="1"/>
  <c r="J1072" i="1"/>
  <c r="M1071" i="1"/>
  <c r="P1071" i="1" s="1"/>
  <c r="S1071" i="1" s="1"/>
  <c r="J1071" i="1"/>
  <c r="M1070" i="1"/>
  <c r="P1070" i="1" s="1"/>
  <c r="S1070" i="1" s="1"/>
  <c r="J1070" i="1"/>
  <c r="M1069" i="1"/>
  <c r="P1069" i="1" s="1"/>
  <c r="S1069" i="1" s="1"/>
  <c r="J1069" i="1"/>
  <c r="M1068" i="1"/>
  <c r="P1068" i="1" s="1"/>
  <c r="S1068" i="1" s="1"/>
  <c r="J1068" i="1"/>
  <c r="M1067" i="1"/>
  <c r="P1067" i="1" s="1"/>
  <c r="S1067" i="1" s="1"/>
  <c r="J1067" i="1"/>
  <c r="M1066" i="1"/>
  <c r="P1066" i="1" s="1"/>
  <c r="S1066" i="1" s="1"/>
  <c r="J1066" i="1"/>
  <c r="M1065" i="1"/>
  <c r="J1065" i="1"/>
  <c r="M1064" i="1"/>
  <c r="P1064" i="1" s="1"/>
  <c r="J1064" i="1"/>
  <c r="AH1063" i="1"/>
  <c r="AG1063" i="1"/>
  <c r="AF1063" i="1"/>
  <c r="AE1063" i="1"/>
  <c r="AD1063" i="1"/>
  <c r="AC1063" i="1"/>
  <c r="AB1063" i="1"/>
  <c r="AA1063" i="1"/>
  <c r="Z1063" i="1"/>
  <c r="Y1063" i="1"/>
  <c r="X1063" i="1"/>
  <c r="W1063" i="1"/>
  <c r="V1063" i="1"/>
  <c r="U1063" i="1"/>
  <c r="R1063" i="1"/>
  <c r="Q1063" i="1"/>
  <c r="O1063" i="1"/>
  <c r="N1063" i="1"/>
  <c r="L1063" i="1"/>
  <c r="K1063" i="1"/>
  <c r="I1063" i="1"/>
  <c r="H1063" i="1"/>
  <c r="G1063" i="1"/>
  <c r="M1061" i="1"/>
  <c r="P1060" i="1" s="1"/>
  <c r="J1061" i="1"/>
  <c r="S1060" i="1"/>
  <c r="R1060" i="1"/>
  <c r="Q1060" i="1"/>
  <c r="O1060" i="1"/>
  <c r="N1060" i="1"/>
  <c r="L1060" i="1"/>
  <c r="K1060" i="1"/>
  <c r="J1060" i="1"/>
  <c r="I1060" i="1"/>
  <c r="H1060" i="1"/>
  <c r="G1060" i="1"/>
  <c r="P1057" i="1"/>
  <c r="P1056" i="1" s="1"/>
  <c r="M1057" i="1"/>
  <c r="M1056" i="1" s="1"/>
  <c r="J1057" i="1"/>
  <c r="J1056" i="1" s="1"/>
  <c r="S1056" i="1"/>
  <c r="R1056" i="1"/>
  <c r="Q1056" i="1"/>
  <c r="O1056" i="1"/>
  <c r="N1056" i="1"/>
  <c r="L1056" i="1"/>
  <c r="K1056" i="1"/>
  <c r="I1056" i="1"/>
  <c r="H1056" i="1"/>
  <c r="G1056" i="1"/>
  <c r="M1053" i="1"/>
  <c r="P1053" i="1" s="1"/>
  <c r="S1053" i="1" s="1"/>
  <c r="J1053" i="1"/>
  <c r="M1052" i="1"/>
  <c r="P1052" i="1" s="1"/>
  <c r="S1052" i="1" s="1"/>
  <c r="J1052" i="1"/>
  <c r="M1051" i="1"/>
  <c r="P1051" i="1" s="1"/>
  <c r="S1051" i="1" s="1"/>
  <c r="J1051" i="1"/>
  <c r="M1050" i="1"/>
  <c r="P1050" i="1" s="1"/>
  <c r="S1050" i="1" s="1"/>
  <c r="J1050" i="1"/>
  <c r="M1049" i="1"/>
  <c r="P1049" i="1" s="1"/>
  <c r="S1049" i="1" s="1"/>
  <c r="J1049" i="1"/>
  <c r="M1048" i="1"/>
  <c r="P1048" i="1" s="1"/>
  <c r="S1048" i="1" s="1"/>
  <c r="J1048" i="1"/>
  <c r="M1047" i="1"/>
  <c r="P1047" i="1" s="1"/>
  <c r="S1047" i="1" s="1"/>
  <c r="J1047" i="1"/>
  <c r="M1046" i="1"/>
  <c r="P1046" i="1" s="1"/>
  <c r="S1046" i="1" s="1"/>
  <c r="J1046" i="1"/>
  <c r="M1045" i="1"/>
  <c r="P1045" i="1" s="1"/>
  <c r="S1045" i="1" s="1"/>
  <c r="J1045" i="1"/>
  <c r="M1044" i="1"/>
  <c r="P1044" i="1" s="1"/>
  <c r="S1044" i="1" s="1"/>
  <c r="J1044" i="1"/>
  <c r="M1043" i="1"/>
  <c r="P1043" i="1" s="1"/>
  <c r="S1043" i="1" s="1"/>
  <c r="J1043" i="1"/>
  <c r="M1042" i="1"/>
  <c r="P1042" i="1" s="1"/>
  <c r="S1042" i="1" s="1"/>
  <c r="J1042" i="1"/>
  <c r="P1041" i="1"/>
  <c r="S1041" i="1" s="1"/>
  <c r="J1041" i="1"/>
  <c r="M1040" i="1"/>
  <c r="P1040" i="1" s="1"/>
  <c r="S1040" i="1" s="1"/>
  <c r="J1040" i="1"/>
  <c r="M1039" i="1"/>
  <c r="P1039" i="1" s="1"/>
  <c r="S1039" i="1" s="1"/>
  <c r="J1039" i="1"/>
  <c r="M1038" i="1"/>
  <c r="P1038" i="1" s="1"/>
  <c r="J1038" i="1"/>
  <c r="R1037" i="1"/>
  <c r="Q1037" i="1"/>
  <c r="O1037" i="1"/>
  <c r="N1037" i="1"/>
  <c r="L1037" i="1"/>
  <c r="K1037" i="1"/>
  <c r="I1037" i="1"/>
  <c r="H1037" i="1"/>
  <c r="G1037" i="1"/>
  <c r="M1032" i="1"/>
  <c r="P1032" i="1" s="1"/>
  <c r="J1032" i="1"/>
  <c r="M1031" i="1"/>
  <c r="P1031" i="1" s="1"/>
  <c r="R1031" i="1" s="1"/>
  <c r="J1031" i="1"/>
  <c r="P1030" i="1"/>
  <c r="J1030" i="1"/>
  <c r="M1029" i="1"/>
  <c r="P1029" i="1" s="1"/>
  <c r="J1029" i="1"/>
  <c r="S1028" i="1"/>
  <c r="Q1028" i="1"/>
  <c r="O1028" i="1"/>
  <c r="N1028" i="1"/>
  <c r="L1028" i="1"/>
  <c r="K1028" i="1"/>
  <c r="I1028" i="1"/>
  <c r="H1028" i="1"/>
  <c r="M1025" i="1"/>
  <c r="P1025" i="1" s="1"/>
  <c r="R1025" i="1" s="1"/>
  <c r="J1025" i="1"/>
  <c r="M1024" i="1"/>
  <c r="P1024" i="1" s="1"/>
  <c r="R1024" i="1" s="1"/>
  <c r="J1024" i="1"/>
  <c r="M1023" i="1"/>
  <c r="P1023" i="1" s="1"/>
  <c r="R1023" i="1" s="1"/>
  <c r="J1023" i="1"/>
  <c r="M1022" i="1"/>
  <c r="P1022" i="1" s="1"/>
  <c r="R1022" i="1" s="1"/>
  <c r="J1022" i="1"/>
  <c r="M1021" i="1"/>
  <c r="P1021" i="1" s="1"/>
  <c r="R1021" i="1" s="1"/>
  <c r="J1021" i="1"/>
  <c r="M1020" i="1"/>
  <c r="P1020" i="1" s="1"/>
  <c r="R1020" i="1" s="1"/>
  <c r="J1020" i="1"/>
  <c r="M1019" i="1"/>
  <c r="P1019" i="1" s="1"/>
  <c r="R1019" i="1" s="1"/>
  <c r="J1019" i="1"/>
  <c r="M1018" i="1"/>
  <c r="P1018" i="1" s="1"/>
  <c r="R1018" i="1" s="1"/>
  <c r="J1018" i="1"/>
  <c r="M1017" i="1"/>
  <c r="P1017" i="1" s="1"/>
  <c r="R1017" i="1" s="1"/>
  <c r="J1017" i="1"/>
  <c r="M1016" i="1"/>
  <c r="P1016" i="1" s="1"/>
  <c r="R1016" i="1" s="1"/>
  <c r="J1016" i="1"/>
  <c r="M1015" i="1"/>
  <c r="J1015" i="1"/>
  <c r="S1014" i="1"/>
  <c r="Q1014" i="1"/>
  <c r="O1014" i="1"/>
  <c r="N1014" i="1"/>
  <c r="L1014" i="1"/>
  <c r="K1014" i="1"/>
  <c r="I1014" i="1"/>
  <c r="H1014" i="1"/>
  <c r="G1014" i="1"/>
  <c r="M1008" i="1"/>
  <c r="J1008" i="1"/>
  <c r="M1007" i="1"/>
  <c r="J1007" i="1"/>
  <c r="M1006" i="1"/>
  <c r="J1006" i="1"/>
  <c r="M1005" i="1"/>
  <c r="J1005" i="1"/>
  <c r="M1004" i="1"/>
  <c r="J1004" i="1"/>
  <c r="M1003" i="1"/>
  <c r="J1003" i="1"/>
  <c r="M1002" i="1"/>
  <c r="J1002" i="1"/>
  <c r="M1001" i="1"/>
  <c r="J1001" i="1"/>
  <c r="M1000" i="1"/>
  <c r="J1000" i="1"/>
  <c r="M999" i="1"/>
  <c r="J999" i="1"/>
  <c r="M998" i="1"/>
  <c r="J998" i="1"/>
  <c r="S997" i="1"/>
  <c r="Q997" i="1"/>
  <c r="O997" i="1"/>
  <c r="N997" i="1"/>
  <c r="L997" i="1"/>
  <c r="K997" i="1"/>
  <c r="I997" i="1"/>
  <c r="H997" i="1"/>
  <c r="G997" i="1"/>
  <c r="M994" i="1"/>
  <c r="M993" i="1" s="1"/>
  <c r="J994" i="1"/>
  <c r="J993" i="1" s="1"/>
  <c r="S993" i="1"/>
  <c r="R993" i="1"/>
  <c r="Q993" i="1"/>
  <c r="P993" i="1"/>
  <c r="O993" i="1"/>
  <c r="N993" i="1"/>
  <c r="L993" i="1"/>
  <c r="K993" i="1"/>
  <c r="I993" i="1"/>
  <c r="H993" i="1"/>
  <c r="G993" i="1"/>
  <c r="M990" i="1"/>
  <c r="M989" i="1" s="1"/>
  <c r="J990" i="1"/>
  <c r="J989" i="1" s="1"/>
  <c r="S989" i="1"/>
  <c r="R989" i="1"/>
  <c r="Q989" i="1"/>
  <c r="P989" i="1"/>
  <c r="O989" i="1"/>
  <c r="N989" i="1"/>
  <c r="L989" i="1"/>
  <c r="K989" i="1"/>
  <c r="I989" i="1"/>
  <c r="H989" i="1"/>
  <c r="G989" i="1"/>
  <c r="P987" i="1"/>
  <c r="M987" i="1"/>
  <c r="J987" i="1"/>
  <c r="M986" i="1"/>
  <c r="J986" i="1"/>
  <c r="H986" i="1"/>
  <c r="H985" i="1" s="1"/>
  <c r="S985" i="1"/>
  <c r="Q985" i="1"/>
  <c r="O985" i="1"/>
  <c r="N985" i="1"/>
  <c r="L985" i="1"/>
  <c r="K985" i="1"/>
  <c r="I985" i="1"/>
  <c r="G985" i="1"/>
  <c r="M982" i="1"/>
  <c r="P982" i="1" s="1"/>
  <c r="R982" i="1" s="1"/>
  <c r="J982" i="1"/>
  <c r="M981" i="1"/>
  <c r="P981" i="1" s="1"/>
  <c r="R981" i="1" s="1"/>
  <c r="J981" i="1"/>
  <c r="M980" i="1"/>
  <c r="P980" i="1" s="1"/>
  <c r="J980" i="1"/>
  <c r="M979" i="1"/>
  <c r="P979" i="1" s="1"/>
  <c r="R979" i="1" s="1"/>
  <c r="J979" i="1"/>
  <c r="M978" i="1"/>
  <c r="P978" i="1" s="1"/>
  <c r="R978" i="1" s="1"/>
  <c r="J978" i="1"/>
  <c r="M977" i="1"/>
  <c r="P977" i="1" s="1"/>
  <c r="R977" i="1" s="1"/>
  <c r="J977" i="1"/>
  <c r="M976" i="1"/>
  <c r="P976" i="1" s="1"/>
  <c r="R976" i="1" s="1"/>
  <c r="J976" i="1"/>
  <c r="M975" i="1"/>
  <c r="J975" i="1"/>
  <c r="H975" i="1"/>
  <c r="H974" i="1" s="1"/>
  <c r="S974" i="1"/>
  <c r="Q974" i="1"/>
  <c r="O974" i="1"/>
  <c r="N974" i="1"/>
  <c r="L974" i="1"/>
  <c r="K974" i="1"/>
  <c r="I974" i="1"/>
  <c r="G974" i="1"/>
  <c r="M971" i="1"/>
  <c r="M970" i="1" s="1"/>
  <c r="J971" i="1"/>
  <c r="J970" i="1" s="1"/>
  <c r="S970" i="1"/>
  <c r="R970" i="1"/>
  <c r="Q970" i="1"/>
  <c r="P970" i="1"/>
  <c r="O970" i="1"/>
  <c r="N970" i="1"/>
  <c r="L970" i="1"/>
  <c r="K970" i="1"/>
  <c r="I970" i="1"/>
  <c r="H970" i="1"/>
  <c r="G970" i="1"/>
  <c r="M967" i="1"/>
  <c r="P967" i="1" s="1"/>
  <c r="R967" i="1" s="1"/>
  <c r="J967" i="1"/>
  <c r="M966" i="1"/>
  <c r="P966" i="1" s="1"/>
  <c r="R966" i="1" s="1"/>
  <c r="J966" i="1"/>
  <c r="M965" i="1"/>
  <c r="P965" i="1" s="1"/>
  <c r="R965" i="1" s="1"/>
  <c r="J965" i="1"/>
  <c r="M964" i="1"/>
  <c r="J964" i="1"/>
  <c r="S963" i="1"/>
  <c r="Q963" i="1"/>
  <c r="O963" i="1"/>
  <c r="N963" i="1"/>
  <c r="L963" i="1"/>
  <c r="K963" i="1"/>
  <c r="I963" i="1"/>
  <c r="H963" i="1"/>
  <c r="G963" i="1"/>
  <c r="M959" i="1"/>
  <c r="P959" i="1" s="1"/>
  <c r="S959" i="1" s="1"/>
  <c r="J959" i="1"/>
  <c r="M958" i="1"/>
  <c r="P958" i="1" s="1"/>
  <c r="S958" i="1" s="1"/>
  <c r="J958" i="1"/>
  <c r="M957" i="1"/>
  <c r="P957" i="1" s="1"/>
  <c r="S957" i="1" s="1"/>
  <c r="J957" i="1"/>
  <c r="M956" i="1"/>
  <c r="P956" i="1" s="1"/>
  <c r="S956" i="1" s="1"/>
  <c r="J956" i="1"/>
  <c r="M955" i="1"/>
  <c r="P955" i="1" s="1"/>
  <c r="S955" i="1" s="1"/>
  <c r="J955" i="1"/>
  <c r="M954" i="1"/>
  <c r="P954" i="1" s="1"/>
  <c r="S954" i="1" s="1"/>
  <c r="M953" i="1"/>
  <c r="P953" i="1" s="1"/>
  <c r="S953" i="1" s="1"/>
  <c r="J953" i="1"/>
  <c r="M952" i="1"/>
  <c r="P952" i="1" s="1"/>
  <c r="S952" i="1" s="1"/>
  <c r="J952" i="1"/>
  <c r="M951" i="1"/>
  <c r="P951" i="1" s="1"/>
  <c r="S951" i="1" s="1"/>
  <c r="J951" i="1"/>
  <c r="M950" i="1"/>
  <c r="P950" i="1" s="1"/>
  <c r="S950" i="1" s="1"/>
  <c r="J950" i="1"/>
  <c r="M949" i="1"/>
  <c r="J949" i="1"/>
  <c r="M948" i="1"/>
  <c r="P948" i="1" s="1"/>
  <c r="S948" i="1" s="1"/>
  <c r="J948" i="1"/>
  <c r="M947" i="1"/>
  <c r="P947" i="1" s="1"/>
  <c r="J947" i="1"/>
  <c r="R946" i="1"/>
  <c r="Q946" i="1"/>
  <c r="O946" i="1"/>
  <c r="N946" i="1"/>
  <c r="L946" i="1"/>
  <c r="K946" i="1"/>
  <c r="I946" i="1"/>
  <c r="H946" i="1"/>
  <c r="G946" i="1"/>
  <c r="P943" i="1"/>
  <c r="P942" i="1" s="1"/>
  <c r="M943" i="1"/>
  <c r="M942" i="1" s="1"/>
  <c r="J943" i="1"/>
  <c r="S942" i="1"/>
  <c r="R942" i="1"/>
  <c r="Q942" i="1"/>
  <c r="O942" i="1"/>
  <c r="N942" i="1"/>
  <c r="L942" i="1"/>
  <c r="K942" i="1"/>
  <c r="J942" i="1"/>
  <c r="I942" i="1"/>
  <c r="H942" i="1"/>
  <c r="G942" i="1"/>
  <c r="P940" i="1"/>
  <c r="P939" i="1" s="1"/>
  <c r="M940" i="1"/>
  <c r="M939" i="1" s="1"/>
  <c r="J940" i="1"/>
  <c r="S939" i="1"/>
  <c r="R939" i="1"/>
  <c r="Q939" i="1"/>
  <c r="O939" i="1"/>
  <c r="N939" i="1"/>
  <c r="L939" i="1"/>
  <c r="K939" i="1"/>
  <c r="J939" i="1"/>
  <c r="I939" i="1"/>
  <c r="H939" i="1"/>
  <c r="G939" i="1"/>
  <c r="M937" i="1"/>
  <c r="P937" i="1" s="1"/>
  <c r="J937" i="1"/>
  <c r="J936" i="1" s="1"/>
  <c r="R936" i="1"/>
  <c r="Q936" i="1"/>
  <c r="O936" i="1"/>
  <c r="N936" i="1"/>
  <c r="L936" i="1"/>
  <c r="K936" i="1"/>
  <c r="I936" i="1"/>
  <c r="H936" i="1"/>
  <c r="G936" i="1"/>
  <c r="M934" i="1"/>
  <c r="P934" i="1" s="1"/>
  <c r="S934" i="1" s="1"/>
  <c r="J934" i="1"/>
  <c r="H934" i="1"/>
  <c r="H932" i="1" s="1"/>
  <c r="M933" i="1"/>
  <c r="J933" i="1"/>
  <c r="R932" i="1"/>
  <c r="Q932" i="1"/>
  <c r="O932" i="1"/>
  <c r="N932" i="1"/>
  <c r="L932" i="1"/>
  <c r="K932" i="1"/>
  <c r="I932" i="1"/>
  <c r="G932" i="1"/>
  <c r="M930" i="1"/>
  <c r="J930" i="1"/>
  <c r="J929" i="1" s="1"/>
  <c r="R929" i="1"/>
  <c r="Q929" i="1"/>
  <c r="O929" i="1"/>
  <c r="N929" i="1"/>
  <c r="K929" i="1"/>
  <c r="I929" i="1"/>
  <c r="M926" i="1"/>
  <c r="P926" i="1" s="1"/>
  <c r="S926" i="1" s="1"/>
  <c r="J926" i="1"/>
  <c r="M925" i="1"/>
  <c r="P925" i="1" s="1"/>
  <c r="S925" i="1" s="1"/>
  <c r="J925" i="1"/>
  <c r="M924" i="1"/>
  <c r="P924" i="1" s="1"/>
  <c r="S924" i="1" s="1"/>
  <c r="J924" i="1"/>
  <c r="M923" i="1"/>
  <c r="P923" i="1" s="1"/>
  <c r="S923" i="1" s="1"/>
  <c r="J923" i="1"/>
  <c r="M922" i="1"/>
  <c r="P922" i="1" s="1"/>
  <c r="J922" i="1"/>
  <c r="M921" i="1"/>
  <c r="P921" i="1" s="1"/>
  <c r="S921" i="1" s="1"/>
  <c r="J921" i="1"/>
  <c r="M920" i="1"/>
  <c r="P920" i="1" s="1"/>
  <c r="S920" i="1" s="1"/>
  <c r="J920" i="1"/>
  <c r="M919" i="1"/>
  <c r="P919" i="1" s="1"/>
  <c r="S919" i="1" s="1"/>
  <c r="J919" i="1"/>
  <c r="Y918" i="1"/>
  <c r="X918" i="1"/>
  <c r="W918" i="1"/>
  <c r="V918" i="1"/>
  <c r="U918" i="1"/>
  <c r="R918" i="1"/>
  <c r="Q918" i="1"/>
  <c r="O918" i="1"/>
  <c r="N918" i="1"/>
  <c r="L918" i="1"/>
  <c r="K918" i="1"/>
  <c r="I918" i="1"/>
  <c r="H918" i="1"/>
  <c r="G918" i="1"/>
  <c r="M916" i="1"/>
  <c r="P916" i="1" s="1"/>
  <c r="S916" i="1" s="1"/>
  <c r="J916" i="1"/>
  <c r="M915" i="1"/>
  <c r="P915" i="1" s="1"/>
  <c r="S915" i="1" s="1"/>
  <c r="J915" i="1"/>
  <c r="M914" i="1"/>
  <c r="P914" i="1" s="1"/>
  <c r="S914" i="1" s="1"/>
  <c r="J914" i="1"/>
  <c r="M913" i="1"/>
  <c r="P913" i="1" s="1"/>
  <c r="S913" i="1" s="1"/>
  <c r="J913" i="1"/>
  <c r="M912" i="1"/>
  <c r="P912" i="1" s="1"/>
  <c r="S912" i="1" s="1"/>
  <c r="J912" i="1"/>
  <c r="M911" i="1"/>
  <c r="P911" i="1" s="1"/>
  <c r="S911" i="1" s="1"/>
  <c r="J911" i="1"/>
  <c r="M910" i="1"/>
  <c r="J910" i="1"/>
  <c r="R909" i="1"/>
  <c r="Q909" i="1"/>
  <c r="O909" i="1"/>
  <c r="N909" i="1"/>
  <c r="L909" i="1"/>
  <c r="K909" i="1"/>
  <c r="I909" i="1"/>
  <c r="H909" i="1"/>
  <c r="G909" i="1"/>
  <c r="S906" i="1"/>
  <c r="M906" i="1"/>
  <c r="M905" i="1" s="1"/>
  <c r="J906" i="1"/>
  <c r="R905" i="1"/>
  <c r="Q905" i="1"/>
  <c r="P905" i="1"/>
  <c r="O905" i="1"/>
  <c r="N905" i="1"/>
  <c r="L905" i="1"/>
  <c r="K905" i="1"/>
  <c r="J905" i="1"/>
  <c r="I905" i="1"/>
  <c r="H905" i="1"/>
  <c r="G905" i="1"/>
  <c r="S902" i="1"/>
  <c r="S901" i="1" s="1"/>
  <c r="M902" i="1"/>
  <c r="M901" i="1" s="1"/>
  <c r="J902" i="1"/>
  <c r="R901" i="1"/>
  <c r="Q901" i="1"/>
  <c r="P901" i="1"/>
  <c r="O901" i="1"/>
  <c r="N901" i="1"/>
  <c r="L901" i="1"/>
  <c r="K901" i="1"/>
  <c r="J901" i="1"/>
  <c r="I901" i="1"/>
  <c r="H901" i="1"/>
  <c r="G901" i="1"/>
  <c r="P898" i="1"/>
  <c r="S899" i="1"/>
  <c r="M899" i="1"/>
  <c r="M898" i="1" s="1"/>
  <c r="J899" i="1"/>
  <c r="R898" i="1"/>
  <c r="Q898" i="1"/>
  <c r="O898" i="1"/>
  <c r="N898" i="1"/>
  <c r="L898" i="1"/>
  <c r="K898" i="1"/>
  <c r="I898" i="1"/>
  <c r="H898" i="1"/>
  <c r="G898" i="1"/>
  <c r="M896" i="1"/>
  <c r="P896" i="1" s="1"/>
  <c r="J896" i="1"/>
  <c r="J895" i="1" s="1"/>
  <c r="R895" i="1"/>
  <c r="Q895" i="1"/>
  <c r="O895" i="1"/>
  <c r="N895" i="1"/>
  <c r="L895" i="1"/>
  <c r="K895" i="1"/>
  <c r="I895" i="1"/>
  <c r="H895" i="1"/>
  <c r="G895" i="1"/>
  <c r="M893" i="1"/>
  <c r="P893" i="1" s="1"/>
  <c r="S893" i="1" s="1"/>
  <c r="S892" i="1" s="1"/>
  <c r="J893" i="1"/>
  <c r="J892" i="1" s="1"/>
  <c r="R892" i="1"/>
  <c r="Q892" i="1"/>
  <c r="O892" i="1"/>
  <c r="N892" i="1"/>
  <c r="L892" i="1"/>
  <c r="K892" i="1"/>
  <c r="I892" i="1"/>
  <c r="H892" i="1"/>
  <c r="G892" i="1"/>
  <c r="M889" i="1"/>
  <c r="P889" i="1" s="1"/>
  <c r="S889" i="1" s="1"/>
  <c r="J889" i="1"/>
  <c r="M888" i="1"/>
  <c r="P888" i="1" s="1"/>
  <c r="S888" i="1" s="1"/>
  <c r="J888" i="1"/>
  <c r="M887" i="1"/>
  <c r="P887" i="1" s="1"/>
  <c r="S887" i="1" s="1"/>
  <c r="J887" i="1"/>
  <c r="M886" i="1"/>
  <c r="P886" i="1" s="1"/>
  <c r="S886" i="1" s="1"/>
  <c r="J886" i="1"/>
  <c r="M885" i="1"/>
  <c r="P885" i="1" s="1"/>
  <c r="S885" i="1" s="1"/>
  <c r="J885" i="1"/>
  <c r="M884" i="1"/>
  <c r="P884" i="1" s="1"/>
  <c r="J884" i="1"/>
  <c r="S883" i="1"/>
  <c r="M883" i="1"/>
  <c r="J883" i="1"/>
  <c r="R882" i="1"/>
  <c r="Q882" i="1"/>
  <c r="O882" i="1"/>
  <c r="N882" i="1"/>
  <c r="L882" i="1"/>
  <c r="K882" i="1"/>
  <c r="I882" i="1"/>
  <c r="H882" i="1"/>
  <c r="G882" i="1"/>
  <c r="M880" i="1"/>
  <c r="P880" i="1" s="1"/>
  <c r="S880" i="1" s="1"/>
  <c r="J880" i="1"/>
  <c r="M879" i="1"/>
  <c r="P879" i="1" s="1"/>
  <c r="S879" i="1" s="1"/>
  <c r="J879" i="1"/>
  <c r="M878" i="1"/>
  <c r="J878" i="1"/>
  <c r="Y877" i="1"/>
  <c r="X877" i="1"/>
  <c r="W877" i="1"/>
  <c r="V877" i="1"/>
  <c r="U877" i="1"/>
  <c r="R877" i="1"/>
  <c r="Q877" i="1"/>
  <c r="O877" i="1"/>
  <c r="N877" i="1"/>
  <c r="L877" i="1"/>
  <c r="K877" i="1"/>
  <c r="I877" i="1"/>
  <c r="H877" i="1"/>
  <c r="G877" i="1"/>
  <c r="M875" i="1"/>
  <c r="P875" i="1" s="1"/>
  <c r="S875" i="1" s="1"/>
  <c r="J875" i="1"/>
  <c r="M874" i="1"/>
  <c r="P874" i="1" s="1"/>
  <c r="S874" i="1" s="1"/>
  <c r="J874" i="1"/>
  <c r="M873" i="1"/>
  <c r="P873" i="1" s="1"/>
  <c r="S873" i="1" s="1"/>
  <c r="J873" i="1"/>
  <c r="M872" i="1"/>
  <c r="P872" i="1" s="1"/>
  <c r="S872" i="1" s="1"/>
  <c r="J872" i="1"/>
  <c r="M871" i="1"/>
  <c r="J871" i="1"/>
  <c r="R870" i="1"/>
  <c r="Q870" i="1"/>
  <c r="O870" i="1"/>
  <c r="N870" i="1"/>
  <c r="L870" i="1"/>
  <c r="K870" i="1"/>
  <c r="I870" i="1"/>
  <c r="H870" i="1"/>
  <c r="G870" i="1"/>
  <c r="M867" i="1"/>
  <c r="P867" i="1" s="1"/>
  <c r="S867" i="1" s="1"/>
  <c r="J867" i="1"/>
  <c r="M866" i="1"/>
  <c r="P866" i="1" s="1"/>
  <c r="S866" i="1" s="1"/>
  <c r="J866" i="1"/>
  <c r="M865" i="1"/>
  <c r="P865" i="1" s="1"/>
  <c r="S865" i="1" s="1"/>
  <c r="J865" i="1"/>
  <c r="M864" i="1"/>
  <c r="J864" i="1"/>
  <c r="M863" i="1"/>
  <c r="P863" i="1" s="1"/>
  <c r="J863" i="1"/>
  <c r="M862" i="1"/>
  <c r="P862" i="1" s="1"/>
  <c r="S862" i="1" s="1"/>
  <c r="J862" i="1"/>
  <c r="M861" i="1"/>
  <c r="P861" i="1" s="1"/>
  <c r="S861" i="1" s="1"/>
  <c r="J861" i="1"/>
  <c r="M860" i="1"/>
  <c r="P860" i="1" s="1"/>
  <c r="S860" i="1" s="1"/>
  <c r="J860" i="1"/>
  <c r="M859" i="1"/>
  <c r="P859" i="1" s="1"/>
  <c r="S859" i="1" s="1"/>
  <c r="J859" i="1"/>
  <c r="M858" i="1"/>
  <c r="P858" i="1" s="1"/>
  <c r="S858" i="1" s="1"/>
  <c r="J858" i="1"/>
  <c r="M857" i="1"/>
  <c r="P857" i="1" s="1"/>
  <c r="S857" i="1" s="1"/>
  <c r="J857" i="1"/>
  <c r="M856" i="1"/>
  <c r="P856" i="1" s="1"/>
  <c r="S856" i="1" s="1"/>
  <c r="J856" i="1"/>
  <c r="M855" i="1"/>
  <c r="P855" i="1" s="1"/>
  <c r="S855" i="1" s="1"/>
  <c r="J855" i="1"/>
  <c r="R854" i="1"/>
  <c r="Q854" i="1"/>
  <c r="O854" i="1"/>
  <c r="N854" i="1"/>
  <c r="L854" i="1"/>
  <c r="K854" i="1"/>
  <c r="I854" i="1"/>
  <c r="H854" i="1"/>
  <c r="G854" i="1"/>
  <c r="M852" i="1"/>
  <c r="P852" i="1" s="1"/>
  <c r="S852" i="1" s="1"/>
  <c r="J852" i="1"/>
  <c r="M851" i="1"/>
  <c r="J851" i="1"/>
  <c r="R850" i="1"/>
  <c r="Q850" i="1"/>
  <c r="O850" i="1"/>
  <c r="N850" i="1"/>
  <c r="L850" i="1"/>
  <c r="K850" i="1"/>
  <c r="I850" i="1"/>
  <c r="H850" i="1"/>
  <c r="G850" i="1"/>
  <c r="M847" i="1"/>
  <c r="J847" i="1"/>
  <c r="J846" i="1" s="1"/>
  <c r="R846" i="1"/>
  <c r="Q846" i="1"/>
  <c r="O846" i="1"/>
  <c r="N846" i="1"/>
  <c r="L846" i="1"/>
  <c r="K846" i="1"/>
  <c r="I846" i="1"/>
  <c r="H846" i="1"/>
  <c r="G846" i="1"/>
  <c r="M844" i="1"/>
  <c r="P844" i="1" s="1"/>
  <c r="S844" i="1" s="1"/>
  <c r="J844" i="1"/>
  <c r="M843" i="1"/>
  <c r="J843" i="1"/>
  <c r="M842" i="1"/>
  <c r="P842" i="1" s="1"/>
  <c r="S842" i="1" s="1"/>
  <c r="J842" i="1"/>
  <c r="M841" i="1"/>
  <c r="P841" i="1" s="1"/>
  <c r="S841" i="1" s="1"/>
  <c r="J841" i="1"/>
  <c r="M840" i="1"/>
  <c r="P840" i="1" s="1"/>
  <c r="J840" i="1"/>
  <c r="R839" i="1"/>
  <c r="Q839" i="1"/>
  <c r="O839" i="1"/>
  <c r="N839" i="1"/>
  <c r="L839" i="1"/>
  <c r="K839" i="1"/>
  <c r="I839" i="1"/>
  <c r="H839" i="1"/>
  <c r="G839" i="1"/>
  <c r="M836" i="1"/>
  <c r="P836" i="1" s="1"/>
  <c r="S836" i="1" s="1"/>
  <c r="J836" i="1"/>
  <c r="M835" i="1"/>
  <c r="P835" i="1" s="1"/>
  <c r="S835" i="1" s="1"/>
  <c r="J835" i="1"/>
  <c r="R834" i="1"/>
  <c r="Q834" i="1"/>
  <c r="O834" i="1"/>
  <c r="N834" i="1"/>
  <c r="L834" i="1"/>
  <c r="K834" i="1"/>
  <c r="I834" i="1"/>
  <c r="H834" i="1"/>
  <c r="G834" i="1"/>
  <c r="M832" i="1"/>
  <c r="J832" i="1"/>
  <c r="P831" i="1"/>
  <c r="M831" i="1"/>
  <c r="J831" i="1"/>
  <c r="M830" i="1"/>
  <c r="P830" i="1" s="1"/>
  <c r="S830" i="1" s="1"/>
  <c r="J830" i="1"/>
  <c r="M829" i="1"/>
  <c r="P829" i="1" s="1"/>
  <c r="S829" i="1" s="1"/>
  <c r="J829" i="1"/>
  <c r="M828" i="1"/>
  <c r="P828" i="1" s="1"/>
  <c r="S828" i="1" s="1"/>
  <c r="J828" i="1"/>
  <c r="M827" i="1"/>
  <c r="P827" i="1" s="1"/>
  <c r="S827" i="1" s="1"/>
  <c r="J827" i="1"/>
  <c r="M826" i="1"/>
  <c r="P826" i="1" s="1"/>
  <c r="S826" i="1" s="1"/>
  <c r="J826" i="1"/>
  <c r="M825" i="1"/>
  <c r="P825" i="1" s="1"/>
  <c r="S825" i="1" s="1"/>
  <c r="J825" i="1"/>
  <c r="M824" i="1"/>
  <c r="P824" i="1" s="1"/>
  <c r="S824" i="1" s="1"/>
  <c r="J824" i="1"/>
  <c r="M823" i="1"/>
  <c r="P823" i="1" s="1"/>
  <c r="S823" i="1" s="1"/>
  <c r="J823" i="1"/>
  <c r="R822" i="1"/>
  <c r="Q822" i="1"/>
  <c r="O822" i="1"/>
  <c r="N822" i="1"/>
  <c r="L822" i="1"/>
  <c r="K822" i="1"/>
  <c r="I822" i="1"/>
  <c r="H822" i="1"/>
  <c r="G822" i="1"/>
  <c r="M820" i="1"/>
  <c r="P820" i="1" s="1"/>
  <c r="S820" i="1" s="1"/>
  <c r="J820" i="1"/>
  <c r="M819" i="1"/>
  <c r="P819" i="1" s="1"/>
  <c r="S819" i="1" s="1"/>
  <c r="J819" i="1"/>
  <c r="M818" i="1"/>
  <c r="P818" i="1" s="1"/>
  <c r="S818" i="1" s="1"/>
  <c r="J818" i="1"/>
  <c r="M817" i="1"/>
  <c r="J817" i="1"/>
  <c r="M816" i="1"/>
  <c r="P816" i="1" s="1"/>
  <c r="J816" i="1"/>
  <c r="M815" i="1"/>
  <c r="P815" i="1" s="1"/>
  <c r="S815" i="1" s="1"/>
  <c r="J815" i="1"/>
  <c r="M814" i="1"/>
  <c r="P814" i="1" s="1"/>
  <c r="S814" i="1" s="1"/>
  <c r="J814" i="1"/>
  <c r="M813" i="1"/>
  <c r="P813" i="1" s="1"/>
  <c r="S813" i="1" s="1"/>
  <c r="J813" i="1"/>
  <c r="R812" i="1"/>
  <c r="Q812" i="1"/>
  <c r="O812" i="1"/>
  <c r="N812" i="1"/>
  <c r="L812" i="1"/>
  <c r="K812" i="1"/>
  <c r="I812" i="1"/>
  <c r="H812" i="1"/>
  <c r="G812" i="1"/>
  <c r="M810" i="1"/>
  <c r="P810" i="1" s="1"/>
  <c r="S810" i="1" s="1"/>
  <c r="J810" i="1"/>
  <c r="M809" i="1"/>
  <c r="P809" i="1" s="1"/>
  <c r="S809" i="1" s="1"/>
  <c r="J809" i="1"/>
  <c r="M808" i="1"/>
  <c r="P808" i="1" s="1"/>
  <c r="S808" i="1" s="1"/>
  <c r="J808" i="1"/>
  <c r="M807" i="1"/>
  <c r="P807" i="1" s="1"/>
  <c r="S807" i="1" s="1"/>
  <c r="J807" i="1"/>
  <c r="M806" i="1"/>
  <c r="P806" i="1" s="1"/>
  <c r="S806" i="1" s="1"/>
  <c r="J806" i="1"/>
  <c r="M805" i="1"/>
  <c r="P805" i="1" s="1"/>
  <c r="S805" i="1" s="1"/>
  <c r="J805" i="1"/>
  <c r="M804" i="1"/>
  <c r="P804" i="1" s="1"/>
  <c r="S804" i="1" s="1"/>
  <c r="J804" i="1"/>
  <c r="M803" i="1"/>
  <c r="J803" i="1"/>
  <c r="Y802" i="1"/>
  <c r="X802" i="1"/>
  <c r="W802" i="1"/>
  <c r="V802" i="1"/>
  <c r="U802" i="1"/>
  <c r="R802" i="1"/>
  <c r="Q802" i="1"/>
  <c r="O802" i="1"/>
  <c r="N802" i="1"/>
  <c r="L802" i="1"/>
  <c r="K802" i="1"/>
  <c r="I802" i="1"/>
  <c r="H802" i="1"/>
  <c r="G802" i="1"/>
  <c r="M799" i="1"/>
  <c r="P799" i="1" s="1"/>
  <c r="S799" i="1" s="1"/>
  <c r="J799" i="1"/>
  <c r="M798" i="1"/>
  <c r="P798" i="1" s="1"/>
  <c r="S798" i="1" s="1"/>
  <c r="J798" i="1"/>
  <c r="M797" i="1"/>
  <c r="P797" i="1" s="1"/>
  <c r="S797" i="1" s="1"/>
  <c r="J797" i="1"/>
  <c r="M796" i="1"/>
  <c r="P796" i="1" s="1"/>
  <c r="S796" i="1" s="1"/>
  <c r="J796" i="1"/>
  <c r="M795" i="1"/>
  <c r="P795" i="1" s="1"/>
  <c r="S795" i="1" s="1"/>
  <c r="J795" i="1"/>
  <c r="M794" i="1"/>
  <c r="P794" i="1" s="1"/>
  <c r="S794" i="1" s="1"/>
  <c r="J794" i="1"/>
  <c r="M793" i="1"/>
  <c r="P793" i="1" s="1"/>
  <c r="S793" i="1" s="1"/>
  <c r="J793" i="1"/>
  <c r="M792" i="1"/>
  <c r="P792" i="1" s="1"/>
  <c r="S792" i="1" s="1"/>
  <c r="J792" i="1"/>
  <c r="M791" i="1"/>
  <c r="P791" i="1" s="1"/>
  <c r="S791" i="1" s="1"/>
  <c r="J791" i="1"/>
  <c r="M790" i="1"/>
  <c r="P790" i="1" s="1"/>
  <c r="S790" i="1" s="1"/>
  <c r="J790" i="1"/>
  <c r="M789" i="1"/>
  <c r="P789" i="1" s="1"/>
  <c r="S789" i="1" s="1"/>
  <c r="J789" i="1"/>
  <c r="M788" i="1"/>
  <c r="P788" i="1" s="1"/>
  <c r="S788" i="1" s="1"/>
  <c r="J788" i="1"/>
  <c r="M787" i="1"/>
  <c r="P787" i="1" s="1"/>
  <c r="S787" i="1" s="1"/>
  <c r="J787" i="1"/>
  <c r="M786" i="1"/>
  <c r="P786" i="1" s="1"/>
  <c r="S786" i="1" s="1"/>
  <c r="J786" i="1"/>
  <c r="M785" i="1"/>
  <c r="P785" i="1" s="1"/>
  <c r="S785" i="1" s="1"/>
  <c r="J785" i="1"/>
  <c r="M784" i="1"/>
  <c r="P784" i="1" s="1"/>
  <c r="S784" i="1" s="1"/>
  <c r="J784" i="1"/>
  <c r="M783" i="1"/>
  <c r="J783" i="1"/>
  <c r="M782" i="1"/>
  <c r="P782" i="1" s="1"/>
  <c r="S782" i="1" s="1"/>
  <c r="J782" i="1"/>
  <c r="AC781" i="1"/>
  <c r="Y781" i="1"/>
  <c r="X781" i="1"/>
  <c r="W781" i="1"/>
  <c r="V781" i="1"/>
  <c r="U781" i="1"/>
  <c r="R781" i="1"/>
  <c r="Q781" i="1"/>
  <c r="O781" i="1"/>
  <c r="N781" i="1"/>
  <c r="L781" i="1"/>
  <c r="K781" i="1"/>
  <c r="I781" i="1"/>
  <c r="H781" i="1"/>
  <c r="G781" i="1"/>
  <c r="M779" i="1"/>
  <c r="P779" i="1" s="1"/>
  <c r="S779" i="1" s="1"/>
  <c r="J779" i="1"/>
  <c r="M778" i="1"/>
  <c r="P778" i="1" s="1"/>
  <c r="S778" i="1" s="1"/>
  <c r="J778" i="1"/>
  <c r="M777" i="1"/>
  <c r="P777" i="1" s="1"/>
  <c r="S777" i="1" s="1"/>
  <c r="J777" i="1"/>
  <c r="M776" i="1"/>
  <c r="P776" i="1" s="1"/>
  <c r="S776" i="1" s="1"/>
  <c r="J776" i="1"/>
  <c r="M775" i="1"/>
  <c r="P775" i="1" s="1"/>
  <c r="S775" i="1" s="1"/>
  <c r="J775" i="1"/>
  <c r="M774" i="1"/>
  <c r="P774" i="1" s="1"/>
  <c r="S774" i="1" s="1"/>
  <c r="J774" i="1"/>
  <c r="M773" i="1"/>
  <c r="P773" i="1" s="1"/>
  <c r="S773" i="1" s="1"/>
  <c r="J773" i="1"/>
  <c r="M772" i="1"/>
  <c r="P772" i="1" s="1"/>
  <c r="S772" i="1" s="1"/>
  <c r="J772" i="1"/>
  <c r="M771" i="1"/>
  <c r="J771" i="1"/>
  <c r="M770" i="1"/>
  <c r="P770" i="1" s="1"/>
  <c r="S770" i="1" s="1"/>
  <c r="J770" i="1"/>
  <c r="M769" i="1"/>
  <c r="P769" i="1" s="1"/>
  <c r="J769" i="1"/>
  <c r="R768" i="1"/>
  <c r="Q768" i="1"/>
  <c r="O768" i="1"/>
  <c r="N768" i="1"/>
  <c r="L768" i="1"/>
  <c r="K768" i="1"/>
  <c r="I768" i="1"/>
  <c r="H768" i="1"/>
  <c r="G768" i="1"/>
  <c r="M766" i="1"/>
  <c r="P766" i="1" s="1"/>
  <c r="J766" i="1"/>
  <c r="J765" i="1" s="1"/>
  <c r="R765" i="1"/>
  <c r="Q765" i="1"/>
  <c r="O765" i="1"/>
  <c r="N765" i="1"/>
  <c r="L765" i="1"/>
  <c r="K765" i="1"/>
  <c r="I765" i="1"/>
  <c r="H765" i="1"/>
  <c r="G765" i="1"/>
  <c r="M763" i="1"/>
  <c r="J763" i="1"/>
  <c r="M762" i="1"/>
  <c r="J762" i="1"/>
  <c r="M761" i="1"/>
  <c r="P761" i="1" s="1"/>
  <c r="S761" i="1" s="1"/>
  <c r="J761" i="1"/>
  <c r="R760" i="1"/>
  <c r="Q760" i="1"/>
  <c r="O760" i="1"/>
  <c r="N760" i="1"/>
  <c r="L760" i="1"/>
  <c r="K760" i="1"/>
  <c r="I760" i="1"/>
  <c r="H760" i="1"/>
  <c r="G760" i="1"/>
  <c r="M758" i="1"/>
  <c r="P758" i="1" s="1"/>
  <c r="S758" i="1" s="1"/>
  <c r="J758" i="1"/>
  <c r="M757" i="1"/>
  <c r="P757" i="1" s="1"/>
  <c r="S757" i="1" s="1"/>
  <c r="J757" i="1"/>
  <c r="M756" i="1"/>
  <c r="P756" i="1" s="1"/>
  <c r="S756" i="1" s="1"/>
  <c r="J756" i="1"/>
  <c r="M755" i="1"/>
  <c r="P755" i="1" s="1"/>
  <c r="S755" i="1" s="1"/>
  <c r="J755" i="1"/>
  <c r="M754" i="1"/>
  <c r="P754" i="1" s="1"/>
  <c r="S754" i="1" s="1"/>
  <c r="J754" i="1"/>
  <c r="M753" i="1"/>
  <c r="P753" i="1" s="1"/>
  <c r="S753" i="1" s="1"/>
  <c r="J753" i="1"/>
  <c r="M752" i="1"/>
  <c r="P752" i="1" s="1"/>
  <c r="S752" i="1" s="1"/>
  <c r="J752" i="1"/>
  <c r="M751" i="1"/>
  <c r="P751" i="1" s="1"/>
  <c r="S751" i="1" s="1"/>
  <c r="J751" i="1"/>
  <c r="M750" i="1"/>
  <c r="P750" i="1" s="1"/>
  <c r="S750" i="1" s="1"/>
  <c r="J750" i="1"/>
  <c r="M749" i="1"/>
  <c r="P749" i="1" s="1"/>
  <c r="S749" i="1" s="1"/>
  <c r="J749" i="1"/>
  <c r="M748" i="1"/>
  <c r="P748" i="1" s="1"/>
  <c r="S748" i="1" s="1"/>
  <c r="J748" i="1"/>
  <c r="M747" i="1"/>
  <c r="P747" i="1" s="1"/>
  <c r="S747" i="1" s="1"/>
  <c r="J747" i="1"/>
  <c r="M746" i="1"/>
  <c r="J746" i="1"/>
  <c r="R745" i="1"/>
  <c r="Q745" i="1"/>
  <c r="O745" i="1"/>
  <c r="N745" i="1"/>
  <c r="L745" i="1"/>
  <c r="K745" i="1"/>
  <c r="I745" i="1"/>
  <c r="H745" i="1"/>
  <c r="G745" i="1"/>
  <c r="M743" i="1"/>
  <c r="P743" i="1" s="1"/>
  <c r="S743" i="1" s="1"/>
  <c r="J743" i="1"/>
  <c r="M742" i="1"/>
  <c r="P742" i="1" s="1"/>
  <c r="S742" i="1" s="1"/>
  <c r="J742" i="1"/>
  <c r="M741" i="1"/>
  <c r="P741" i="1" s="1"/>
  <c r="S741" i="1" s="1"/>
  <c r="J741" i="1"/>
  <c r="M740" i="1"/>
  <c r="P740" i="1" s="1"/>
  <c r="S740" i="1" s="1"/>
  <c r="J740" i="1"/>
  <c r="M739" i="1"/>
  <c r="P739" i="1" s="1"/>
  <c r="S739" i="1" s="1"/>
  <c r="J739" i="1"/>
  <c r="M738" i="1"/>
  <c r="P738" i="1" s="1"/>
  <c r="S738" i="1" s="1"/>
  <c r="J738" i="1"/>
  <c r="M737" i="1"/>
  <c r="P737" i="1" s="1"/>
  <c r="S737" i="1" s="1"/>
  <c r="J737" i="1"/>
  <c r="M736" i="1"/>
  <c r="J736" i="1"/>
  <c r="R735" i="1"/>
  <c r="Q735" i="1"/>
  <c r="O735" i="1"/>
  <c r="N735" i="1"/>
  <c r="L735" i="1"/>
  <c r="K735" i="1"/>
  <c r="I735" i="1"/>
  <c r="H735" i="1"/>
  <c r="G735" i="1"/>
  <c r="M733" i="1"/>
  <c r="P733" i="1" s="1"/>
  <c r="S733" i="1" s="1"/>
  <c r="J733" i="1"/>
  <c r="M732" i="1"/>
  <c r="P732" i="1" s="1"/>
  <c r="S732" i="1" s="1"/>
  <c r="J732" i="1"/>
  <c r="M731" i="1"/>
  <c r="P731" i="1" s="1"/>
  <c r="S731" i="1" s="1"/>
  <c r="J731" i="1"/>
  <c r="M730" i="1"/>
  <c r="J730" i="1"/>
  <c r="R729" i="1"/>
  <c r="Q729" i="1"/>
  <c r="O729" i="1"/>
  <c r="N729" i="1"/>
  <c r="L729" i="1"/>
  <c r="K729" i="1"/>
  <c r="I729" i="1"/>
  <c r="H729" i="1"/>
  <c r="G729" i="1"/>
  <c r="M726" i="1"/>
  <c r="J726" i="1"/>
  <c r="M725" i="1"/>
  <c r="J725" i="1"/>
  <c r="M724" i="1"/>
  <c r="J724" i="1"/>
  <c r="M723" i="1"/>
  <c r="J723" i="1"/>
  <c r="M722" i="1"/>
  <c r="J722" i="1"/>
  <c r="R721" i="1"/>
  <c r="Q721" i="1"/>
  <c r="O721" i="1"/>
  <c r="N721" i="1"/>
  <c r="L721" i="1"/>
  <c r="K721" i="1"/>
  <c r="I721" i="1"/>
  <c r="H721" i="1"/>
  <c r="G721" i="1"/>
  <c r="M719" i="1"/>
  <c r="P719" i="1" s="1"/>
  <c r="S719" i="1" s="1"/>
  <c r="J719" i="1"/>
  <c r="M718" i="1"/>
  <c r="P718" i="1" s="1"/>
  <c r="S718" i="1" s="1"/>
  <c r="J718" i="1"/>
  <c r="M717" i="1"/>
  <c r="P717" i="1" s="1"/>
  <c r="S717" i="1" s="1"/>
  <c r="J717" i="1"/>
  <c r="M716" i="1"/>
  <c r="P716" i="1" s="1"/>
  <c r="S716" i="1" s="1"/>
  <c r="J716" i="1"/>
  <c r="M715" i="1"/>
  <c r="P715" i="1" s="1"/>
  <c r="S715" i="1" s="1"/>
  <c r="J715" i="1"/>
  <c r="M714" i="1"/>
  <c r="P714" i="1" s="1"/>
  <c r="S714" i="1" s="1"/>
  <c r="J714" i="1"/>
  <c r="M713" i="1"/>
  <c r="P713" i="1" s="1"/>
  <c r="S713" i="1" s="1"/>
  <c r="J713" i="1"/>
  <c r="M712" i="1"/>
  <c r="P712" i="1" s="1"/>
  <c r="S712" i="1" s="1"/>
  <c r="J712" i="1"/>
  <c r="M711" i="1"/>
  <c r="P711" i="1" s="1"/>
  <c r="S711" i="1" s="1"/>
  <c r="J711" i="1"/>
  <c r="M710" i="1"/>
  <c r="P710" i="1" s="1"/>
  <c r="S710" i="1" s="1"/>
  <c r="J710" i="1"/>
  <c r="M709" i="1"/>
  <c r="P709" i="1" s="1"/>
  <c r="S709" i="1" s="1"/>
  <c r="J709" i="1"/>
  <c r="M708" i="1"/>
  <c r="P708" i="1" s="1"/>
  <c r="S708" i="1" s="1"/>
  <c r="J708" i="1"/>
  <c r="M707" i="1"/>
  <c r="P707" i="1" s="1"/>
  <c r="S707" i="1" s="1"/>
  <c r="J707" i="1"/>
  <c r="M706" i="1"/>
  <c r="J706" i="1"/>
  <c r="R705" i="1"/>
  <c r="Q705" i="1"/>
  <c r="O705" i="1"/>
  <c r="N705" i="1"/>
  <c r="L705" i="1"/>
  <c r="K705" i="1"/>
  <c r="I705" i="1"/>
  <c r="H705" i="1"/>
  <c r="G705" i="1"/>
  <c r="M702" i="1"/>
  <c r="P702" i="1" s="1"/>
  <c r="S702" i="1" s="1"/>
  <c r="J702" i="1"/>
  <c r="M701" i="1"/>
  <c r="J701" i="1"/>
  <c r="R700" i="1"/>
  <c r="Q700" i="1"/>
  <c r="O700" i="1"/>
  <c r="N700" i="1"/>
  <c r="L700" i="1"/>
  <c r="K700" i="1"/>
  <c r="I700" i="1"/>
  <c r="H700" i="1"/>
  <c r="G700" i="1"/>
  <c r="M697" i="1"/>
  <c r="P697" i="1" s="1"/>
  <c r="S697" i="1" s="1"/>
  <c r="J697" i="1"/>
  <c r="M696" i="1"/>
  <c r="P696" i="1" s="1"/>
  <c r="S696" i="1" s="1"/>
  <c r="J696" i="1"/>
  <c r="M695" i="1"/>
  <c r="P695" i="1" s="1"/>
  <c r="S695" i="1" s="1"/>
  <c r="J695" i="1"/>
  <c r="M694" i="1"/>
  <c r="J694" i="1"/>
  <c r="R693" i="1"/>
  <c r="Q693" i="1"/>
  <c r="O693" i="1"/>
  <c r="N693" i="1"/>
  <c r="L693" i="1"/>
  <c r="K693" i="1"/>
  <c r="I693" i="1"/>
  <c r="H693" i="1"/>
  <c r="G693" i="1"/>
  <c r="M688" i="1"/>
  <c r="J688" i="1"/>
  <c r="J687" i="1" s="1"/>
  <c r="S687" i="1"/>
  <c r="R687" i="1"/>
  <c r="Q687" i="1"/>
  <c r="P687" i="1"/>
  <c r="O687" i="1"/>
  <c r="N687" i="1"/>
  <c r="M687" i="1"/>
  <c r="L687" i="1"/>
  <c r="K687" i="1"/>
  <c r="I687" i="1"/>
  <c r="H687" i="1"/>
  <c r="G687" i="1"/>
  <c r="M684" i="1"/>
  <c r="J684" i="1"/>
  <c r="J683" i="1" s="1"/>
  <c r="S683" i="1"/>
  <c r="R683" i="1"/>
  <c r="Q683" i="1"/>
  <c r="P683" i="1"/>
  <c r="O683" i="1"/>
  <c r="N683" i="1"/>
  <c r="M683" i="1"/>
  <c r="K683" i="1"/>
  <c r="I683" i="1"/>
  <c r="M680" i="1"/>
  <c r="M679" i="1" s="1"/>
  <c r="J680" i="1"/>
  <c r="J679" i="1" s="1"/>
  <c r="S679" i="1"/>
  <c r="R679" i="1"/>
  <c r="Q679" i="1"/>
  <c r="P679" i="1"/>
  <c r="O679" i="1"/>
  <c r="L679" i="1"/>
  <c r="K679" i="1"/>
  <c r="I679" i="1"/>
  <c r="H679" i="1"/>
  <c r="G679" i="1"/>
  <c r="M676" i="1"/>
  <c r="J676" i="1"/>
  <c r="J675" i="1" s="1"/>
  <c r="S675" i="1"/>
  <c r="R675" i="1"/>
  <c r="Q675" i="1"/>
  <c r="P675" i="1"/>
  <c r="O675" i="1"/>
  <c r="N675" i="1"/>
  <c r="M675" i="1"/>
  <c r="L675" i="1"/>
  <c r="K675" i="1"/>
  <c r="I675" i="1"/>
  <c r="H675" i="1"/>
  <c r="G675" i="1"/>
  <c r="M673" i="1"/>
  <c r="P673" i="1" s="1"/>
  <c r="R673" i="1" s="1"/>
  <c r="J673" i="1"/>
  <c r="M672" i="1"/>
  <c r="J672" i="1"/>
  <c r="S671" i="1"/>
  <c r="Q671" i="1"/>
  <c r="O671" i="1"/>
  <c r="N671" i="1"/>
  <c r="L671" i="1"/>
  <c r="K671" i="1"/>
  <c r="I671" i="1"/>
  <c r="H671" i="1"/>
  <c r="G671" i="1"/>
  <c r="P668" i="1"/>
  <c r="M668" i="1"/>
  <c r="M667" i="1" s="1"/>
  <c r="J668" i="1"/>
  <c r="J667" i="1" s="1"/>
  <c r="S667" i="1"/>
  <c r="R667" i="1"/>
  <c r="Q667" i="1"/>
  <c r="O667" i="1"/>
  <c r="N667" i="1"/>
  <c r="L667" i="1"/>
  <c r="K667" i="1"/>
  <c r="I667" i="1"/>
  <c r="H667" i="1"/>
  <c r="G667" i="1"/>
  <c r="P664" i="1"/>
  <c r="M664" i="1"/>
  <c r="M663" i="1" s="1"/>
  <c r="J664" i="1"/>
  <c r="J663" i="1" s="1"/>
  <c r="S663" i="1"/>
  <c r="R663" i="1"/>
  <c r="Q663" i="1"/>
  <c r="O663" i="1"/>
  <c r="N663" i="1"/>
  <c r="L663" i="1"/>
  <c r="K663" i="1"/>
  <c r="I663" i="1"/>
  <c r="H663" i="1"/>
  <c r="G663" i="1"/>
  <c r="J661" i="1"/>
  <c r="J660" i="1" s="1"/>
  <c r="S660" i="1"/>
  <c r="R660" i="1"/>
  <c r="Q660" i="1"/>
  <c r="O660" i="1"/>
  <c r="N660" i="1"/>
  <c r="M660" i="1"/>
  <c r="L660" i="1"/>
  <c r="K660" i="1"/>
  <c r="I660" i="1"/>
  <c r="H660" i="1"/>
  <c r="G660" i="1"/>
  <c r="P657" i="1"/>
  <c r="M657" i="1"/>
  <c r="J657" i="1"/>
  <c r="J656" i="1" s="1"/>
  <c r="Y656" i="1"/>
  <c r="X656" i="1"/>
  <c r="W656" i="1"/>
  <c r="V656" i="1"/>
  <c r="U656" i="1"/>
  <c r="S656" i="1"/>
  <c r="R656" i="1"/>
  <c r="Q656" i="1"/>
  <c r="O656" i="1"/>
  <c r="N656" i="1"/>
  <c r="M656" i="1"/>
  <c r="L656" i="1"/>
  <c r="K656" i="1"/>
  <c r="I656" i="1"/>
  <c r="H656" i="1"/>
  <c r="G656" i="1"/>
  <c r="M653" i="1"/>
  <c r="M652" i="1" s="1"/>
  <c r="J653" i="1"/>
  <c r="J652" i="1" s="1"/>
  <c r="O652" i="1"/>
  <c r="N652" i="1"/>
  <c r="L652" i="1"/>
  <c r="K652" i="1"/>
  <c r="I652" i="1"/>
  <c r="H652" i="1"/>
  <c r="G652" i="1"/>
  <c r="M650" i="1"/>
  <c r="M649" i="1" s="1"/>
  <c r="J650" i="1"/>
  <c r="J649" i="1" s="1"/>
  <c r="Y649" i="1"/>
  <c r="X649" i="1"/>
  <c r="W649" i="1"/>
  <c r="V649" i="1"/>
  <c r="U649" i="1"/>
  <c r="S649" i="1"/>
  <c r="R649" i="1"/>
  <c r="Q649" i="1"/>
  <c r="O649" i="1"/>
  <c r="N649" i="1"/>
  <c r="L649" i="1"/>
  <c r="K649" i="1"/>
  <c r="I649" i="1"/>
  <c r="H649" i="1"/>
  <c r="G649" i="1"/>
  <c r="M646" i="1"/>
  <c r="M645" i="1" s="1"/>
  <c r="J646" i="1"/>
  <c r="J645" i="1" s="1"/>
  <c r="S645" i="1"/>
  <c r="R645" i="1"/>
  <c r="Q645" i="1"/>
  <c r="O645" i="1"/>
  <c r="N645" i="1"/>
  <c r="L645" i="1"/>
  <c r="K645" i="1"/>
  <c r="I645" i="1"/>
  <c r="H645" i="1"/>
  <c r="G645" i="1"/>
  <c r="P643" i="1"/>
  <c r="P642" i="1" s="1"/>
  <c r="M643" i="1"/>
  <c r="J643" i="1"/>
  <c r="J642" i="1" s="1"/>
  <c r="Y642" i="1"/>
  <c r="X642" i="1"/>
  <c r="W642" i="1"/>
  <c r="V642" i="1"/>
  <c r="U642" i="1"/>
  <c r="S642" i="1"/>
  <c r="R642" i="1"/>
  <c r="Q642" i="1"/>
  <c r="O642" i="1"/>
  <c r="N642" i="1"/>
  <c r="M642" i="1"/>
  <c r="L642" i="1"/>
  <c r="K642" i="1"/>
  <c r="I642" i="1"/>
  <c r="H642" i="1"/>
  <c r="G642" i="1"/>
  <c r="M639" i="1"/>
  <c r="M638" i="1" s="1"/>
  <c r="J639" i="1"/>
  <c r="J638" i="1" s="1"/>
  <c r="Y638" i="1"/>
  <c r="X638" i="1"/>
  <c r="W638" i="1"/>
  <c r="V638" i="1"/>
  <c r="U638" i="1"/>
  <c r="S638" i="1"/>
  <c r="R638" i="1"/>
  <c r="Q638" i="1"/>
  <c r="P638" i="1"/>
  <c r="O638" i="1"/>
  <c r="N638" i="1"/>
  <c r="L638" i="1"/>
  <c r="K638" i="1"/>
  <c r="I638" i="1"/>
  <c r="H638" i="1"/>
  <c r="G638" i="1"/>
  <c r="M636" i="1"/>
  <c r="M635" i="1" s="1"/>
  <c r="J636" i="1"/>
  <c r="J635" i="1" s="1"/>
  <c r="Y635" i="1"/>
  <c r="X635" i="1"/>
  <c r="W635" i="1"/>
  <c r="V635" i="1"/>
  <c r="U635" i="1"/>
  <c r="S635" i="1"/>
  <c r="R635" i="1"/>
  <c r="Q635" i="1"/>
  <c r="P635" i="1"/>
  <c r="O635" i="1"/>
  <c r="N635" i="1"/>
  <c r="L635" i="1"/>
  <c r="K635" i="1"/>
  <c r="I635" i="1"/>
  <c r="H635" i="1"/>
  <c r="G635" i="1"/>
  <c r="M633" i="1"/>
  <c r="M632" i="1" s="1"/>
  <c r="J633" i="1"/>
  <c r="J632" i="1" s="1"/>
  <c r="Y632" i="1"/>
  <c r="X632" i="1"/>
  <c r="W632" i="1"/>
  <c r="V632" i="1"/>
  <c r="U632" i="1"/>
  <c r="S632" i="1"/>
  <c r="R632" i="1"/>
  <c r="Q632" i="1"/>
  <c r="P632" i="1"/>
  <c r="O632" i="1"/>
  <c r="N632" i="1"/>
  <c r="L632" i="1"/>
  <c r="K632" i="1"/>
  <c r="I632" i="1"/>
  <c r="H632" i="1"/>
  <c r="G632" i="1"/>
  <c r="M630" i="1"/>
  <c r="M629" i="1" s="1"/>
  <c r="J630" i="1"/>
  <c r="J629" i="1" s="1"/>
  <c r="O629" i="1"/>
  <c r="N629" i="1"/>
  <c r="L629" i="1"/>
  <c r="K629" i="1"/>
  <c r="I629" i="1"/>
  <c r="H629" i="1"/>
  <c r="G629" i="1"/>
  <c r="M627" i="1"/>
  <c r="J627" i="1"/>
  <c r="M626" i="1"/>
  <c r="J626" i="1"/>
  <c r="O625" i="1"/>
  <c r="N625" i="1"/>
  <c r="L625" i="1"/>
  <c r="K625" i="1"/>
  <c r="I625" i="1"/>
  <c r="H625" i="1"/>
  <c r="G625" i="1"/>
  <c r="M622" i="1"/>
  <c r="M621" i="1" s="1"/>
  <c r="J622" i="1"/>
  <c r="J621" i="1" s="1"/>
  <c r="Y621" i="1"/>
  <c r="X621" i="1"/>
  <c r="W621" i="1"/>
  <c r="V621" i="1"/>
  <c r="U621" i="1"/>
  <c r="S621" i="1"/>
  <c r="R621" i="1"/>
  <c r="Q621" i="1"/>
  <c r="P621" i="1"/>
  <c r="O621" i="1"/>
  <c r="N621" i="1"/>
  <c r="L621" i="1"/>
  <c r="K621" i="1"/>
  <c r="I621" i="1"/>
  <c r="H621" i="1"/>
  <c r="G621" i="1"/>
  <c r="M617" i="1"/>
  <c r="J617" i="1"/>
  <c r="S616" i="1"/>
  <c r="M616" i="1"/>
  <c r="J616" i="1"/>
  <c r="M615" i="1"/>
  <c r="J615" i="1"/>
  <c r="S614" i="1"/>
  <c r="M614" i="1"/>
  <c r="J614" i="1"/>
  <c r="S613" i="1"/>
  <c r="M613" i="1"/>
  <c r="J613" i="1"/>
  <c r="S612" i="1"/>
  <c r="M612" i="1"/>
  <c r="J612" i="1"/>
  <c r="S611" i="1"/>
  <c r="M611" i="1"/>
  <c r="J611" i="1"/>
  <c r="S610" i="1"/>
  <c r="M610" i="1"/>
  <c r="J610" i="1"/>
  <c r="S609" i="1"/>
  <c r="M609" i="1"/>
  <c r="J609" i="1"/>
  <c r="S608" i="1"/>
  <c r="M608" i="1"/>
  <c r="J608" i="1"/>
  <c r="S607" i="1"/>
  <c r="M607" i="1"/>
  <c r="J607" i="1"/>
  <c r="S606" i="1"/>
  <c r="M606" i="1"/>
  <c r="J606" i="1"/>
  <c r="M605" i="1"/>
  <c r="J605" i="1"/>
  <c r="S604" i="1"/>
  <c r="M604" i="1"/>
  <c r="J604" i="1"/>
  <c r="S603" i="1"/>
  <c r="M603" i="1"/>
  <c r="J603" i="1"/>
  <c r="R602" i="1"/>
  <c r="Q602" i="1"/>
  <c r="P602" i="1"/>
  <c r="O602" i="1"/>
  <c r="N602" i="1"/>
  <c r="L602" i="1"/>
  <c r="K602" i="1"/>
  <c r="I602" i="1"/>
  <c r="H602" i="1"/>
  <c r="G602" i="1"/>
  <c r="M599" i="1"/>
  <c r="P599" i="1" s="1"/>
  <c r="S599" i="1" s="1"/>
  <c r="J599" i="1"/>
  <c r="M598" i="1"/>
  <c r="P598" i="1" s="1"/>
  <c r="S598" i="1" s="1"/>
  <c r="J598" i="1"/>
  <c r="M597" i="1"/>
  <c r="P597" i="1" s="1"/>
  <c r="S597" i="1" s="1"/>
  <c r="J597" i="1"/>
  <c r="M596" i="1"/>
  <c r="J596" i="1"/>
  <c r="R595" i="1"/>
  <c r="Q595" i="1"/>
  <c r="O595" i="1"/>
  <c r="N595" i="1"/>
  <c r="L595" i="1"/>
  <c r="K595" i="1"/>
  <c r="I595" i="1"/>
  <c r="H595" i="1"/>
  <c r="G595" i="1"/>
  <c r="M593" i="1"/>
  <c r="P593" i="1" s="1"/>
  <c r="S593" i="1" s="1"/>
  <c r="J593" i="1"/>
  <c r="M592" i="1"/>
  <c r="P592" i="1" s="1"/>
  <c r="S592" i="1" s="1"/>
  <c r="J592" i="1"/>
  <c r="M591" i="1"/>
  <c r="P591" i="1" s="1"/>
  <c r="S591" i="1" s="1"/>
  <c r="J591" i="1"/>
  <c r="M590" i="1"/>
  <c r="P590" i="1" s="1"/>
  <c r="S590" i="1" s="1"/>
  <c r="J590" i="1"/>
  <c r="M589" i="1"/>
  <c r="J589" i="1"/>
  <c r="R588" i="1"/>
  <c r="Q588" i="1"/>
  <c r="O588" i="1"/>
  <c r="N588" i="1"/>
  <c r="L588" i="1"/>
  <c r="K588" i="1"/>
  <c r="I588" i="1"/>
  <c r="H588" i="1"/>
  <c r="G588" i="1"/>
  <c r="M585" i="1"/>
  <c r="P585" i="1" s="1"/>
  <c r="S585" i="1" s="1"/>
  <c r="J585" i="1"/>
  <c r="M584" i="1"/>
  <c r="P584" i="1" s="1"/>
  <c r="S584" i="1" s="1"/>
  <c r="J584" i="1"/>
  <c r="M583" i="1"/>
  <c r="J583" i="1"/>
  <c r="M582" i="1"/>
  <c r="P582" i="1" s="1"/>
  <c r="S582" i="1" s="1"/>
  <c r="J582" i="1"/>
  <c r="M581" i="1"/>
  <c r="P581" i="1" s="1"/>
  <c r="S581" i="1" s="1"/>
  <c r="J581" i="1"/>
  <c r="M580" i="1"/>
  <c r="P580" i="1" s="1"/>
  <c r="S580" i="1" s="1"/>
  <c r="J580" i="1"/>
  <c r="M579" i="1"/>
  <c r="P579" i="1" s="1"/>
  <c r="J579" i="1"/>
  <c r="R578" i="1"/>
  <c r="Q578" i="1"/>
  <c r="O578" i="1"/>
  <c r="N578" i="1"/>
  <c r="L578" i="1"/>
  <c r="K578" i="1"/>
  <c r="I578" i="1"/>
  <c r="H578" i="1"/>
  <c r="G578" i="1"/>
  <c r="M576" i="1"/>
  <c r="P576" i="1" s="1"/>
  <c r="S576" i="1" s="1"/>
  <c r="J576" i="1"/>
  <c r="M575" i="1"/>
  <c r="P575" i="1" s="1"/>
  <c r="S575" i="1" s="1"/>
  <c r="J575" i="1"/>
  <c r="M574" i="1"/>
  <c r="P574" i="1" s="1"/>
  <c r="S574" i="1" s="1"/>
  <c r="J574" i="1"/>
  <c r="M573" i="1"/>
  <c r="P573" i="1" s="1"/>
  <c r="S573" i="1" s="1"/>
  <c r="J573" i="1"/>
  <c r="M572" i="1"/>
  <c r="P572" i="1" s="1"/>
  <c r="S572" i="1" s="1"/>
  <c r="J572" i="1"/>
  <c r="P571" i="1"/>
  <c r="M571" i="1"/>
  <c r="J571" i="1"/>
  <c r="M570" i="1"/>
  <c r="P570" i="1" s="1"/>
  <c r="S570" i="1" s="1"/>
  <c r="J570" i="1"/>
  <c r="M569" i="1"/>
  <c r="P569" i="1" s="1"/>
  <c r="S569" i="1" s="1"/>
  <c r="J569" i="1"/>
  <c r="M568" i="1"/>
  <c r="P568" i="1" s="1"/>
  <c r="S568" i="1" s="1"/>
  <c r="J568" i="1"/>
  <c r="M567" i="1"/>
  <c r="P567" i="1" s="1"/>
  <c r="S567" i="1" s="1"/>
  <c r="J567" i="1"/>
  <c r="M566" i="1"/>
  <c r="P566" i="1" s="1"/>
  <c r="S566" i="1" s="1"/>
  <c r="J566" i="1"/>
  <c r="M565" i="1"/>
  <c r="P565" i="1" s="1"/>
  <c r="S565" i="1" s="1"/>
  <c r="J565" i="1"/>
  <c r="M564" i="1"/>
  <c r="P564" i="1" s="1"/>
  <c r="S564" i="1" s="1"/>
  <c r="J564" i="1"/>
  <c r="M563" i="1"/>
  <c r="P563" i="1" s="1"/>
  <c r="S563" i="1" s="1"/>
  <c r="J563" i="1"/>
  <c r="P562" i="1"/>
  <c r="M562" i="1"/>
  <c r="J562" i="1"/>
  <c r="R561" i="1"/>
  <c r="Q561" i="1"/>
  <c r="O561" i="1"/>
  <c r="N561" i="1"/>
  <c r="L561" i="1"/>
  <c r="K561" i="1"/>
  <c r="I561" i="1"/>
  <c r="H561" i="1"/>
  <c r="G561" i="1"/>
  <c r="M558" i="1"/>
  <c r="P558" i="1" s="1"/>
  <c r="S558" i="1" s="1"/>
  <c r="J558" i="1"/>
  <c r="M557" i="1"/>
  <c r="P557" i="1" s="1"/>
  <c r="S557" i="1" s="1"/>
  <c r="J557" i="1"/>
  <c r="M556" i="1"/>
  <c r="P556" i="1" s="1"/>
  <c r="S556" i="1" s="1"/>
  <c r="J556" i="1"/>
  <c r="M555" i="1"/>
  <c r="J555" i="1"/>
  <c r="M554" i="1"/>
  <c r="P554" i="1" s="1"/>
  <c r="S554" i="1" s="1"/>
  <c r="J554" i="1"/>
  <c r="M553" i="1"/>
  <c r="P553" i="1" s="1"/>
  <c r="S553" i="1" s="1"/>
  <c r="J553" i="1"/>
  <c r="M552" i="1"/>
  <c r="P552" i="1" s="1"/>
  <c r="S552" i="1" s="1"/>
  <c r="J552" i="1"/>
  <c r="M551" i="1"/>
  <c r="P551" i="1" s="1"/>
  <c r="S551" i="1" s="1"/>
  <c r="J551" i="1"/>
  <c r="M550" i="1"/>
  <c r="P550" i="1" s="1"/>
  <c r="S550" i="1" s="1"/>
  <c r="J550" i="1"/>
  <c r="M549" i="1"/>
  <c r="P549" i="1" s="1"/>
  <c r="J549" i="1"/>
  <c r="M548" i="1"/>
  <c r="P548" i="1" s="1"/>
  <c r="J548" i="1"/>
  <c r="R547" i="1"/>
  <c r="U546" i="1" s="1"/>
  <c r="X546" i="1" s="1"/>
  <c r="AA546" i="1" s="1"/>
  <c r="AD546" i="1" s="1"/>
  <c r="AG546" i="1" s="1"/>
  <c r="Q547" i="1"/>
  <c r="O547" i="1"/>
  <c r="N547" i="1"/>
  <c r="L547" i="1"/>
  <c r="K547" i="1"/>
  <c r="I547" i="1"/>
  <c r="H547" i="1"/>
  <c r="G547" i="1"/>
  <c r="M545" i="1"/>
  <c r="J545" i="1"/>
  <c r="M544" i="1"/>
  <c r="J544" i="1"/>
  <c r="M543" i="1"/>
  <c r="P543" i="1" s="1"/>
  <c r="S543" i="1" s="1"/>
  <c r="J543" i="1"/>
  <c r="M542" i="1"/>
  <c r="P542" i="1" s="1"/>
  <c r="S542" i="1" s="1"/>
  <c r="J542" i="1"/>
  <c r="M541" i="1"/>
  <c r="P541" i="1" s="1"/>
  <c r="S541" i="1" s="1"/>
  <c r="J541" i="1"/>
  <c r="M540" i="1"/>
  <c r="J540" i="1"/>
  <c r="M539" i="1"/>
  <c r="P539" i="1" s="1"/>
  <c r="S539" i="1" s="1"/>
  <c r="J539" i="1"/>
  <c r="R538" i="1"/>
  <c r="Q538" i="1"/>
  <c r="O538" i="1"/>
  <c r="N538" i="1"/>
  <c r="L538" i="1"/>
  <c r="K538" i="1"/>
  <c r="I538" i="1"/>
  <c r="H538" i="1"/>
  <c r="G538" i="1"/>
  <c r="M536" i="1"/>
  <c r="P536" i="1" s="1"/>
  <c r="S536" i="1" s="1"/>
  <c r="J536" i="1"/>
  <c r="M535" i="1"/>
  <c r="P535" i="1" s="1"/>
  <c r="S535" i="1" s="1"/>
  <c r="J535" i="1"/>
  <c r="M534" i="1"/>
  <c r="P534" i="1" s="1"/>
  <c r="S534" i="1" s="1"/>
  <c r="J534" i="1"/>
  <c r="M533" i="1"/>
  <c r="P533" i="1" s="1"/>
  <c r="S533" i="1" s="1"/>
  <c r="J533" i="1"/>
  <c r="M532" i="1"/>
  <c r="P532" i="1" s="1"/>
  <c r="S532" i="1" s="1"/>
  <c r="J532" i="1"/>
  <c r="M531" i="1"/>
  <c r="P531" i="1" s="1"/>
  <c r="S531" i="1" s="1"/>
  <c r="J531" i="1"/>
  <c r="M530" i="1"/>
  <c r="P530" i="1" s="1"/>
  <c r="S530" i="1" s="1"/>
  <c r="J530" i="1"/>
  <c r="M529" i="1"/>
  <c r="P529" i="1" s="1"/>
  <c r="S529" i="1" s="1"/>
  <c r="J529" i="1"/>
  <c r="M528" i="1"/>
  <c r="P528" i="1" s="1"/>
  <c r="S528" i="1" s="1"/>
  <c r="J528" i="1"/>
  <c r="M527" i="1"/>
  <c r="P527" i="1" s="1"/>
  <c r="J527" i="1"/>
  <c r="R526" i="1"/>
  <c r="Q526" i="1"/>
  <c r="O526" i="1"/>
  <c r="N526" i="1"/>
  <c r="L526" i="1"/>
  <c r="K526" i="1"/>
  <c r="I526" i="1"/>
  <c r="H526" i="1"/>
  <c r="G526" i="1"/>
  <c r="M523" i="1"/>
  <c r="P523" i="1" s="1"/>
  <c r="S523" i="1" s="1"/>
  <c r="J523" i="1"/>
  <c r="P522" i="1"/>
  <c r="M522" i="1"/>
  <c r="J522" i="1"/>
  <c r="M521" i="1"/>
  <c r="P521" i="1" s="1"/>
  <c r="S521" i="1" s="1"/>
  <c r="J521" i="1"/>
  <c r="P520" i="1"/>
  <c r="M520" i="1"/>
  <c r="J520" i="1"/>
  <c r="M519" i="1"/>
  <c r="J519" i="1"/>
  <c r="R518" i="1"/>
  <c r="Q518" i="1"/>
  <c r="O518" i="1"/>
  <c r="N518" i="1"/>
  <c r="L518" i="1"/>
  <c r="K518" i="1"/>
  <c r="I518" i="1"/>
  <c r="H518" i="1"/>
  <c r="G518" i="1"/>
  <c r="M516" i="1"/>
  <c r="J516" i="1"/>
  <c r="M515" i="1"/>
  <c r="J515" i="1"/>
  <c r="M514" i="1"/>
  <c r="J514" i="1"/>
  <c r="M513" i="1"/>
  <c r="J513" i="1"/>
  <c r="M512" i="1"/>
  <c r="J512" i="1"/>
  <c r="M511" i="1"/>
  <c r="J511" i="1"/>
  <c r="M510" i="1"/>
  <c r="J510" i="1"/>
  <c r="M506" i="1"/>
  <c r="P506" i="1" s="1"/>
  <c r="S506" i="1" s="1"/>
  <c r="S505" i="1" s="1"/>
  <c r="J506" i="1"/>
  <c r="J505" i="1" s="1"/>
  <c r="R505" i="1"/>
  <c r="Q505" i="1"/>
  <c r="O505" i="1"/>
  <c r="N505" i="1"/>
  <c r="L505" i="1"/>
  <c r="K505" i="1"/>
  <c r="I505" i="1"/>
  <c r="H505" i="1"/>
  <c r="G505" i="1"/>
  <c r="M502" i="1"/>
  <c r="P502" i="1" s="1"/>
  <c r="S502" i="1" s="1"/>
  <c r="J502" i="1"/>
  <c r="M501" i="1"/>
  <c r="P501" i="1" s="1"/>
  <c r="S501" i="1" s="1"/>
  <c r="J501" i="1"/>
  <c r="M500" i="1"/>
  <c r="P500" i="1" s="1"/>
  <c r="S500" i="1" s="1"/>
  <c r="J500" i="1"/>
  <c r="M499" i="1"/>
  <c r="P499" i="1" s="1"/>
  <c r="S499" i="1" s="1"/>
  <c r="J499" i="1"/>
  <c r="M498" i="1"/>
  <c r="P498" i="1" s="1"/>
  <c r="S498" i="1" s="1"/>
  <c r="J498" i="1"/>
  <c r="M497" i="1"/>
  <c r="P497" i="1" s="1"/>
  <c r="S497" i="1" s="1"/>
  <c r="J497" i="1"/>
  <c r="M496" i="1"/>
  <c r="P496" i="1" s="1"/>
  <c r="S496" i="1" s="1"/>
  <c r="J496" i="1"/>
  <c r="M495" i="1"/>
  <c r="P495" i="1" s="1"/>
  <c r="J495" i="1"/>
  <c r="R494" i="1"/>
  <c r="Q494" i="1"/>
  <c r="O494" i="1"/>
  <c r="N494" i="1"/>
  <c r="L494" i="1"/>
  <c r="K494" i="1"/>
  <c r="I494" i="1"/>
  <c r="H494" i="1"/>
  <c r="G494" i="1"/>
  <c r="M492" i="1"/>
  <c r="P492" i="1" s="1"/>
  <c r="S492" i="1" s="1"/>
  <c r="J492" i="1"/>
  <c r="M491" i="1"/>
  <c r="P491" i="1" s="1"/>
  <c r="S491" i="1" s="1"/>
  <c r="J491" i="1"/>
  <c r="M490" i="1"/>
  <c r="P490" i="1" s="1"/>
  <c r="S490" i="1" s="1"/>
  <c r="J490" i="1"/>
  <c r="M489" i="1"/>
  <c r="P489" i="1" s="1"/>
  <c r="S489" i="1" s="1"/>
  <c r="J489" i="1"/>
  <c r="M488" i="1"/>
  <c r="P488" i="1" s="1"/>
  <c r="S488" i="1" s="1"/>
  <c r="J488" i="1"/>
  <c r="M487" i="1"/>
  <c r="P487" i="1" s="1"/>
  <c r="S487" i="1" s="1"/>
  <c r="J487" i="1"/>
  <c r="M486" i="1"/>
  <c r="P486" i="1" s="1"/>
  <c r="S486" i="1" s="1"/>
  <c r="J486" i="1"/>
  <c r="M485" i="1"/>
  <c r="J485" i="1"/>
  <c r="M484" i="1"/>
  <c r="P484" i="1" s="1"/>
  <c r="J484" i="1"/>
  <c r="R483" i="1"/>
  <c r="Q483" i="1"/>
  <c r="O483" i="1"/>
  <c r="N483" i="1"/>
  <c r="L483" i="1"/>
  <c r="K483" i="1"/>
  <c r="I483" i="1"/>
  <c r="H483" i="1"/>
  <c r="G483" i="1"/>
  <c r="M480" i="1"/>
  <c r="P480" i="1" s="1"/>
  <c r="S480" i="1" s="1"/>
  <c r="J480" i="1"/>
  <c r="M479" i="1"/>
  <c r="P479" i="1" s="1"/>
  <c r="S479" i="1" s="1"/>
  <c r="J479" i="1"/>
  <c r="M478" i="1"/>
  <c r="P478" i="1" s="1"/>
  <c r="J478" i="1"/>
  <c r="R477" i="1"/>
  <c r="Q477" i="1"/>
  <c r="O477" i="1"/>
  <c r="N477" i="1"/>
  <c r="L477" i="1"/>
  <c r="K477" i="1"/>
  <c r="I477" i="1"/>
  <c r="H477" i="1"/>
  <c r="G477" i="1"/>
  <c r="P476" i="1"/>
  <c r="M475" i="1"/>
  <c r="P475" i="1" s="1"/>
  <c r="S475" i="1" s="1"/>
  <c r="J475" i="1"/>
  <c r="M474" i="1"/>
  <c r="P474" i="1" s="1"/>
  <c r="S474" i="1" s="1"/>
  <c r="J474" i="1"/>
  <c r="M473" i="1"/>
  <c r="P473" i="1" s="1"/>
  <c r="S473" i="1" s="1"/>
  <c r="J473" i="1"/>
  <c r="M472" i="1"/>
  <c r="P472" i="1" s="1"/>
  <c r="S472" i="1" s="1"/>
  <c r="J472" i="1"/>
  <c r="M471" i="1"/>
  <c r="P471" i="1" s="1"/>
  <c r="S471" i="1" s="1"/>
  <c r="J471" i="1"/>
  <c r="M470" i="1"/>
  <c r="P470" i="1" s="1"/>
  <c r="S470" i="1" s="1"/>
  <c r="J470" i="1"/>
  <c r="M469" i="1"/>
  <c r="J469" i="1"/>
  <c r="R468" i="1"/>
  <c r="Q468" i="1"/>
  <c r="O468" i="1"/>
  <c r="N468" i="1"/>
  <c r="L468" i="1"/>
  <c r="K468" i="1"/>
  <c r="I468" i="1"/>
  <c r="H468" i="1"/>
  <c r="G468" i="1"/>
  <c r="M465" i="1"/>
  <c r="J465" i="1"/>
  <c r="M464" i="1"/>
  <c r="J464" i="1"/>
  <c r="M463" i="1"/>
  <c r="J463" i="1"/>
  <c r="M462" i="1"/>
  <c r="J462" i="1"/>
  <c r="M461" i="1"/>
  <c r="J461" i="1"/>
  <c r="M460" i="1"/>
  <c r="J460" i="1"/>
  <c r="M459" i="1"/>
  <c r="J459" i="1"/>
  <c r="S456" i="1"/>
  <c r="R456" i="1"/>
  <c r="Q456" i="1"/>
  <c r="P456" i="1"/>
  <c r="O456" i="1"/>
  <c r="N456" i="1"/>
  <c r="L456" i="1"/>
  <c r="K456" i="1"/>
  <c r="I456" i="1"/>
  <c r="H456" i="1"/>
  <c r="G456" i="1"/>
  <c r="M453" i="1"/>
  <c r="P453" i="1" s="1"/>
  <c r="S453" i="1" s="1"/>
  <c r="J453" i="1"/>
  <c r="M452" i="1"/>
  <c r="P452" i="1" s="1"/>
  <c r="S452" i="1" s="1"/>
  <c r="J452" i="1"/>
  <c r="M451" i="1"/>
  <c r="P451" i="1" s="1"/>
  <c r="S451" i="1" s="1"/>
  <c r="J451" i="1"/>
  <c r="M450" i="1"/>
  <c r="P450" i="1" s="1"/>
  <c r="S450" i="1" s="1"/>
  <c r="J450" i="1"/>
  <c r="M449" i="1"/>
  <c r="P449" i="1" s="1"/>
  <c r="S449" i="1" s="1"/>
  <c r="J449" i="1"/>
  <c r="M448" i="1"/>
  <c r="P448" i="1" s="1"/>
  <c r="S448" i="1" s="1"/>
  <c r="J448" i="1"/>
  <c r="M447" i="1"/>
  <c r="P447" i="1" s="1"/>
  <c r="S447" i="1" s="1"/>
  <c r="J447" i="1"/>
  <c r="M446" i="1"/>
  <c r="P446" i="1" s="1"/>
  <c r="S446" i="1" s="1"/>
  <c r="J446" i="1"/>
  <c r="M445" i="1"/>
  <c r="P445" i="1" s="1"/>
  <c r="S445" i="1" s="1"/>
  <c r="J445" i="1"/>
  <c r="M444" i="1"/>
  <c r="P444" i="1" s="1"/>
  <c r="S444" i="1" s="1"/>
  <c r="J444" i="1"/>
  <c r="M443" i="1"/>
  <c r="P443" i="1" s="1"/>
  <c r="S443" i="1" s="1"/>
  <c r="J443" i="1"/>
  <c r="M442" i="1"/>
  <c r="P442" i="1" s="1"/>
  <c r="S442" i="1" s="1"/>
  <c r="J442" i="1"/>
  <c r="M441" i="1"/>
  <c r="P441" i="1" s="1"/>
  <c r="S441" i="1" s="1"/>
  <c r="J441" i="1"/>
  <c r="M440" i="1"/>
  <c r="P440" i="1" s="1"/>
  <c r="S440" i="1" s="1"/>
  <c r="J440" i="1"/>
  <c r="M439" i="1"/>
  <c r="P439" i="1" s="1"/>
  <c r="J439" i="1"/>
  <c r="R438" i="1"/>
  <c r="Q438" i="1"/>
  <c r="O438" i="1"/>
  <c r="N438" i="1"/>
  <c r="L438" i="1"/>
  <c r="K438" i="1"/>
  <c r="I438" i="1"/>
  <c r="H438" i="1"/>
  <c r="G438" i="1"/>
  <c r="M436" i="1"/>
  <c r="P436" i="1" s="1"/>
  <c r="S436" i="1" s="1"/>
  <c r="J436" i="1"/>
  <c r="M435" i="1"/>
  <c r="P435" i="1" s="1"/>
  <c r="S435" i="1" s="1"/>
  <c r="J435" i="1"/>
  <c r="M434" i="1"/>
  <c r="P434" i="1" s="1"/>
  <c r="S434" i="1" s="1"/>
  <c r="J434" i="1"/>
  <c r="M433" i="1"/>
  <c r="P433" i="1" s="1"/>
  <c r="S433" i="1" s="1"/>
  <c r="J433" i="1"/>
  <c r="P432" i="1"/>
  <c r="M432" i="1"/>
  <c r="J432" i="1"/>
  <c r="M431" i="1"/>
  <c r="P431" i="1" s="1"/>
  <c r="S431" i="1" s="1"/>
  <c r="J431" i="1"/>
  <c r="M430" i="1"/>
  <c r="P430" i="1" s="1"/>
  <c r="S430" i="1" s="1"/>
  <c r="J430" i="1"/>
  <c r="M429" i="1"/>
  <c r="P429" i="1" s="1"/>
  <c r="S429" i="1" s="1"/>
  <c r="J429" i="1"/>
  <c r="M428" i="1"/>
  <c r="P428" i="1" s="1"/>
  <c r="S428" i="1" s="1"/>
  <c r="J428" i="1"/>
  <c r="M427" i="1"/>
  <c r="P427" i="1" s="1"/>
  <c r="S427" i="1" s="1"/>
  <c r="J427" i="1"/>
  <c r="M426" i="1"/>
  <c r="P426" i="1" s="1"/>
  <c r="S426" i="1" s="1"/>
  <c r="J426" i="1"/>
  <c r="M425" i="1"/>
  <c r="P425" i="1" s="1"/>
  <c r="S425" i="1" s="1"/>
  <c r="J425" i="1"/>
  <c r="M424" i="1"/>
  <c r="P424" i="1" s="1"/>
  <c r="S424" i="1" s="1"/>
  <c r="J424" i="1"/>
  <c r="M423" i="1"/>
  <c r="J423" i="1"/>
  <c r="M422" i="1"/>
  <c r="P422" i="1" s="1"/>
  <c r="M421" i="1"/>
  <c r="P421" i="1" s="1"/>
  <c r="S421" i="1" s="1"/>
  <c r="J421" i="1"/>
  <c r="M420" i="1"/>
  <c r="P420" i="1" s="1"/>
  <c r="S420" i="1" s="1"/>
  <c r="J420" i="1"/>
  <c r="R419" i="1"/>
  <c r="Q419" i="1"/>
  <c r="O419" i="1"/>
  <c r="N419" i="1"/>
  <c r="L419" i="1"/>
  <c r="K419" i="1"/>
  <c r="I419" i="1"/>
  <c r="H419" i="1"/>
  <c r="G419" i="1"/>
  <c r="M416" i="1"/>
  <c r="P416" i="1" s="1"/>
  <c r="S416" i="1" s="1"/>
  <c r="J416" i="1"/>
  <c r="M415" i="1"/>
  <c r="P415" i="1" s="1"/>
  <c r="S415" i="1" s="1"/>
  <c r="J415" i="1"/>
  <c r="P414" i="1"/>
  <c r="M414" i="1"/>
  <c r="J414" i="1"/>
  <c r="R413" i="1"/>
  <c r="Q413" i="1"/>
  <c r="O413" i="1"/>
  <c r="N413" i="1"/>
  <c r="L413" i="1"/>
  <c r="K413" i="1"/>
  <c r="I413" i="1"/>
  <c r="H413" i="1"/>
  <c r="G413" i="1"/>
  <c r="M411" i="1"/>
  <c r="P411" i="1" s="1"/>
  <c r="S411" i="1" s="1"/>
  <c r="J411" i="1"/>
  <c r="M410" i="1"/>
  <c r="P410" i="1" s="1"/>
  <c r="S410" i="1" s="1"/>
  <c r="J410" i="1"/>
  <c r="M409" i="1"/>
  <c r="P409" i="1" s="1"/>
  <c r="S409" i="1" s="1"/>
  <c r="J409" i="1"/>
  <c r="M408" i="1"/>
  <c r="P408" i="1" s="1"/>
  <c r="S408" i="1" s="1"/>
  <c r="J408" i="1"/>
  <c r="M407" i="1"/>
  <c r="P407" i="1" s="1"/>
  <c r="S407" i="1" s="1"/>
  <c r="J407" i="1"/>
  <c r="M406" i="1"/>
  <c r="P406" i="1" s="1"/>
  <c r="S406" i="1" s="1"/>
  <c r="J406" i="1"/>
  <c r="M405" i="1"/>
  <c r="P405" i="1" s="1"/>
  <c r="S405" i="1" s="1"/>
  <c r="J405" i="1"/>
  <c r="M404" i="1"/>
  <c r="P404" i="1" s="1"/>
  <c r="S404" i="1" s="1"/>
  <c r="J404" i="1"/>
  <c r="M403" i="1"/>
  <c r="P403" i="1" s="1"/>
  <c r="S403" i="1" s="1"/>
  <c r="J403" i="1"/>
  <c r="M402" i="1"/>
  <c r="P402" i="1" s="1"/>
  <c r="S402" i="1" s="1"/>
  <c r="J402" i="1"/>
  <c r="M401" i="1"/>
  <c r="P401" i="1" s="1"/>
  <c r="S401" i="1" s="1"/>
  <c r="J401" i="1"/>
  <c r="M400" i="1"/>
  <c r="P400" i="1" s="1"/>
  <c r="S400" i="1" s="1"/>
  <c r="J400" i="1"/>
  <c r="M399" i="1"/>
  <c r="P399" i="1" s="1"/>
  <c r="S399" i="1" s="1"/>
  <c r="J399" i="1"/>
  <c r="R398" i="1"/>
  <c r="Q398" i="1"/>
  <c r="O398" i="1"/>
  <c r="N398" i="1"/>
  <c r="L398" i="1"/>
  <c r="K398" i="1"/>
  <c r="I398" i="1"/>
  <c r="H398" i="1"/>
  <c r="G398" i="1"/>
  <c r="P396" i="1"/>
  <c r="M396" i="1"/>
  <c r="J396" i="1"/>
  <c r="P395" i="1"/>
  <c r="M395" i="1"/>
  <c r="J395" i="1"/>
  <c r="P394" i="1"/>
  <c r="M394" i="1"/>
  <c r="J394" i="1"/>
  <c r="P393" i="1"/>
  <c r="M393" i="1"/>
  <c r="J393" i="1"/>
  <c r="P392" i="1"/>
  <c r="M392" i="1"/>
  <c r="J392" i="1"/>
  <c r="P391" i="1"/>
  <c r="M391" i="1"/>
  <c r="J391" i="1"/>
  <c r="P390" i="1"/>
  <c r="M390" i="1"/>
  <c r="J390" i="1"/>
  <c r="P389" i="1"/>
  <c r="M389" i="1"/>
  <c r="J389" i="1"/>
  <c r="P388" i="1"/>
  <c r="M388" i="1"/>
  <c r="J388" i="1"/>
  <c r="P387" i="1"/>
  <c r="M387" i="1"/>
  <c r="J387" i="1"/>
  <c r="S386" i="1"/>
  <c r="R386" i="1"/>
  <c r="Q386" i="1"/>
  <c r="O386" i="1"/>
  <c r="N386" i="1"/>
  <c r="L386" i="1"/>
  <c r="K386" i="1"/>
  <c r="I386" i="1"/>
  <c r="H386" i="1"/>
  <c r="G386" i="1"/>
  <c r="P383" i="1"/>
  <c r="M383" i="1"/>
  <c r="J383" i="1"/>
  <c r="M382" i="1"/>
  <c r="P382" i="1" s="1"/>
  <c r="S382" i="1" s="1"/>
  <c r="J382" i="1"/>
  <c r="M381" i="1"/>
  <c r="P381" i="1" s="1"/>
  <c r="S381" i="1" s="1"/>
  <c r="J381" i="1"/>
  <c r="M380" i="1"/>
  <c r="P380" i="1" s="1"/>
  <c r="S380" i="1" s="1"/>
  <c r="J380" i="1"/>
  <c r="M379" i="1"/>
  <c r="P379" i="1" s="1"/>
  <c r="S379" i="1" s="1"/>
  <c r="J379" i="1"/>
  <c r="M378" i="1"/>
  <c r="P378" i="1" s="1"/>
  <c r="S378" i="1" s="1"/>
  <c r="J378" i="1"/>
  <c r="M377" i="1"/>
  <c r="P377" i="1" s="1"/>
  <c r="S377" i="1" s="1"/>
  <c r="J377" i="1"/>
  <c r="M376" i="1"/>
  <c r="P376" i="1" s="1"/>
  <c r="S376" i="1" s="1"/>
  <c r="J376" i="1"/>
  <c r="M375" i="1"/>
  <c r="J375" i="1"/>
  <c r="R374" i="1"/>
  <c r="Q374" i="1"/>
  <c r="O374" i="1"/>
  <c r="N374" i="1"/>
  <c r="L374" i="1"/>
  <c r="K374" i="1"/>
  <c r="I374" i="1"/>
  <c r="H374" i="1"/>
  <c r="G374" i="1"/>
  <c r="M372" i="1"/>
  <c r="P372" i="1" s="1"/>
  <c r="S372" i="1" s="1"/>
  <c r="J372" i="1"/>
  <c r="M371" i="1"/>
  <c r="P371" i="1" s="1"/>
  <c r="S371" i="1" s="1"/>
  <c r="J371" i="1"/>
  <c r="M370" i="1"/>
  <c r="P370" i="1" s="1"/>
  <c r="S370" i="1" s="1"/>
  <c r="J370" i="1"/>
  <c r="M369" i="1"/>
  <c r="P369" i="1" s="1"/>
  <c r="S369" i="1" s="1"/>
  <c r="J369" i="1"/>
  <c r="M368" i="1"/>
  <c r="P368" i="1" s="1"/>
  <c r="S368" i="1" s="1"/>
  <c r="J368" i="1"/>
  <c r="M367" i="1"/>
  <c r="P367" i="1" s="1"/>
  <c r="S367" i="1" s="1"/>
  <c r="J367" i="1"/>
  <c r="M366" i="1"/>
  <c r="P366" i="1" s="1"/>
  <c r="S366" i="1" s="1"/>
  <c r="J366" i="1"/>
  <c r="M365" i="1"/>
  <c r="P365" i="1" s="1"/>
  <c r="S365" i="1" s="1"/>
  <c r="J365" i="1"/>
  <c r="M364" i="1"/>
  <c r="J364" i="1"/>
  <c r="R363" i="1"/>
  <c r="Q363" i="1"/>
  <c r="O363" i="1"/>
  <c r="N363" i="1"/>
  <c r="L363" i="1"/>
  <c r="K363" i="1"/>
  <c r="I363" i="1"/>
  <c r="H363" i="1"/>
  <c r="G363" i="1"/>
  <c r="M361" i="1"/>
  <c r="J361" i="1"/>
  <c r="S360" i="1"/>
  <c r="M360" i="1"/>
  <c r="J360" i="1"/>
  <c r="S359" i="1"/>
  <c r="M359" i="1"/>
  <c r="J359" i="1"/>
  <c r="P358" i="1"/>
  <c r="M358" i="1"/>
  <c r="J358" i="1"/>
  <c r="P357" i="1"/>
  <c r="M357" i="1"/>
  <c r="J357" i="1"/>
  <c r="S356" i="1"/>
  <c r="M356" i="1"/>
  <c r="J356" i="1"/>
  <c r="S355" i="1"/>
  <c r="M355" i="1"/>
  <c r="J355" i="1"/>
  <c r="M354" i="1"/>
  <c r="J354" i="1"/>
  <c r="P353" i="1"/>
  <c r="M353" i="1"/>
  <c r="J353" i="1"/>
  <c r="P352" i="1"/>
  <c r="M352" i="1"/>
  <c r="J352" i="1"/>
  <c r="R351" i="1"/>
  <c r="Q351" i="1"/>
  <c r="O351" i="1"/>
  <c r="N351" i="1"/>
  <c r="L351" i="1"/>
  <c r="K351" i="1"/>
  <c r="I351" i="1"/>
  <c r="H351" i="1"/>
  <c r="G351" i="1"/>
  <c r="M348" i="1"/>
  <c r="P348" i="1" s="1"/>
  <c r="S348" i="1" s="1"/>
  <c r="J348" i="1"/>
  <c r="M347" i="1"/>
  <c r="P347" i="1" s="1"/>
  <c r="S347" i="1" s="1"/>
  <c r="J347" i="1"/>
  <c r="M346" i="1"/>
  <c r="J346" i="1"/>
  <c r="R345" i="1"/>
  <c r="Q345" i="1"/>
  <c r="O345" i="1"/>
  <c r="N345" i="1"/>
  <c r="L345" i="1"/>
  <c r="K345" i="1"/>
  <c r="I345" i="1"/>
  <c r="H345" i="1"/>
  <c r="G345" i="1"/>
  <c r="M342" i="1"/>
  <c r="P342" i="1" s="1"/>
  <c r="S342" i="1" s="1"/>
  <c r="J342" i="1"/>
  <c r="M341" i="1"/>
  <c r="P341" i="1" s="1"/>
  <c r="S341" i="1" s="1"/>
  <c r="J341" i="1"/>
  <c r="M340" i="1"/>
  <c r="P340" i="1" s="1"/>
  <c r="S340" i="1" s="1"/>
  <c r="J340" i="1"/>
  <c r="M339" i="1"/>
  <c r="P339" i="1" s="1"/>
  <c r="S339" i="1" s="1"/>
  <c r="J339" i="1"/>
  <c r="M338" i="1"/>
  <c r="P338" i="1" s="1"/>
  <c r="S338" i="1" s="1"/>
  <c r="J338" i="1"/>
  <c r="M337" i="1"/>
  <c r="P337" i="1" s="1"/>
  <c r="S337" i="1" s="1"/>
  <c r="J337" i="1"/>
  <c r="M336" i="1"/>
  <c r="P336" i="1" s="1"/>
  <c r="S336" i="1" s="1"/>
  <c r="J336" i="1"/>
  <c r="M335" i="1"/>
  <c r="P335" i="1" s="1"/>
  <c r="S335" i="1" s="1"/>
  <c r="J335" i="1"/>
  <c r="R334" i="1"/>
  <c r="Q334" i="1"/>
  <c r="O334" i="1"/>
  <c r="N334" i="1"/>
  <c r="L334" i="1"/>
  <c r="K334" i="1"/>
  <c r="I334" i="1"/>
  <c r="H334" i="1"/>
  <c r="G334" i="1"/>
  <c r="M332" i="1"/>
  <c r="P332" i="1" s="1"/>
  <c r="S332" i="1" s="1"/>
  <c r="J332" i="1"/>
  <c r="M331" i="1"/>
  <c r="P331" i="1" s="1"/>
  <c r="S331" i="1" s="1"/>
  <c r="J331" i="1"/>
  <c r="M330" i="1"/>
  <c r="P330" i="1" s="1"/>
  <c r="S330" i="1" s="1"/>
  <c r="J330" i="1"/>
  <c r="M329" i="1"/>
  <c r="P329" i="1" s="1"/>
  <c r="J329" i="1"/>
  <c r="R328" i="1"/>
  <c r="Q328" i="1"/>
  <c r="O328" i="1"/>
  <c r="N328" i="1"/>
  <c r="L328" i="1"/>
  <c r="K328" i="1"/>
  <c r="I328" i="1"/>
  <c r="H328" i="1"/>
  <c r="G328" i="1"/>
  <c r="M323" i="1"/>
  <c r="M322" i="1" s="1"/>
  <c r="O322" i="1"/>
  <c r="N322" i="1"/>
  <c r="L322" i="1"/>
  <c r="K322" i="1"/>
  <c r="J322" i="1"/>
  <c r="I322" i="1"/>
  <c r="H322" i="1"/>
  <c r="G322" i="1"/>
  <c r="S319" i="1"/>
  <c r="M319" i="1"/>
  <c r="J319" i="1"/>
  <c r="S318" i="1"/>
  <c r="M318" i="1"/>
  <c r="J318" i="1"/>
  <c r="S317" i="1"/>
  <c r="M317" i="1"/>
  <c r="J317" i="1"/>
  <c r="S316" i="1"/>
  <c r="M316" i="1"/>
  <c r="J316" i="1"/>
  <c r="S315" i="1"/>
  <c r="M315" i="1"/>
  <c r="J315" i="1"/>
  <c r="S314" i="1"/>
  <c r="M314" i="1"/>
  <c r="J314" i="1"/>
  <c r="S313" i="1"/>
  <c r="M313" i="1"/>
  <c r="J313" i="1"/>
  <c r="S312" i="1"/>
  <c r="M312" i="1"/>
  <c r="J312" i="1"/>
  <c r="S311" i="1"/>
  <c r="M311" i="1"/>
  <c r="J311" i="1"/>
  <c r="S310" i="1"/>
  <c r="M310" i="1"/>
  <c r="J310" i="1"/>
  <c r="Y309" i="1"/>
  <c r="X309" i="1"/>
  <c r="W309" i="1"/>
  <c r="V309" i="1"/>
  <c r="U309" i="1"/>
  <c r="R309" i="1"/>
  <c r="Q309" i="1"/>
  <c r="P309" i="1"/>
  <c r="O309" i="1"/>
  <c r="N309" i="1"/>
  <c r="L309" i="1"/>
  <c r="K309" i="1"/>
  <c r="I309" i="1"/>
  <c r="H309" i="1"/>
  <c r="G309" i="1"/>
  <c r="S307" i="1"/>
  <c r="M307" i="1"/>
  <c r="J307" i="1"/>
  <c r="S306" i="1"/>
  <c r="M306" i="1"/>
  <c r="J306" i="1"/>
  <c r="S305" i="1"/>
  <c r="M305" i="1"/>
  <c r="J305" i="1"/>
  <c r="S304" i="1"/>
  <c r="M304" i="1"/>
  <c r="J304" i="1"/>
  <c r="S303" i="1"/>
  <c r="M303" i="1"/>
  <c r="J303" i="1"/>
  <c r="S302" i="1"/>
  <c r="J302" i="1"/>
  <c r="S301" i="1"/>
  <c r="M301" i="1"/>
  <c r="J301" i="1"/>
  <c r="S300" i="1"/>
  <c r="J300" i="1"/>
  <c r="S299" i="1"/>
  <c r="J299" i="1"/>
  <c r="S298" i="1"/>
  <c r="M298" i="1"/>
  <c r="J298" i="1"/>
  <c r="S297" i="1"/>
  <c r="M297" i="1"/>
  <c r="J297" i="1"/>
  <c r="S296" i="1"/>
  <c r="M296" i="1"/>
  <c r="J296" i="1"/>
  <c r="Y295" i="1"/>
  <c r="X295" i="1"/>
  <c r="W295" i="1"/>
  <c r="V295" i="1"/>
  <c r="U295" i="1"/>
  <c r="R295" i="1"/>
  <c r="Q295" i="1"/>
  <c r="P295" i="1"/>
  <c r="O295" i="1"/>
  <c r="N295" i="1"/>
  <c r="L295" i="1"/>
  <c r="K295" i="1"/>
  <c r="I295" i="1"/>
  <c r="H295" i="1"/>
  <c r="G295" i="1"/>
  <c r="M292" i="1"/>
  <c r="J292" i="1"/>
  <c r="M291" i="1"/>
  <c r="J291" i="1"/>
  <c r="M290" i="1"/>
  <c r="J290" i="1"/>
  <c r="S289" i="1"/>
  <c r="R289" i="1"/>
  <c r="Q289" i="1"/>
  <c r="P289" i="1"/>
  <c r="O289" i="1"/>
  <c r="N289" i="1"/>
  <c r="L289" i="1"/>
  <c r="K289" i="1"/>
  <c r="I289" i="1"/>
  <c r="H289" i="1"/>
  <c r="G289" i="1"/>
  <c r="S286" i="1"/>
  <c r="M286" i="1"/>
  <c r="S285" i="1"/>
  <c r="S283" i="1"/>
  <c r="M283" i="1"/>
  <c r="J283" i="1"/>
  <c r="S282" i="1"/>
  <c r="M282" i="1"/>
  <c r="J282" i="1"/>
  <c r="S281" i="1"/>
  <c r="M281" i="1"/>
  <c r="J281" i="1"/>
  <c r="S280" i="1"/>
  <c r="M280" i="1"/>
  <c r="J280" i="1"/>
  <c r="S279" i="1"/>
  <c r="M279" i="1"/>
  <c r="J279" i="1"/>
  <c r="S278" i="1"/>
  <c r="M278" i="1"/>
  <c r="J278" i="1"/>
  <c r="S277" i="1"/>
  <c r="M277" i="1"/>
  <c r="J277" i="1"/>
  <c r="S276" i="1"/>
  <c r="M276" i="1"/>
  <c r="J276" i="1"/>
  <c r="S275" i="1"/>
  <c r="M275" i="1"/>
  <c r="J275" i="1"/>
  <c r="S274" i="1"/>
  <c r="M274" i="1"/>
  <c r="J274" i="1"/>
  <c r="S273" i="1"/>
  <c r="M273" i="1"/>
  <c r="J273" i="1"/>
  <c r="S272" i="1"/>
  <c r="M272" i="1"/>
  <c r="J272" i="1"/>
  <c r="S271" i="1"/>
  <c r="M271" i="1"/>
  <c r="J271" i="1"/>
  <c r="S270" i="1"/>
  <c r="M270" i="1"/>
  <c r="J270" i="1"/>
  <c r="S269" i="1"/>
  <c r="M269" i="1"/>
  <c r="J269" i="1"/>
  <c r="S268" i="1"/>
  <c r="M268" i="1"/>
  <c r="J268" i="1"/>
  <c r="S267" i="1"/>
  <c r="M267" i="1"/>
  <c r="J267" i="1"/>
  <c r="Y266" i="1"/>
  <c r="X266" i="1"/>
  <c r="W266" i="1"/>
  <c r="V266" i="1"/>
  <c r="U266" i="1"/>
  <c r="R266" i="1"/>
  <c r="Q266" i="1"/>
  <c r="P266" i="1"/>
  <c r="O266" i="1"/>
  <c r="N266" i="1"/>
  <c r="L266" i="1"/>
  <c r="K266" i="1"/>
  <c r="I266" i="1"/>
  <c r="H266" i="1"/>
  <c r="G266" i="1"/>
  <c r="M263" i="1"/>
  <c r="M262" i="1" s="1"/>
  <c r="J263" i="1"/>
  <c r="J262" i="1" s="1"/>
  <c r="T262" i="1"/>
  <c r="T259" i="1" s="1"/>
  <c r="T12" i="1" s="1"/>
  <c r="P262" i="1"/>
  <c r="O262" i="1"/>
  <c r="N262" i="1"/>
  <c r="L262" i="1"/>
  <c r="K262" i="1"/>
  <c r="I262" i="1"/>
  <c r="H262" i="1"/>
  <c r="G262" i="1"/>
  <c r="Q258" i="1"/>
  <c r="M258" i="1"/>
  <c r="J258" i="1"/>
  <c r="Q257" i="1"/>
  <c r="M257" i="1"/>
  <c r="J257" i="1"/>
  <c r="S256" i="1"/>
  <c r="Q256" i="1"/>
  <c r="M256" i="1"/>
  <c r="J256" i="1"/>
  <c r="S255" i="1"/>
  <c r="Q255" i="1"/>
  <c r="M255" i="1"/>
  <c r="J255" i="1"/>
  <c r="R254" i="1"/>
  <c r="P254" i="1"/>
  <c r="O254" i="1"/>
  <c r="N254" i="1"/>
  <c r="L254" i="1"/>
  <c r="K254" i="1"/>
  <c r="I254" i="1"/>
  <c r="H254" i="1"/>
  <c r="G254" i="1"/>
  <c r="M251" i="1"/>
  <c r="P251" i="1" s="1"/>
  <c r="J251" i="1"/>
  <c r="M250" i="1"/>
  <c r="P250" i="1" s="1"/>
  <c r="Q250" i="1" s="1"/>
  <c r="J250" i="1"/>
  <c r="M249" i="1"/>
  <c r="P249" i="1" s="1"/>
  <c r="J249" i="1"/>
  <c r="M248" i="1"/>
  <c r="P248" i="1" s="1"/>
  <c r="Q248" i="1" s="1"/>
  <c r="J248" i="1"/>
  <c r="M247" i="1"/>
  <c r="P247" i="1" s="1"/>
  <c r="J247" i="1"/>
  <c r="M246" i="1"/>
  <c r="P246" i="1" s="1"/>
  <c r="Q246" i="1" s="1"/>
  <c r="J246" i="1"/>
  <c r="M245" i="1"/>
  <c r="P245" i="1" s="1"/>
  <c r="J245" i="1"/>
  <c r="M244" i="1"/>
  <c r="P244" i="1" s="1"/>
  <c r="Q244" i="1" s="1"/>
  <c r="J244" i="1"/>
  <c r="M243" i="1"/>
  <c r="P243" i="1" s="1"/>
  <c r="J243" i="1"/>
  <c r="M242" i="1"/>
  <c r="P242" i="1" s="1"/>
  <c r="J242" i="1"/>
  <c r="U241" i="1"/>
  <c r="O241" i="1"/>
  <c r="N241" i="1"/>
  <c r="L241" i="1"/>
  <c r="K241" i="1"/>
  <c r="I241" i="1"/>
  <c r="H241" i="1"/>
  <c r="G241" i="1"/>
  <c r="M238" i="1"/>
  <c r="J238" i="1"/>
  <c r="M237" i="1"/>
  <c r="P237" i="1" s="1"/>
  <c r="J237" i="1"/>
  <c r="O236" i="1"/>
  <c r="N236" i="1"/>
  <c r="L236" i="1"/>
  <c r="K236" i="1"/>
  <c r="I236" i="1"/>
  <c r="H236" i="1"/>
  <c r="G236" i="1"/>
  <c r="M233" i="1"/>
  <c r="P233" i="1" s="1"/>
  <c r="J233" i="1"/>
  <c r="M232" i="1"/>
  <c r="P232" i="1" s="1"/>
  <c r="S232" i="1" s="1"/>
  <c r="J232" i="1"/>
  <c r="M231" i="1"/>
  <c r="P231" i="1" s="1"/>
  <c r="J231" i="1"/>
  <c r="O230" i="1"/>
  <c r="N230" i="1"/>
  <c r="L230" i="1"/>
  <c r="K230" i="1"/>
  <c r="I230" i="1"/>
  <c r="H230" i="1"/>
  <c r="G230" i="1"/>
  <c r="P228" i="1"/>
  <c r="M228" i="1"/>
  <c r="J228" i="1"/>
  <c r="P227" i="1"/>
  <c r="M227" i="1"/>
  <c r="J227" i="1"/>
  <c r="M226" i="1"/>
  <c r="P226" i="1" s="1"/>
  <c r="Q226" i="1" s="1"/>
  <c r="Q225" i="1" s="1"/>
  <c r="J226" i="1"/>
  <c r="O225" i="1"/>
  <c r="N225" i="1"/>
  <c r="L225" i="1"/>
  <c r="K225" i="1"/>
  <c r="I225" i="1"/>
  <c r="H225" i="1"/>
  <c r="G225" i="1"/>
  <c r="M220" i="1"/>
  <c r="P220" i="1" s="1"/>
  <c r="J220" i="1"/>
  <c r="M219" i="1"/>
  <c r="P219" i="1" s="1"/>
  <c r="Q219" i="1" s="1"/>
  <c r="J219" i="1"/>
  <c r="M218" i="1"/>
  <c r="P218" i="1" s="1"/>
  <c r="J218" i="1"/>
  <c r="M217" i="1"/>
  <c r="P217" i="1" s="1"/>
  <c r="Q217" i="1" s="1"/>
  <c r="J217" i="1"/>
  <c r="M216" i="1"/>
  <c r="P216" i="1" s="1"/>
  <c r="J216" i="1"/>
  <c r="M215" i="1"/>
  <c r="P215" i="1" s="1"/>
  <c r="Q215" i="1" s="1"/>
  <c r="J215" i="1"/>
  <c r="M214" i="1"/>
  <c r="P214" i="1" s="1"/>
  <c r="J214" i="1"/>
  <c r="M213" i="1"/>
  <c r="P213" i="1" s="1"/>
  <c r="Q213" i="1" s="1"/>
  <c r="J213" i="1"/>
  <c r="M212" i="1"/>
  <c r="P212" i="1" s="1"/>
  <c r="J212" i="1"/>
  <c r="M211" i="1"/>
  <c r="P211" i="1" s="1"/>
  <c r="Q211" i="1" s="1"/>
  <c r="J211" i="1"/>
  <c r="M210" i="1"/>
  <c r="P210" i="1" s="1"/>
  <c r="J210" i="1"/>
  <c r="M209" i="1"/>
  <c r="P209" i="1" s="1"/>
  <c r="Q209" i="1" s="1"/>
  <c r="J209" i="1"/>
  <c r="M208" i="1"/>
  <c r="P208" i="1" s="1"/>
  <c r="J208" i="1"/>
  <c r="M207" i="1"/>
  <c r="P207" i="1" s="1"/>
  <c r="Q207" i="1" s="1"/>
  <c r="J207" i="1"/>
  <c r="M206" i="1"/>
  <c r="P206" i="1" s="1"/>
  <c r="J206" i="1"/>
  <c r="M205" i="1"/>
  <c r="J205" i="1"/>
  <c r="M204" i="1"/>
  <c r="P204" i="1" s="1"/>
  <c r="J204" i="1"/>
  <c r="O203" i="1"/>
  <c r="N203" i="1"/>
  <c r="L203" i="1"/>
  <c r="K203" i="1"/>
  <c r="I203" i="1"/>
  <c r="H203" i="1"/>
  <c r="G203" i="1"/>
  <c r="M200" i="1"/>
  <c r="P200" i="1" s="1"/>
  <c r="J200" i="1"/>
  <c r="M199" i="1"/>
  <c r="P199" i="1" s="1"/>
  <c r="S199" i="1" s="1"/>
  <c r="J199" i="1"/>
  <c r="M198" i="1"/>
  <c r="P198" i="1" s="1"/>
  <c r="J198" i="1"/>
  <c r="M197" i="1"/>
  <c r="P197" i="1" s="1"/>
  <c r="S197" i="1" s="1"/>
  <c r="J197" i="1"/>
  <c r="M196" i="1"/>
  <c r="P196" i="1" s="1"/>
  <c r="J196" i="1"/>
  <c r="M195" i="1"/>
  <c r="P195" i="1" s="1"/>
  <c r="S195" i="1" s="1"/>
  <c r="J195" i="1"/>
  <c r="M194" i="1"/>
  <c r="P194" i="1" s="1"/>
  <c r="S194" i="1" s="1"/>
  <c r="J194" i="1"/>
  <c r="M193" i="1"/>
  <c r="P193" i="1" s="1"/>
  <c r="S193" i="1" s="1"/>
  <c r="J193" i="1"/>
  <c r="M192" i="1"/>
  <c r="P192" i="1" s="1"/>
  <c r="J192" i="1"/>
  <c r="M191" i="1"/>
  <c r="P191" i="1" s="1"/>
  <c r="S191" i="1" s="1"/>
  <c r="J191" i="1"/>
  <c r="M190" i="1"/>
  <c r="P190" i="1" s="1"/>
  <c r="J190" i="1"/>
  <c r="M189" i="1"/>
  <c r="P189" i="1" s="1"/>
  <c r="J189" i="1"/>
  <c r="M188" i="1"/>
  <c r="J188" i="1"/>
  <c r="M187" i="1"/>
  <c r="P187" i="1" s="1"/>
  <c r="J187" i="1"/>
  <c r="O186" i="1"/>
  <c r="N186" i="1"/>
  <c r="L186" i="1"/>
  <c r="K186" i="1"/>
  <c r="I186" i="1"/>
  <c r="H186" i="1"/>
  <c r="G186" i="1"/>
  <c r="M183" i="1"/>
  <c r="P183" i="1" s="1"/>
  <c r="Q183" i="1" s="1"/>
  <c r="J183" i="1"/>
  <c r="M182" i="1"/>
  <c r="P182" i="1" s="1"/>
  <c r="Q182" i="1" s="1"/>
  <c r="J182" i="1"/>
  <c r="M181" i="1"/>
  <c r="P181" i="1" s="1"/>
  <c r="J181" i="1"/>
  <c r="M180" i="1"/>
  <c r="P180" i="1" s="1"/>
  <c r="Q180" i="1" s="1"/>
  <c r="J180" i="1"/>
  <c r="M179" i="1"/>
  <c r="P179" i="1" s="1"/>
  <c r="J179" i="1"/>
  <c r="M178" i="1"/>
  <c r="P178" i="1" s="1"/>
  <c r="Q178" i="1" s="1"/>
  <c r="J178" i="1"/>
  <c r="M177" i="1"/>
  <c r="P177" i="1" s="1"/>
  <c r="J177" i="1"/>
  <c r="M176" i="1"/>
  <c r="P176" i="1" s="1"/>
  <c r="Q176" i="1" s="1"/>
  <c r="J176" i="1"/>
  <c r="M175" i="1"/>
  <c r="P175" i="1" s="1"/>
  <c r="J175" i="1"/>
  <c r="M174" i="1"/>
  <c r="P174" i="1" s="1"/>
  <c r="Q174" i="1" s="1"/>
  <c r="J174" i="1"/>
  <c r="O173" i="1"/>
  <c r="N173" i="1"/>
  <c r="L173" i="1"/>
  <c r="K173" i="1"/>
  <c r="I173" i="1"/>
  <c r="H173" i="1"/>
  <c r="G173" i="1"/>
  <c r="M171" i="1"/>
  <c r="P171" i="1" s="1"/>
  <c r="J171" i="1"/>
  <c r="M170" i="1"/>
  <c r="J170" i="1"/>
  <c r="O169" i="1"/>
  <c r="N169" i="1"/>
  <c r="L169" i="1"/>
  <c r="K169" i="1"/>
  <c r="I169" i="1"/>
  <c r="H169" i="1"/>
  <c r="G169" i="1"/>
  <c r="M166" i="1"/>
  <c r="P166" i="1" s="1"/>
  <c r="Q166" i="1" s="1"/>
  <c r="M165" i="1"/>
  <c r="P165" i="1" s="1"/>
  <c r="S165" i="1" s="1"/>
  <c r="M164" i="1"/>
  <c r="P164" i="1" s="1"/>
  <c r="Q164" i="1" s="1"/>
  <c r="M163" i="1"/>
  <c r="P163" i="1" s="1"/>
  <c r="S163" i="1" s="1"/>
  <c r="M162" i="1"/>
  <c r="O161" i="1"/>
  <c r="N161" i="1"/>
  <c r="L161" i="1"/>
  <c r="K161" i="1"/>
  <c r="J161" i="1"/>
  <c r="I161" i="1"/>
  <c r="H161" i="1"/>
  <c r="G161" i="1"/>
  <c r="M158" i="1"/>
  <c r="P158" i="1" s="1"/>
  <c r="J158" i="1"/>
  <c r="M157" i="1"/>
  <c r="P157" i="1" s="1"/>
  <c r="Q157" i="1" s="1"/>
  <c r="J157" i="1"/>
  <c r="O156" i="1"/>
  <c r="N156" i="1"/>
  <c r="L156" i="1"/>
  <c r="K156" i="1"/>
  <c r="I156" i="1"/>
  <c r="H156" i="1"/>
  <c r="G156" i="1"/>
  <c r="M154" i="1"/>
  <c r="P154" i="1" s="1"/>
  <c r="S154" i="1" s="1"/>
  <c r="M153" i="1"/>
  <c r="P153" i="1" s="1"/>
  <c r="Q153" i="1" s="1"/>
  <c r="M152" i="1"/>
  <c r="P152" i="1" s="1"/>
  <c r="M151" i="1"/>
  <c r="P151" i="1" s="1"/>
  <c r="O150" i="1"/>
  <c r="N150" i="1"/>
  <c r="L150" i="1"/>
  <c r="K150" i="1"/>
  <c r="J150" i="1"/>
  <c r="I150" i="1"/>
  <c r="H150" i="1"/>
  <c r="G150" i="1"/>
  <c r="M148" i="1"/>
  <c r="P148" i="1" s="1"/>
  <c r="Q148" i="1" s="1"/>
  <c r="J148" i="1"/>
  <c r="M147" i="1"/>
  <c r="P147" i="1" s="1"/>
  <c r="J147" i="1"/>
  <c r="M146" i="1"/>
  <c r="J146" i="1"/>
  <c r="M145" i="1"/>
  <c r="P145" i="1" s="1"/>
  <c r="Q145" i="1" s="1"/>
  <c r="J145" i="1"/>
  <c r="M144" i="1"/>
  <c r="P144" i="1" s="1"/>
  <c r="Q144" i="1" s="1"/>
  <c r="J144" i="1"/>
  <c r="M143" i="1"/>
  <c r="P143" i="1" s="1"/>
  <c r="J143" i="1"/>
  <c r="M142" i="1"/>
  <c r="P142" i="1" s="1"/>
  <c r="Q142" i="1" s="1"/>
  <c r="J142" i="1"/>
  <c r="O141" i="1"/>
  <c r="N141" i="1"/>
  <c r="L141" i="1"/>
  <c r="K141" i="1"/>
  <c r="I141" i="1"/>
  <c r="H141" i="1"/>
  <c r="G141" i="1"/>
  <c r="M138" i="1"/>
  <c r="P138" i="1" s="1"/>
  <c r="S138" i="1" s="1"/>
  <c r="J138" i="1"/>
  <c r="M137" i="1"/>
  <c r="J137" i="1"/>
  <c r="M136" i="1"/>
  <c r="P136" i="1" s="1"/>
  <c r="S136" i="1" s="1"/>
  <c r="J136" i="1"/>
  <c r="O135" i="1"/>
  <c r="N135" i="1"/>
  <c r="L135" i="1"/>
  <c r="K135" i="1"/>
  <c r="I135" i="1"/>
  <c r="H135" i="1"/>
  <c r="G135" i="1"/>
  <c r="M132" i="1"/>
  <c r="P132" i="1" s="1"/>
  <c r="J132" i="1"/>
  <c r="P131" i="1"/>
  <c r="M131" i="1"/>
  <c r="J131" i="1"/>
  <c r="M130" i="1"/>
  <c r="P130" i="1" s="1"/>
  <c r="S130" i="1" s="1"/>
  <c r="M129" i="1"/>
  <c r="M128" i="1"/>
  <c r="M127" i="1"/>
  <c r="P127" i="1" s="1"/>
  <c r="Y126" i="1"/>
  <c r="X126" i="1"/>
  <c r="W126" i="1"/>
  <c r="V126" i="1"/>
  <c r="U126" i="1"/>
  <c r="O126" i="1"/>
  <c r="N126" i="1"/>
  <c r="L126" i="1"/>
  <c r="K126" i="1"/>
  <c r="I126" i="1"/>
  <c r="H126" i="1"/>
  <c r="G126" i="1"/>
  <c r="M123" i="1"/>
  <c r="P123" i="1" s="1"/>
  <c r="S123" i="1" s="1"/>
  <c r="J123" i="1"/>
  <c r="M122" i="1"/>
  <c r="P122" i="1" s="1"/>
  <c r="J122" i="1"/>
  <c r="M121" i="1"/>
  <c r="P121" i="1" s="1"/>
  <c r="S121" i="1" s="1"/>
  <c r="J121" i="1"/>
  <c r="M120" i="1"/>
  <c r="P120" i="1" s="1"/>
  <c r="S120" i="1" s="1"/>
  <c r="J120" i="1"/>
  <c r="M119" i="1"/>
  <c r="P119" i="1" s="1"/>
  <c r="S119" i="1" s="1"/>
  <c r="J119" i="1"/>
  <c r="M118" i="1"/>
  <c r="P118" i="1" s="1"/>
  <c r="J118" i="1"/>
  <c r="M117" i="1"/>
  <c r="J117" i="1"/>
  <c r="M116" i="1"/>
  <c r="P116" i="1" s="1"/>
  <c r="S116" i="1" s="1"/>
  <c r="J116" i="1"/>
  <c r="O115" i="1"/>
  <c r="N115" i="1"/>
  <c r="L115" i="1"/>
  <c r="K115" i="1"/>
  <c r="I115" i="1"/>
  <c r="H115" i="1"/>
  <c r="G115" i="1"/>
  <c r="M112" i="1"/>
  <c r="P112" i="1" s="1"/>
  <c r="Q112" i="1" s="1"/>
  <c r="J112" i="1"/>
  <c r="M111" i="1"/>
  <c r="P111" i="1" s="1"/>
  <c r="Q111" i="1" s="1"/>
  <c r="J111" i="1"/>
  <c r="M110" i="1"/>
  <c r="P110" i="1" s="1"/>
  <c r="Q110" i="1" s="1"/>
  <c r="J110" i="1"/>
  <c r="M109" i="1"/>
  <c r="P109" i="1" s="1"/>
  <c r="J109" i="1"/>
  <c r="M108" i="1"/>
  <c r="P108" i="1" s="1"/>
  <c r="Q108" i="1" s="1"/>
  <c r="J108" i="1"/>
  <c r="M107" i="1"/>
  <c r="P107" i="1" s="1"/>
  <c r="J107" i="1"/>
  <c r="M106" i="1"/>
  <c r="P106" i="1" s="1"/>
  <c r="Q106" i="1" s="1"/>
  <c r="J106" i="1"/>
  <c r="M105" i="1"/>
  <c r="J105" i="1"/>
  <c r="M104" i="1"/>
  <c r="P104" i="1" s="1"/>
  <c r="Q104" i="1" s="1"/>
  <c r="J104" i="1"/>
  <c r="O103" i="1"/>
  <c r="N103" i="1"/>
  <c r="L103" i="1"/>
  <c r="K103" i="1"/>
  <c r="I103" i="1"/>
  <c r="H103" i="1"/>
  <c r="G103" i="1"/>
  <c r="M101" i="1"/>
  <c r="P101" i="1" s="1"/>
  <c r="J101" i="1"/>
  <c r="M100" i="1"/>
  <c r="P100" i="1" s="1"/>
  <c r="S100" i="1" s="1"/>
  <c r="J100" i="1"/>
  <c r="M99" i="1"/>
  <c r="P99" i="1" s="1"/>
  <c r="J99" i="1"/>
  <c r="M98" i="1"/>
  <c r="P98" i="1" s="1"/>
  <c r="S98" i="1" s="1"/>
  <c r="J98" i="1"/>
  <c r="M97" i="1"/>
  <c r="P97" i="1" s="1"/>
  <c r="J97" i="1"/>
  <c r="M96" i="1"/>
  <c r="P96" i="1" s="1"/>
  <c r="S96" i="1" s="1"/>
  <c r="J96" i="1"/>
  <c r="M95" i="1"/>
  <c r="P95" i="1" s="1"/>
  <c r="J95" i="1"/>
  <c r="M94" i="1"/>
  <c r="P94" i="1" s="1"/>
  <c r="S94" i="1" s="1"/>
  <c r="J94" i="1"/>
  <c r="M93" i="1"/>
  <c r="P93" i="1" s="1"/>
  <c r="J93" i="1"/>
  <c r="M92" i="1"/>
  <c r="P92" i="1" s="1"/>
  <c r="S92" i="1" s="1"/>
  <c r="J92" i="1"/>
  <c r="M91" i="1"/>
  <c r="J91" i="1"/>
  <c r="M90" i="1"/>
  <c r="P90" i="1" s="1"/>
  <c r="S90" i="1" s="1"/>
  <c r="J90" i="1"/>
  <c r="O89" i="1"/>
  <c r="N89" i="1"/>
  <c r="L89" i="1"/>
  <c r="K89" i="1"/>
  <c r="I89" i="1"/>
  <c r="H89" i="1"/>
  <c r="G89" i="1"/>
  <c r="M87" i="1"/>
  <c r="P87" i="1" s="1"/>
  <c r="J87" i="1"/>
  <c r="M86" i="1"/>
  <c r="P86" i="1" s="1"/>
  <c r="Q86" i="1" s="1"/>
  <c r="J86" i="1"/>
  <c r="M85" i="1"/>
  <c r="P85" i="1" s="1"/>
  <c r="Q85" i="1" s="1"/>
  <c r="J85" i="1"/>
  <c r="M84" i="1"/>
  <c r="P84" i="1" s="1"/>
  <c r="Q84" i="1" s="1"/>
  <c r="J84" i="1"/>
  <c r="M83" i="1"/>
  <c r="P83" i="1" s="1"/>
  <c r="J83" i="1"/>
  <c r="M82" i="1"/>
  <c r="P82" i="1" s="1"/>
  <c r="J82" i="1"/>
  <c r="M81" i="1"/>
  <c r="P81" i="1" s="1"/>
  <c r="J81" i="1"/>
  <c r="M80" i="1"/>
  <c r="P80" i="1" s="1"/>
  <c r="J80" i="1"/>
  <c r="M79" i="1"/>
  <c r="P79" i="1" s="1"/>
  <c r="J79" i="1"/>
  <c r="M78" i="1"/>
  <c r="P78" i="1" s="1"/>
  <c r="Q78" i="1" s="1"/>
  <c r="J78" i="1"/>
  <c r="O77" i="1"/>
  <c r="N77" i="1"/>
  <c r="L77" i="1"/>
  <c r="K77" i="1"/>
  <c r="I77" i="1"/>
  <c r="H77" i="1"/>
  <c r="G77" i="1"/>
  <c r="M74" i="1"/>
  <c r="P74" i="1" s="1"/>
  <c r="J74" i="1"/>
  <c r="M73" i="1"/>
  <c r="P73" i="1" s="1"/>
  <c r="J73" i="1"/>
  <c r="M72" i="1"/>
  <c r="P72" i="1" s="1"/>
  <c r="J72" i="1"/>
  <c r="M71" i="1"/>
  <c r="P71" i="1" s="1"/>
  <c r="J71" i="1"/>
  <c r="M70" i="1"/>
  <c r="P70" i="1" s="1"/>
  <c r="J70" i="1"/>
  <c r="M69" i="1"/>
  <c r="P69" i="1" s="1"/>
  <c r="J69" i="1"/>
  <c r="M68" i="1"/>
  <c r="P68" i="1" s="1"/>
  <c r="S68" i="1" s="1"/>
  <c r="J68" i="1"/>
  <c r="M67" i="1"/>
  <c r="P67" i="1" s="1"/>
  <c r="J67" i="1"/>
  <c r="O66" i="1"/>
  <c r="N66" i="1"/>
  <c r="L66" i="1"/>
  <c r="K66" i="1"/>
  <c r="I66" i="1"/>
  <c r="H66" i="1"/>
  <c r="G66" i="1"/>
  <c r="M64" i="1"/>
  <c r="P64" i="1" s="1"/>
  <c r="Q64" i="1" s="1"/>
  <c r="J64" i="1"/>
  <c r="M63" i="1"/>
  <c r="P63" i="1" s="1"/>
  <c r="Q63" i="1" s="1"/>
  <c r="J63" i="1"/>
  <c r="M62" i="1"/>
  <c r="P62" i="1" s="1"/>
  <c r="J62" i="1"/>
  <c r="M61" i="1"/>
  <c r="P61" i="1" s="1"/>
  <c r="J61" i="1"/>
  <c r="M60" i="1"/>
  <c r="P60" i="1" s="1"/>
  <c r="J60" i="1"/>
  <c r="M59" i="1"/>
  <c r="P59" i="1" s="1"/>
  <c r="J59" i="1"/>
  <c r="M58" i="1"/>
  <c r="P58" i="1" s="1"/>
  <c r="Q58" i="1" s="1"/>
  <c r="J58" i="1"/>
  <c r="M57" i="1"/>
  <c r="P57" i="1" s="1"/>
  <c r="J57" i="1"/>
  <c r="M56" i="1"/>
  <c r="P56" i="1" s="1"/>
  <c r="Q56" i="1" s="1"/>
  <c r="J56" i="1"/>
  <c r="M55" i="1"/>
  <c r="P55" i="1" s="1"/>
  <c r="J55" i="1"/>
  <c r="M54" i="1"/>
  <c r="J54" i="1"/>
  <c r="O53" i="1"/>
  <c r="N53" i="1"/>
  <c r="L53" i="1"/>
  <c r="K53" i="1"/>
  <c r="I53" i="1"/>
  <c r="H53" i="1"/>
  <c r="G53" i="1"/>
  <c r="P51" i="1"/>
  <c r="M51" i="1"/>
  <c r="J51" i="1"/>
  <c r="P50" i="1"/>
  <c r="M50" i="1"/>
  <c r="J50" i="1"/>
  <c r="P49" i="1"/>
  <c r="M49" i="1"/>
  <c r="J49" i="1"/>
  <c r="M48" i="1"/>
  <c r="P48" i="1" s="1"/>
  <c r="S48" i="1" s="1"/>
  <c r="J48" i="1"/>
  <c r="M47" i="1"/>
  <c r="P47" i="1" s="1"/>
  <c r="J47" i="1"/>
  <c r="M46" i="1"/>
  <c r="P46" i="1" s="1"/>
  <c r="J46" i="1"/>
  <c r="M45" i="1"/>
  <c r="P45" i="1" s="1"/>
  <c r="J45" i="1"/>
  <c r="M44" i="1"/>
  <c r="P44" i="1" s="1"/>
  <c r="S44" i="1" s="1"/>
  <c r="J44" i="1"/>
  <c r="M43" i="1"/>
  <c r="P43" i="1" s="1"/>
  <c r="J43" i="1"/>
  <c r="M42" i="1"/>
  <c r="P42" i="1" s="1"/>
  <c r="S42" i="1" s="1"/>
  <c r="J42" i="1"/>
  <c r="P41" i="1"/>
  <c r="M41" i="1"/>
  <c r="J41" i="1"/>
  <c r="P40" i="1"/>
  <c r="M40" i="1"/>
  <c r="J40" i="1"/>
  <c r="O39" i="1"/>
  <c r="N39" i="1"/>
  <c r="L39" i="1"/>
  <c r="K39" i="1"/>
  <c r="I39" i="1"/>
  <c r="H39" i="1"/>
  <c r="G39" i="1"/>
  <c r="M36" i="1"/>
  <c r="P36" i="1" s="1"/>
  <c r="J36" i="1"/>
  <c r="M35" i="1"/>
  <c r="P35" i="1" s="1"/>
  <c r="Q35" i="1" s="1"/>
  <c r="J35" i="1"/>
  <c r="M34" i="1"/>
  <c r="P34" i="1" s="1"/>
  <c r="Q34" i="1" s="1"/>
  <c r="J34" i="1"/>
  <c r="O33" i="1"/>
  <c r="N33" i="1"/>
  <c r="L33" i="1"/>
  <c r="K33" i="1"/>
  <c r="I33" i="1"/>
  <c r="H33" i="1"/>
  <c r="G33" i="1"/>
  <c r="M30" i="1"/>
  <c r="P30" i="1" s="1"/>
  <c r="S30" i="1" s="1"/>
  <c r="J30" i="1"/>
  <c r="M29" i="1"/>
  <c r="P29" i="1" s="1"/>
  <c r="J29" i="1"/>
  <c r="M28" i="1"/>
  <c r="P28" i="1" s="1"/>
  <c r="S28" i="1" s="1"/>
  <c r="J28" i="1"/>
  <c r="M27" i="1"/>
  <c r="P27" i="1" s="1"/>
  <c r="J27" i="1"/>
  <c r="M26" i="1"/>
  <c r="P26" i="1" s="1"/>
  <c r="J26" i="1"/>
  <c r="O25" i="1"/>
  <c r="N25" i="1"/>
  <c r="L25" i="1"/>
  <c r="K25" i="1"/>
  <c r="I25" i="1"/>
  <c r="H25" i="1"/>
  <c r="G25" i="1"/>
  <c r="U24" i="1"/>
  <c r="M23" i="1"/>
  <c r="P23" i="1" s="1"/>
  <c r="S23" i="1" s="1"/>
  <c r="J23" i="1"/>
  <c r="M22" i="1"/>
  <c r="P22" i="1" s="1"/>
  <c r="J22" i="1"/>
  <c r="M21" i="1"/>
  <c r="P21" i="1" s="1"/>
  <c r="S21" i="1" s="1"/>
  <c r="J21" i="1"/>
  <c r="M20" i="1"/>
  <c r="J20" i="1"/>
  <c r="O19" i="1"/>
  <c r="N19" i="1"/>
  <c r="L19" i="1"/>
  <c r="K19" i="1"/>
  <c r="I19" i="1"/>
  <c r="H19" i="1"/>
  <c r="G19" i="1"/>
  <c r="T11" i="1"/>
  <c r="H89" i="4" l="1"/>
  <c r="G89" i="4"/>
  <c r="O18" i="4"/>
  <c r="C89" i="4"/>
  <c r="F233" i="4"/>
  <c r="F275" i="4"/>
  <c r="F232" i="4" s="1"/>
  <c r="T127" i="3"/>
  <c r="S618" i="1"/>
  <c r="I618" i="1"/>
  <c r="O618" i="1"/>
  <c r="K618" i="1"/>
  <c r="H618" i="1"/>
  <c r="N618" i="1"/>
  <c r="J1249" i="1"/>
  <c r="J1269" i="1"/>
  <c r="J1333" i="1"/>
  <c r="K1345" i="1"/>
  <c r="J1369" i="1"/>
  <c r="G618" i="1"/>
  <c r="L618" i="1"/>
  <c r="Q618" i="1"/>
  <c r="H325" i="1"/>
  <c r="G1034" i="1"/>
  <c r="J1215" i="1"/>
  <c r="J1037" i="1"/>
  <c r="J1189" i="1"/>
  <c r="P1236" i="1"/>
  <c r="L1345" i="1"/>
  <c r="J1133" i="1"/>
  <c r="J1222" i="1"/>
  <c r="J1263" i="1"/>
  <c r="J1280" i="1"/>
  <c r="J1294" i="1"/>
  <c r="J1318" i="1"/>
  <c r="N1345" i="1"/>
  <c r="Q1345" i="1"/>
  <c r="J1227" i="1"/>
  <c r="G1345" i="1"/>
  <c r="J126" i="1"/>
  <c r="J1159" i="1"/>
  <c r="J1240" i="1"/>
  <c r="J1287" i="1"/>
  <c r="I1345" i="1"/>
  <c r="O1345" i="1"/>
  <c r="S1345" i="1"/>
  <c r="G960" i="1"/>
  <c r="K222" i="1"/>
  <c r="J588" i="1"/>
  <c r="J877" i="1"/>
  <c r="K1034" i="1"/>
  <c r="J169" i="1"/>
  <c r="X690" i="1"/>
  <c r="J19" i="1"/>
  <c r="J156" i="1"/>
  <c r="M289" i="1"/>
  <c r="P649" i="1"/>
  <c r="H690" i="1"/>
  <c r="M936" i="1"/>
  <c r="O1034" i="1"/>
  <c r="H127" i="3"/>
  <c r="G16" i="4"/>
  <c r="M89" i="4"/>
  <c r="E166" i="4"/>
  <c r="F164" i="4"/>
  <c r="N127" i="3"/>
  <c r="C18" i="4"/>
  <c r="E237" i="4"/>
  <c r="E233" i="4" s="1"/>
  <c r="L1034" i="1"/>
  <c r="M1287" i="1"/>
  <c r="K164" i="4"/>
  <c r="K163" i="4" s="1"/>
  <c r="O232" i="4"/>
  <c r="M834" i="1"/>
  <c r="J985" i="1"/>
  <c r="W1034" i="1"/>
  <c r="H1407" i="1"/>
  <c r="H1345" i="1" s="1"/>
  <c r="H225" i="3"/>
  <c r="L89" i="4"/>
  <c r="N89" i="4"/>
  <c r="R1034" i="1"/>
  <c r="E293" i="4"/>
  <c r="Q1034" i="1"/>
  <c r="N1034" i="1"/>
  <c r="N282" i="3"/>
  <c r="T169" i="3"/>
  <c r="N13" i="3"/>
  <c r="L164" i="4"/>
  <c r="M76" i="4"/>
  <c r="M16" i="4" s="1"/>
  <c r="K76" i="4"/>
  <c r="O76" i="4"/>
  <c r="O17" i="4" s="1"/>
  <c r="N164" i="4"/>
  <c r="N163" i="4" s="1"/>
  <c r="E221" i="4"/>
  <c r="E213" i="4" s="1"/>
  <c r="F213" i="4"/>
  <c r="C232" i="4"/>
  <c r="I232" i="4"/>
  <c r="P232" i="4"/>
  <c r="L232" i="4"/>
  <c r="O164" i="4"/>
  <c r="O163" i="4" s="1"/>
  <c r="M18" i="4"/>
  <c r="N76" i="4"/>
  <c r="C16" i="4"/>
  <c r="M164" i="4"/>
  <c r="M163" i="4" s="1"/>
  <c r="G232" i="4"/>
  <c r="P892" i="1"/>
  <c r="P1412" i="1"/>
  <c r="N960" i="1"/>
  <c r="M1416" i="1"/>
  <c r="P645" i="1"/>
  <c r="J870" i="1"/>
  <c r="Q960" i="1"/>
  <c r="M765" i="1"/>
  <c r="M870" i="1"/>
  <c r="J1028" i="1"/>
  <c r="E168" i="4"/>
  <c r="H960" i="1"/>
  <c r="T10" i="1"/>
  <c r="V259" i="1"/>
  <c r="I690" i="1"/>
  <c r="O690" i="1"/>
  <c r="O960" i="1"/>
  <c r="V1034" i="1"/>
  <c r="J1232" i="1"/>
  <c r="T13" i="1"/>
  <c r="K16" i="1"/>
  <c r="K14" i="1" s="1"/>
  <c r="M230" i="1"/>
  <c r="N325" i="1"/>
  <c r="W618" i="1"/>
  <c r="P871" i="1"/>
  <c r="P870" i="1" s="1"/>
  <c r="K690" i="1"/>
  <c r="Q690" i="1"/>
  <c r="J963" i="1"/>
  <c r="K960" i="1"/>
  <c r="M1355" i="1"/>
  <c r="P1386" i="1"/>
  <c r="N690" i="1"/>
  <c r="M19" i="1"/>
  <c r="M33" i="1"/>
  <c r="G222" i="1"/>
  <c r="R259" i="1"/>
  <c r="Y259" i="1"/>
  <c r="J671" i="1"/>
  <c r="J618" i="1" s="1"/>
  <c r="J700" i="1"/>
  <c r="G690" i="1"/>
  <c r="M760" i="1"/>
  <c r="L690" i="1"/>
  <c r="R690" i="1"/>
  <c r="I960" i="1"/>
  <c r="M963" i="1"/>
  <c r="M985" i="1"/>
  <c r="L960" i="1"/>
  <c r="S960" i="1"/>
  <c r="Y1034" i="1"/>
  <c r="J1391" i="1"/>
  <c r="S1328" i="1"/>
  <c r="M509" i="1"/>
  <c r="M1014" i="1"/>
  <c r="M974" i="1"/>
  <c r="P1015" i="1"/>
  <c r="P1014" i="1" s="1"/>
  <c r="M1179" i="1"/>
  <c r="P1037" i="1"/>
  <c r="J509" i="1"/>
  <c r="M997" i="1"/>
  <c r="N225" i="3"/>
  <c r="D89" i="4"/>
  <c r="D16" i="4"/>
  <c r="K18" i="4"/>
  <c r="K17" i="4" s="1"/>
  <c r="P16" i="4"/>
  <c r="D232" i="4"/>
  <c r="I18" i="4"/>
  <c r="I15" i="4" s="1"/>
  <c r="I14" i="4" s="1"/>
  <c r="J18" i="4"/>
  <c r="J17" i="4" s="1"/>
  <c r="L76" i="4"/>
  <c r="H163" i="4"/>
  <c r="P163" i="4"/>
  <c r="M232" i="4"/>
  <c r="K232" i="4"/>
  <c r="H18" i="4"/>
  <c r="H17" i="4" s="1"/>
  <c r="K16" i="4"/>
  <c r="J232" i="4"/>
  <c r="D18" i="4"/>
  <c r="C163" i="4"/>
  <c r="L163" i="4"/>
  <c r="E66" i="4"/>
  <c r="F90" i="4"/>
  <c r="F89" i="4" s="1"/>
  <c r="AC422" i="1"/>
  <c r="AB422" i="1"/>
  <c r="S422" i="1"/>
  <c r="J230" i="1"/>
  <c r="J289" i="1"/>
  <c r="M1352" i="1"/>
  <c r="J1402" i="1"/>
  <c r="J33" i="1"/>
  <c r="O16" i="1"/>
  <c r="O222" i="1"/>
  <c r="H222" i="1"/>
  <c r="Q259" i="1"/>
  <c r="J328" i="1"/>
  <c r="O325" i="1"/>
  <c r="M588" i="1"/>
  <c r="J595" i="1"/>
  <c r="M721" i="1"/>
  <c r="M729" i="1"/>
  <c r="M839" i="1"/>
  <c r="J898" i="1"/>
  <c r="P964" i="1"/>
  <c r="M1215" i="1"/>
  <c r="M1328" i="1"/>
  <c r="H1333" i="1"/>
  <c r="H1034" i="1" s="1"/>
  <c r="J1355" i="1"/>
  <c r="R1416" i="1"/>
  <c r="M477" i="1"/>
  <c r="J721" i="1"/>
  <c r="J1407" i="1"/>
  <c r="J254" i="1"/>
  <c r="G259" i="1"/>
  <c r="J413" i="1"/>
  <c r="P656" i="1"/>
  <c r="V690" i="1"/>
  <c r="J1014" i="1"/>
  <c r="M1037" i="1"/>
  <c r="U1034" i="1"/>
  <c r="P1263" i="1"/>
  <c r="P895" i="1"/>
  <c r="S896" i="1"/>
  <c r="S895" i="1" s="1"/>
  <c r="P765" i="1"/>
  <c r="S766" i="1"/>
  <c r="S765" i="1" s="1"/>
  <c r="N16" i="1"/>
  <c r="M150" i="1"/>
  <c r="U259" i="1"/>
  <c r="S721" i="1"/>
  <c r="S898" i="1"/>
  <c r="M1236" i="1"/>
  <c r="M1333" i="1"/>
  <c r="M25" i="1"/>
  <c r="M135" i="1"/>
  <c r="G16" i="1"/>
  <c r="J225" i="1"/>
  <c r="I222" i="1"/>
  <c r="L222" i="1"/>
  <c r="P259" i="1"/>
  <c r="K325" i="1"/>
  <c r="M413" i="1"/>
  <c r="J477" i="1"/>
  <c r="P589" i="1"/>
  <c r="P694" i="1"/>
  <c r="P693" i="1" s="1"/>
  <c r="M693" i="1"/>
  <c r="P730" i="1"/>
  <c r="S730" i="1" s="1"/>
  <c r="S729" i="1" s="1"/>
  <c r="J729" i="1"/>
  <c r="W690" i="1"/>
  <c r="J834" i="1"/>
  <c r="M895" i="1"/>
  <c r="P933" i="1"/>
  <c r="S933" i="1" s="1"/>
  <c r="S932" i="1" s="1"/>
  <c r="M932" i="1"/>
  <c r="P1212" i="1"/>
  <c r="M1211" i="1"/>
  <c r="P1288" i="1"/>
  <c r="M1386" i="1"/>
  <c r="P847" i="1"/>
  <c r="P846" i="1" s="1"/>
  <c r="M846" i="1"/>
  <c r="P1282" i="1"/>
  <c r="S1282" i="1" s="1"/>
  <c r="S1280" i="1" s="1"/>
  <c r="M1280" i="1"/>
  <c r="H16" i="1"/>
  <c r="P346" i="1"/>
  <c r="S346" i="1" s="1"/>
  <c r="S345" i="1" s="1"/>
  <c r="M345" i="1"/>
  <c r="P843" i="1"/>
  <c r="S843" i="1" s="1"/>
  <c r="P1177" i="1"/>
  <c r="M1176" i="1"/>
  <c r="J1386" i="1"/>
  <c r="J25" i="1"/>
  <c r="J135" i="1"/>
  <c r="O259" i="1"/>
  <c r="I259" i="1"/>
  <c r="J839" i="1"/>
  <c r="P1065" i="1"/>
  <c r="S1065" i="1" s="1"/>
  <c r="M1063" i="1"/>
  <c r="P1224" i="1"/>
  <c r="S1224" i="1" s="1"/>
  <c r="S1222" i="1" s="1"/>
  <c r="M1222" i="1"/>
  <c r="M1263" i="1"/>
  <c r="M169" i="1"/>
  <c r="J236" i="1"/>
  <c r="Q254" i="1"/>
  <c r="R325" i="1"/>
  <c r="J518" i="1"/>
  <c r="M595" i="1"/>
  <c r="M625" i="1"/>
  <c r="V618" i="1"/>
  <c r="J1063" i="1"/>
  <c r="N259" i="1"/>
  <c r="X259" i="1"/>
  <c r="J625" i="1"/>
  <c r="P660" i="1"/>
  <c r="X1034" i="1"/>
  <c r="M1380" i="1"/>
  <c r="S84" i="1"/>
  <c r="R84" i="1" s="1"/>
  <c r="Q193" i="1"/>
  <c r="R193" i="1" s="1"/>
  <c r="S58" i="1"/>
  <c r="R58" i="1" s="1"/>
  <c r="Q68" i="1"/>
  <c r="R68" i="1" s="1"/>
  <c r="M456" i="1"/>
  <c r="P477" i="1"/>
  <c r="J266" i="1"/>
  <c r="J456" i="1"/>
  <c r="J781" i="1"/>
  <c r="Q28" i="1"/>
  <c r="R28" i="1" s="1"/>
  <c r="S56" i="1"/>
  <c r="R56" i="1" s="1"/>
  <c r="S78" i="1"/>
  <c r="R78" i="1" s="1"/>
  <c r="Q197" i="1"/>
  <c r="R197" i="1" s="1"/>
  <c r="S413" i="1"/>
  <c r="S478" i="1"/>
  <c r="S477" i="1" s="1"/>
  <c r="S86" i="1"/>
  <c r="R86" i="1" s="1"/>
  <c r="S153" i="1"/>
  <c r="R153" i="1" s="1"/>
  <c r="J494" i="1"/>
  <c r="P834" i="1"/>
  <c r="S46" i="1"/>
  <c r="Q46" i="1"/>
  <c r="S72" i="1"/>
  <c r="Q72" i="1"/>
  <c r="S189" i="1"/>
  <c r="Q189" i="1"/>
  <c r="S64" i="1"/>
  <c r="R64" i="1" s="1"/>
  <c r="S148" i="1"/>
  <c r="R148" i="1" s="1"/>
  <c r="M398" i="1"/>
  <c r="J483" i="1"/>
  <c r="M526" i="1"/>
  <c r="Q42" i="1"/>
  <c r="R42" i="1" s="1"/>
  <c r="J66" i="1"/>
  <c r="S111" i="1"/>
  <c r="R111" i="1" s="1"/>
  <c r="M126" i="1"/>
  <c r="S142" i="1"/>
  <c r="R142" i="1" s="1"/>
  <c r="Q154" i="1"/>
  <c r="R154" i="1" s="1"/>
  <c r="M363" i="1"/>
  <c r="J909" i="1"/>
  <c r="M918" i="1"/>
  <c r="J468" i="1"/>
  <c r="J974" i="1"/>
  <c r="J39" i="1"/>
  <c r="M602" i="1"/>
  <c r="J768" i="1"/>
  <c r="J997" i="1"/>
  <c r="S74" i="1"/>
  <c r="Q74" i="1"/>
  <c r="Q80" i="1"/>
  <c r="S80" i="1"/>
  <c r="Q107" i="1"/>
  <c r="S107" i="1"/>
  <c r="S118" i="1"/>
  <c r="Q118" i="1"/>
  <c r="S171" i="1"/>
  <c r="Q171" i="1"/>
  <c r="J374" i="1"/>
  <c r="P783" i="1"/>
  <c r="S783" i="1" s="1"/>
  <c r="S781" i="1" s="1"/>
  <c r="M781" i="1"/>
  <c r="S922" i="1"/>
  <c r="S918" i="1" s="1"/>
  <c r="P918" i="1"/>
  <c r="P975" i="1"/>
  <c r="Q36" i="1"/>
  <c r="Q33" i="1" s="1"/>
  <c r="S36" i="1"/>
  <c r="J77" i="1"/>
  <c r="P526" i="1"/>
  <c r="S527" i="1"/>
  <c r="S526" i="1" s="1"/>
  <c r="P54" i="1"/>
  <c r="M53" i="1"/>
  <c r="Q82" i="1"/>
  <c r="S82" i="1"/>
  <c r="Q109" i="1"/>
  <c r="S109" i="1"/>
  <c r="P375" i="1"/>
  <c r="P374" i="1" s="1"/>
  <c r="M374" i="1"/>
  <c r="M66" i="1"/>
  <c r="S70" i="1"/>
  <c r="Q70" i="1"/>
  <c r="P77" i="1"/>
  <c r="S122" i="1"/>
  <c r="Q122" i="1"/>
  <c r="P146" i="1"/>
  <c r="M141" i="1"/>
  <c r="M186" i="1"/>
  <c r="J203" i="1"/>
  <c r="P583" i="1"/>
  <c r="S583" i="1" s="1"/>
  <c r="M578" i="1"/>
  <c r="S26" i="1"/>
  <c r="P25" i="1"/>
  <c r="Q26" i="1"/>
  <c r="Q60" i="1"/>
  <c r="S60" i="1"/>
  <c r="Q62" i="1"/>
  <c r="S62" i="1"/>
  <c r="M77" i="1"/>
  <c r="M39" i="1"/>
  <c r="Q44" i="1"/>
  <c r="R44" i="1" s="1"/>
  <c r="S187" i="1"/>
  <c r="Q187" i="1"/>
  <c r="J438" i="1"/>
  <c r="J526" i="1"/>
  <c r="M115" i="1"/>
  <c r="J309" i="1"/>
  <c r="S309" i="1"/>
  <c r="J351" i="1"/>
  <c r="J419" i="1"/>
  <c r="J918" i="1"/>
  <c r="M89" i="1"/>
  <c r="J103" i="1"/>
  <c r="P117" i="1"/>
  <c r="Q117" i="1" s="1"/>
  <c r="J173" i="1"/>
  <c r="J186" i="1"/>
  <c r="Q191" i="1"/>
  <c r="R191" i="1" s="1"/>
  <c r="Q195" i="1"/>
  <c r="R195" i="1" s="1"/>
  <c r="Q199" i="1"/>
  <c r="R199" i="1" s="1"/>
  <c r="M266" i="1"/>
  <c r="P364" i="1"/>
  <c r="S364" i="1" s="1"/>
  <c r="S363" i="1" s="1"/>
  <c r="P398" i="1"/>
  <c r="M468" i="1"/>
  <c r="M483" i="1"/>
  <c r="P485" i="1"/>
  <c r="S485" i="1" s="1"/>
  <c r="J735" i="1"/>
  <c r="J802" i="1"/>
  <c r="S840" i="1"/>
  <c r="J882" i="1"/>
  <c r="J946" i="1"/>
  <c r="J115" i="1"/>
  <c r="J141" i="1"/>
  <c r="M309" i="1"/>
  <c r="J398" i="1"/>
  <c r="S834" i="1"/>
  <c r="Q30" i="1"/>
  <c r="R30" i="1" s="1"/>
  <c r="S34" i="1"/>
  <c r="R34" i="1" s="1"/>
  <c r="J53" i="1"/>
  <c r="J89" i="1"/>
  <c r="Q116" i="1"/>
  <c r="R116" i="1" s="1"/>
  <c r="Q120" i="1"/>
  <c r="R120" i="1" s="1"/>
  <c r="Q138" i="1"/>
  <c r="R138" i="1" s="1"/>
  <c r="S144" i="1"/>
  <c r="R144" i="1" s="1"/>
  <c r="S166" i="1"/>
  <c r="R166" i="1" s="1"/>
  <c r="Q232" i="1"/>
  <c r="R232" i="1" s="1"/>
  <c r="J241" i="1"/>
  <c r="M295" i="1"/>
  <c r="S295" i="1"/>
  <c r="J295" i="1"/>
  <c r="M334" i="1"/>
  <c r="S398" i="1"/>
  <c r="J538" i="1"/>
  <c r="P706" i="1"/>
  <c r="M705" i="1"/>
  <c r="P936" i="1"/>
  <c r="S937" i="1"/>
  <c r="S936" i="1" s="1"/>
  <c r="M494" i="1"/>
  <c r="J822" i="1"/>
  <c r="J386" i="1"/>
  <c r="M386" i="1"/>
  <c r="P413" i="1"/>
  <c r="S602" i="1"/>
  <c r="T282" i="3"/>
  <c r="H232" i="4"/>
  <c r="H282" i="3"/>
  <c r="T225" i="3"/>
  <c r="P15" i="4"/>
  <c r="T13" i="3"/>
  <c r="N169" i="3"/>
  <c r="H169" i="3"/>
  <c r="G15" i="4"/>
  <c r="C15" i="4"/>
  <c r="M1227" i="1"/>
  <c r="G325" i="1"/>
  <c r="M547" i="1"/>
  <c r="P547" i="1"/>
  <c r="I17" i="4"/>
  <c r="K15" i="4"/>
  <c r="E20" i="4"/>
  <c r="L15" i="4"/>
  <c r="E279" i="4"/>
  <c r="P89" i="4"/>
  <c r="N232" i="4"/>
  <c r="H16" i="4"/>
  <c r="C17" i="4"/>
  <c r="G17" i="4"/>
  <c r="N17" i="4"/>
  <c r="F20" i="4"/>
  <c r="F18" i="4" s="1"/>
  <c r="E93" i="4"/>
  <c r="E90" i="4" s="1"/>
  <c r="H13" i="3"/>
  <c r="P13" i="3"/>
  <c r="D13" i="3"/>
  <c r="Q93" i="1"/>
  <c r="S93" i="1"/>
  <c r="Q97" i="1"/>
  <c r="S97" i="1"/>
  <c r="Q101" i="1"/>
  <c r="S101" i="1"/>
  <c r="P328" i="1"/>
  <c r="S329" i="1"/>
  <c r="S328" i="1" s="1"/>
  <c r="Q22" i="1"/>
  <c r="S22" i="1"/>
  <c r="P66" i="1"/>
  <c r="Q67" i="1"/>
  <c r="S67" i="1"/>
  <c r="P494" i="1"/>
  <c r="S495" i="1"/>
  <c r="S494" i="1" s="1"/>
  <c r="Q47" i="1"/>
  <c r="S47" i="1"/>
  <c r="Q95" i="1"/>
  <c r="S95" i="1"/>
  <c r="Q99" i="1"/>
  <c r="S99" i="1"/>
  <c r="Q73" i="1"/>
  <c r="S73" i="1"/>
  <c r="Q152" i="1"/>
  <c r="S152" i="1"/>
  <c r="P1028" i="1"/>
  <c r="R1028" i="1"/>
  <c r="Q43" i="1"/>
  <c r="Q45" i="1"/>
  <c r="S55" i="1"/>
  <c r="S57" i="1"/>
  <c r="Q69" i="1"/>
  <c r="Q71" i="1"/>
  <c r="S79" i="1"/>
  <c r="S81" i="1"/>
  <c r="S87" i="1"/>
  <c r="S143" i="1"/>
  <c r="S147" i="1"/>
  <c r="Q190" i="1"/>
  <c r="Q196" i="1"/>
  <c r="P438" i="1"/>
  <c r="S439" i="1"/>
  <c r="S438" i="1" s="1"/>
  <c r="S760" i="1"/>
  <c r="P760" i="1"/>
  <c r="R48" i="1"/>
  <c r="Q87" i="1"/>
  <c r="P91" i="1"/>
  <c r="Q96" i="1"/>
  <c r="R96" i="1" s="1"/>
  <c r="Q98" i="1"/>
  <c r="R98" i="1" s="1"/>
  <c r="Q100" i="1"/>
  <c r="R100" i="1" s="1"/>
  <c r="P128" i="1"/>
  <c r="P126" i="1" s="1"/>
  <c r="Q136" i="1"/>
  <c r="R136" i="1" s="1"/>
  <c r="Q143" i="1"/>
  <c r="S175" i="1"/>
  <c r="S177" i="1"/>
  <c r="S179" i="1"/>
  <c r="S181" i="1"/>
  <c r="S196" i="1"/>
  <c r="M203" i="1"/>
  <c r="P205" i="1"/>
  <c r="P203" i="1" s="1"/>
  <c r="M236" i="1"/>
  <c r="P238" i="1"/>
  <c r="Q242" i="1"/>
  <c r="P241" i="1"/>
  <c r="K259" i="1"/>
  <c r="Q325" i="1"/>
  <c r="S484" i="1"/>
  <c r="P561" i="1"/>
  <c r="P803" i="1"/>
  <c r="M802" i="1"/>
  <c r="M882" i="1"/>
  <c r="R1404" i="1"/>
  <c r="R1402" i="1" s="1"/>
  <c r="P1402" i="1"/>
  <c r="R1408" i="1"/>
  <c r="P39" i="1"/>
  <c r="M103" i="1"/>
  <c r="P105" i="1"/>
  <c r="P103" i="1" s="1"/>
  <c r="S127" i="1"/>
  <c r="S151" i="1"/>
  <c r="P150" i="1"/>
  <c r="P156" i="1"/>
  <c r="S158" i="1"/>
  <c r="P162" i="1"/>
  <c r="M161" i="1"/>
  <c r="Q163" i="1"/>
  <c r="R163" i="1" s="1"/>
  <c r="P170" i="1"/>
  <c r="M173" i="1"/>
  <c r="S174" i="1"/>
  <c r="Q175" i="1"/>
  <c r="S176" i="1"/>
  <c r="R176" i="1" s="1"/>
  <c r="Q177" i="1"/>
  <c r="S178" i="1"/>
  <c r="R178" i="1" s="1"/>
  <c r="Q179" i="1"/>
  <c r="S180" i="1"/>
  <c r="R180" i="1" s="1"/>
  <c r="Q181" i="1"/>
  <c r="S182" i="1"/>
  <c r="R182" i="1" s="1"/>
  <c r="S204" i="1"/>
  <c r="S206" i="1"/>
  <c r="S208" i="1"/>
  <c r="S210" i="1"/>
  <c r="S212" i="1"/>
  <c r="S214" i="1"/>
  <c r="S216" i="1"/>
  <c r="S218" i="1"/>
  <c r="S220" i="1"/>
  <c r="M225" i="1"/>
  <c r="S237" i="1"/>
  <c r="M241" i="1"/>
  <c r="S243" i="1"/>
  <c r="S245" i="1"/>
  <c r="S247" i="1"/>
  <c r="S249" i="1"/>
  <c r="S251" i="1"/>
  <c r="M254" i="1"/>
  <c r="H259" i="1"/>
  <c r="I325" i="1"/>
  <c r="M328" i="1"/>
  <c r="J334" i="1"/>
  <c r="J345" i="1"/>
  <c r="J363" i="1"/>
  <c r="M419" i="1"/>
  <c r="P469" i="1"/>
  <c r="M505" i="1"/>
  <c r="P519" i="1"/>
  <c r="M518" i="1"/>
  <c r="M538" i="1"/>
  <c r="U618" i="1"/>
  <c r="Y618" i="1"/>
  <c r="P701" i="1"/>
  <c r="M700" i="1"/>
  <c r="P851" i="1"/>
  <c r="M850" i="1"/>
  <c r="M929" i="1"/>
  <c r="P930" i="1"/>
  <c r="P986" i="1"/>
  <c r="M1028" i="1"/>
  <c r="P1191" i="1"/>
  <c r="S1191" i="1" s="1"/>
  <c r="M1189" i="1"/>
  <c r="Q27" i="1"/>
  <c r="Q29" i="1"/>
  <c r="S59" i="1"/>
  <c r="S61" i="1"/>
  <c r="S63" i="1"/>
  <c r="R63" i="1" s="1"/>
  <c r="S83" i="1"/>
  <c r="S85" i="1"/>
  <c r="R85" i="1" s="1"/>
  <c r="Q119" i="1"/>
  <c r="R119" i="1" s="1"/>
  <c r="Q121" i="1"/>
  <c r="R121" i="1" s="1"/>
  <c r="Q123" i="1"/>
  <c r="R123" i="1" s="1"/>
  <c r="S132" i="1"/>
  <c r="S145" i="1"/>
  <c r="R145" i="1" s="1"/>
  <c r="Q165" i="1"/>
  <c r="R165" i="1" s="1"/>
  <c r="Q192" i="1"/>
  <c r="Q194" i="1"/>
  <c r="R194" i="1" s="1"/>
  <c r="Q198" i="1"/>
  <c r="Q200" i="1"/>
  <c r="P230" i="1"/>
  <c r="Q231" i="1"/>
  <c r="Q233" i="1"/>
  <c r="S561" i="1"/>
  <c r="P672" i="1"/>
  <c r="M671" i="1"/>
  <c r="S884" i="1"/>
  <c r="S882" i="1" s="1"/>
  <c r="P882" i="1"/>
  <c r="L16" i="1"/>
  <c r="S27" i="1"/>
  <c r="S29" i="1"/>
  <c r="S43" i="1"/>
  <c r="S45" i="1"/>
  <c r="Q55" i="1"/>
  <c r="Q57" i="1"/>
  <c r="Q59" i="1"/>
  <c r="Q61" i="1"/>
  <c r="S69" i="1"/>
  <c r="S71" i="1"/>
  <c r="Q79" i="1"/>
  <c r="Q81" i="1"/>
  <c r="Q83" i="1"/>
  <c r="Q90" i="1"/>
  <c r="R90" i="1" s="1"/>
  <c r="Q92" i="1"/>
  <c r="R92" i="1" s="1"/>
  <c r="Q94" i="1"/>
  <c r="R94" i="1" s="1"/>
  <c r="Q130" i="1"/>
  <c r="R130" i="1" s="1"/>
  <c r="Q132" i="1"/>
  <c r="P137" i="1"/>
  <c r="P135" i="1" s="1"/>
  <c r="Q147" i="1"/>
  <c r="S164" i="1"/>
  <c r="R164" i="1" s="1"/>
  <c r="P173" i="1"/>
  <c r="S183" i="1"/>
  <c r="R183" i="1" s="1"/>
  <c r="S190" i="1"/>
  <c r="S192" i="1"/>
  <c r="S198" i="1"/>
  <c r="S200" i="1"/>
  <c r="N222" i="1"/>
  <c r="S231" i="1"/>
  <c r="S233" i="1"/>
  <c r="L259" i="1"/>
  <c r="M351" i="1"/>
  <c r="P354" i="1"/>
  <c r="S354" i="1" s="1"/>
  <c r="S351" i="1" s="1"/>
  <c r="M438" i="1"/>
  <c r="P505" i="1"/>
  <c r="S548" i="1"/>
  <c r="S547" i="1" s="1"/>
  <c r="V546" i="1" s="1"/>
  <c r="Y546" i="1" s="1"/>
  <c r="AB546" i="1" s="1"/>
  <c r="AE546" i="1" s="1"/>
  <c r="AH546" i="1" s="1"/>
  <c r="J561" i="1"/>
  <c r="S579" i="1"/>
  <c r="P746" i="1"/>
  <c r="M745" i="1"/>
  <c r="S947" i="1"/>
  <c r="P949" i="1"/>
  <c r="S949" i="1" s="1"/>
  <c r="M946" i="1"/>
  <c r="M1369" i="1"/>
  <c r="P20" i="1"/>
  <c r="Q21" i="1"/>
  <c r="R21" i="1" s="1"/>
  <c r="Q23" i="1"/>
  <c r="R23" i="1" s="1"/>
  <c r="I16" i="1"/>
  <c r="P33" i="1"/>
  <c r="S35" i="1"/>
  <c r="R35" i="1" s="1"/>
  <c r="S104" i="1"/>
  <c r="S106" i="1"/>
  <c r="R106" i="1" s="1"/>
  <c r="S108" i="1"/>
  <c r="R108" i="1" s="1"/>
  <c r="S110" i="1"/>
  <c r="R110" i="1" s="1"/>
  <c r="S112" i="1"/>
  <c r="R112" i="1" s="1"/>
  <c r="Q127" i="1"/>
  <c r="Q151" i="1"/>
  <c r="M156" i="1"/>
  <c r="S157" i="1"/>
  <c r="R157" i="1" s="1"/>
  <c r="Q158" i="1"/>
  <c r="Q156" i="1" s="1"/>
  <c r="P188" i="1"/>
  <c r="Q204" i="1"/>
  <c r="Q206" i="1"/>
  <c r="S207" i="1"/>
  <c r="R207" i="1" s="1"/>
  <c r="Q208" i="1"/>
  <c r="S209" i="1"/>
  <c r="R209" i="1" s="1"/>
  <c r="Q210" i="1"/>
  <c r="S211" i="1"/>
  <c r="R211" i="1" s="1"/>
  <c r="Q212" i="1"/>
  <c r="S213" i="1"/>
  <c r="R213" i="1" s="1"/>
  <c r="Q214" i="1"/>
  <c r="S215" i="1"/>
  <c r="R215" i="1" s="1"/>
  <c r="Q216" i="1"/>
  <c r="S217" i="1"/>
  <c r="R217" i="1" s="1"/>
  <c r="Q218" i="1"/>
  <c r="S219" i="1"/>
  <c r="R219" i="1" s="1"/>
  <c r="Q220" i="1"/>
  <c r="S226" i="1"/>
  <c r="S225" i="1" s="1"/>
  <c r="P225" i="1"/>
  <c r="Q237" i="1"/>
  <c r="S242" i="1"/>
  <c r="Q243" i="1"/>
  <c r="S244" i="1"/>
  <c r="R244" i="1" s="1"/>
  <c r="Q245" i="1"/>
  <c r="S246" i="1"/>
  <c r="R246" i="1" s="1"/>
  <c r="Q247" i="1"/>
  <c r="S248" i="1"/>
  <c r="R248" i="1" s="1"/>
  <c r="Q249" i="1"/>
  <c r="S250" i="1"/>
  <c r="R250" i="1" s="1"/>
  <c r="Q251" i="1"/>
  <c r="W259" i="1"/>
  <c r="S266" i="1"/>
  <c r="L325" i="1"/>
  <c r="P334" i="1"/>
  <c r="S334" i="1"/>
  <c r="P386" i="1"/>
  <c r="P423" i="1"/>
  <c r="S423" i="1" s="1"/>
  <c r="P596" i="1"/>
  <c r="S769" i="1"/>
  <c r="M768" i="1"/>
  <c r="P771" i="1"/>
  <c r="S771" i="1" s="1"/>
  <c r="M909" i="1"/>
  <c r="P910" i="1"/>
  <c r="M1060" i="1"/>
  <c r="S1064" i="1"/>
  <c r="J602" i="1"/>
  <c r="P667" i="1"/>
  <c r="J693" i="1"/>
  <c r="M735" i="1"/>
  <c r="P736" i="1"/>
  <c r="J760" i="1"/>
  <c r="U690" i="1"/>
  <c r="Y690" i="1"/>
  <c r="M1133" i="1"/>
  <c r="P1137" i="1"/>
  <c r="S1137" i="1" s="1"/>
  <c r="J547" i="1"/>
  <c r="J578" i="1"/>
  <c r="X618" i="1"/>
  <c r="P663" i="1"/>
  <c r="J705" i="1"/>
  <c r="P832" i="1"/>
  <c r="M822" i="1"/>
  <c r="P1215" i="1"/>
  <c r="S1216" i="1"/>
  <c r="S1215" i="1" s="1"/>
  <c r="J854" i="1"/>
  <c r="P864" i="1"/>
  <c r="M854" i="1"/>
  <c r="M877" i="1"/>
  <c r="J932" i="1"/>
  <c r="S1134" i="1"/>
  <c r="P1161" i="1"/>
  <c r="M1159" i="1"/>
  <c r="M1203" i="1"/>
  <c r="M1323" i="1"/>
  <c r="M561" i="1"/>
  <c r="J745" i="1"/>
  <c r="J812" i="1"/>
  <c r="P817" i="1"/>
  <c r="M812" i="1"/>
  <c r="J850" i="1"/>
  <c r="P878" i="1"/>
  <c r="M892" i="1"/>
  <c r="S905" i="1"/>
  <c r="S1038" i="1"/>
  <c r="S1037" i="1" s="1"/>
  <c r="P1234" i="1"/>
  <c r="M1232" i="1"/>
  <c r="M1294" i="1"/>
  <c r="P1295" i="1"/>
  <c r="P1174" i="1"/>
  <c r="M1173" i="1"/>
  <c r="M1318" i="1"/>
  <c r="P1319" i="1"/>
  <c r="S1190" i="1"/>
  <c r="P1211" i="1"/>
  <c r="P1227" i="1"/>
  <c r="S1228" i="1"/>
  <c r="S1227" i="1" s="1"/>
  <c r="M1240" i="1"/>
  <c r="P1245" i="1"/>
  <c r="S1245" i="1" s="1"/>
  <c r="S1240" i="1" s="1"/>
  <c r="P1251" i="1"/>
  <c r="M1249" i="1"/>
  <c r="M1269" i="1"/>
  <c r="P1270" i="1"/>
  <c r="S1335" i="1"/>
  <c r="S1333" i="1" s="1"/>
  <c r="P1333" i="1"/>
  <c r="M1407" i="1"/>
  <c r="P1409" i="1"/>
  <c r="R1409" i="1" s="1"/>
  <c r="J1328" i="1"/>
  <c r="R1353" i="1"/>
  <c r="R1352" i="1" s="1"/>
  <c r="M1402" i="1"/>
  <c r="M1412" i="1"/>
  <c r="G14" i="4" l="1"/>
  <c r="K14" i="4"/>
  <c r="J15" i="4"/>
  <c r="J14" i="4" s="1"/>
  <c r="K89" i="4"/>
  <c r="P14" i="4"/>
  <c r="L16" i="4"/>
  <c r="O16" i="4"/>
  <c r="F163" i="4"/>
  <c r="E232" i="4"/>
  <c r="E275" i="4"/>
  <c r="E164" i="4"/>
  <c r="N16" i="4"/>
  <c r="M618" i="1"/>
  <c r="J1345" i="1"/>
  <c r="M1345" i="1"/>
  <c r="J960" i="1"/>
  <c r="G14" i="1"/>
  <c r="C14" i="4"/>
  <c r="N14" i="1"/>
  <c r="N11" i="1" s="1"/>
  <c r="L14" i="1"/>
  <c r="L13" i="1" s="1"/>
  <c r="S871" i="1"/>
  <c r="S870" i="1" s="1"/>
  <c r="N1033" i="1"/>
  <c r="P1280" i="1"/>
  <c r="E89" i="4"/>
  <c r="N689" i="1"/>
  <c r="O689" i="1"/>
  <c r="E163" i="4"/>
  <c r="M15" i="4"/>
  <c r="E18" i="4"/>
  <c r="E15" i="4" s="1"/>
  <c r="J1034" i="1"/>
  <c r="J1033" i="1" s="1"/>
  <c r="M1034" i="1"/>
  <c r="M14" i="4"/>
  <c r="M17" i="4"/>
  <c r="H15" i="4"/>
  <c r="H14" i="4" s="1"/>
  <c r="O15" i="4"/>
  <c r="O14" i="4" s="1"/>
  <c r="O89" i="4"/>
  <c r="P345" i="1"/>
  <c r="S694" i="1"/>
  <c r="S693" i="1" s="1"/>
  <c r="K324" i="1"/>
  <c r="R226" i="1"/>
  <c r="R225" i="1" s="1"/>
  <c r="L689" i="1"/>
  <c r="O14" i="1"/>
  <c r="O13" i="1" s="1"/>
  <c r="N324" i="1"/>
  <c r="S419" i="1"/>
  <c r="M690" i="1"/>
  <c r="M960" i="1"/>
  <c r="R1015" i="1"/>
  <c r="R1014" i="1" s="1"/>
  <c r="P1189" i="1"/>
  <c r="R216" i="1"/>
  <c r="S578" i="1"/>
  <c r="S847" i="1"/>
  <c r="S846" i="1" s="1"/>
  <c r="P729" i="1"/>
  <c r="S839" i="1"/>
  <c r="J690" i="1"/>
  <c r="L14" i="4"/>
  <c r="F16" i="4"/>
  <c r="D17" i="4"/>
  <c r="D15" i="4"/>
  <c r="D14" i="4" s="1"/>
  <c r="N15" i="4"/>
  <c r="L17" i="4"/>
  <c r="J222" i="1"/>
  <c r="K689" i="1"/>
  <c r="S1063" i="1"/>
  <c r="L324" i="1"/>
  <c r="P932" i="1"/>
  <c r="P963" i="1"/>
  <c r="R964" i="1"/>
  <c r="R963" i="1" s="1"/>
  <c r="P1222" i="1"/>
  <c r="Q324" i="1"/>
  <c r="H14" i="1"/>
  <c r="H11" i="1" s="1"/>
  <c r="S1133" i="1"/>
  <c r="S1189" i="1"/>
  <c r="P1133" i="1"/>
  <c r="Q689" i="1"/>
  <c r="P1063" i="1"/>
  <c r="P839" i="1"/>
  <c r="P1176" i="1"/>
  <c r="S1177" i="1"/>
  <c r="S1176" i="1" s="1"/>
  <c r="P1287" i="1"/>
  <c r="S1288" i="1"/>
  <c r="S1287" i="1" s="1"/>
  <c r="R1407" i="1"/>
  <c r="P588" i="1"/>
  <c r="S589" i="1"/>
  <c r="S588" i="1" s="1"/>
  <c r="K1033" i="1"/>
  <c r="P721" i="1"/>
  <c r="R190" i="1"/>
  <c r="R132" i="1"/>
  <c r="R82" i="1"/>
  <c r="P781" i="1"/>
  <c r="P363" i="1"/>
  <c r="R243" i="1"/>
  <c r="R249" i="1"/>
  <c r="R87" i="1"/>
  <c r="R26" i="1"/>
  <c r="R109" i="1"/>
  <c r="S375" i="1"/>
  <c r="S374" i="1" s="1"/>
  <c r="P578" i="1"/>
  <c r="R242" i="1"/>
  <c r="R204" i="1"/>
  <c r="R36" i="1"/>
  <c r="R33" i="1" s="1"/>
  <c r="Q39" i="1"/>
  <c r="R47" i="1"/>
  <c r="R22" i="1"/>
  <c r="R60" i="1"/>
  <c r="R80" i="1"/>
  <c r="R72" i="1"/>
  <c r="R67" i="1"/>
  <c r="R62" i="1"/>
  <c r="R122" i="1"/>
  <c r="R70" i="1"/>
  <c r="R189" i="1"/>
  <c r="R46" i="1"/>
  <c r="R127" i="1"/>
  <c r="R61" i="1"/>
  <c r="S150" i="1"/>
  <c r="R59" i="1"/>
  <c r="S39" i="1"/>
  <c r="R231" i="1"/>
  <c r="R179" i="1"/>
  <c r="R175" i="1"/>
  <c r="S483" i="1"/>
  <c r="R45" i="1"/>
  <c r="R97" i="1"/>
  <c r="R147" i="1"/>
  <c r="R83" i="1"/>
  <c r="R69" i="1"/>
  <c r="R101" i="1"/>
  <c r="M16" i="1"/>
  <c r="Q77" i="1"/>
  <c r="R143" i="1"/>
  <c r="Q173" i="1"/>
  <c r="M259" i="1"/>
  <c r="R214" i="1"/>
  <c r="R206" i="1"/>
  <c r="Q150" i="1"/>
  <c r="S946" i="1"/>
  <c r="R57" i="1"/>
  <c r="R208" i="1"/>
  <c r="R73" i="1"/>
  <c r="R99" i="1"/>
  <c r="R93" i="1"/>
  <c r="J16" i="1"/>
  <c r="R187" i="1"/>
  <c r="R118" i="1"/>
  <c r="S259" i="1"/>
  <c r="S12" i="1" s="1"/>
  <c r="R200" i="1"/>
  <c r="R81" i="1"/>
  <c r="R198" i="1"/>
  <c r="Q25" i="1"/>
  <c r="R196" i="1"/>
  <c r="R95" i="1"/>
  <c r="R171" i="1"/>
  <c r="R107" i="1"/>
  <c r="J259" i="1"/>
  <c r="P974" i="1"/>
  <c r="R975" i="1"/>
  <c r="R974" i="1" s="1"/>
  <c r="R245" i="1"/>
  <c r="R220" i="1"/>
  <c r="R212" i="1"/>
  <c r="S156" i="1"/>
  <c r="P946" i="1"/>
  <c r="R233" i="1"/>
  <c r="R192" i="1"/>
  <c r="R29" i="1"/>
  <c r="R181" i="1"/>
  <c r="R177" i="1"/>
  <c r="S77" i="1"/>
  <c r="S706" i="1"/>
  <c r="S705" i="1" s="1"/>
  <c r="P705" i="1"/>
  <c r="P483" i="1"/>
  <c r="R74" i="1"/>
  <c r="S117" i="1"/>
  <c r="S115" i="1" s="1"/>
  <c r="P115" i="1"/>
  <c r="Q54" i="1"/>
  <c r="Q53" i="1" s="1"/>
  <c r="S54" i="1"/>
  <c r="S53" i="1" s="1"/>
  <c r="P53" i="1"/>
  <c r="R251" i="1"/>
  <c r="R247" i="1"/>
  <c r="R218" i="1"/>
  <c r="R210" i="1"/>
  <c r="R27" i="1"/>
  <c r="R71" i="1"/>
  <c r="R152" i="1"/>
  <c r="Q146" i="1"/>
  <c r="S146" i="1"/>
  <c r="S141" i="1" s="1"/>
  <c r="P141" i="1"/>
  <c r="H324" i="1"/>
  <c r="O12" i="1"/>
  <c r="E17" i="4"/>
  <c r="F17" i="4"/>
  <c r="F15" i="4"/>
  <c r="N13" i="1"/>
  <c r="S1174" i="1"/>
  <c r="S1173" i="1" s="1"/>
  <c r="P1173" i="1"/>
  <c r="S878" i="1"/>
  <c r="S877" i="1" s="1"/>
  <c r="P877" i="1"/>
  <c r="H12" i="1"/>
  <c r="S173" i="1"/>
  <c r="Q238" i="1"/>
  <c r="Q236" i="1" s="1"/>
  <c r="S238" i="1"/>
  <c r="S236" i="1" s="1"/>
  <c r="Q91" i="1"/>
  <c r="Q89" i="1" s="1"/>
  <c r="S91" i="1"/>
  <c r="S89" i="1" s="1"/>
  <c r="R43" i="1"/>
  <c r="S1234" i="1"/>
  <c r="S1232" i="1" s="1"/>
  <c r="P1232" i="1"/>
  <c r="Q1033" i="1"/>
  <c r="P419" i="1"/>
  <c r="S241" i="1"/>
  <c r="R1369" i="1"/>
  <c r="P1369" i="1"/>
  <c r="P1345" i="1" s="1"/>
  <c r="R174" i="1"/>
  <c r="L1033" i="1"/>
  <c r="J325" i="1"/>
  <c r="Q162" i="1"/>
  <c r="Q161" i="1" s="1"/>
  <c r="S162" i="1"/>
  <c r="S161" i="1" s="1"/>
  <c r="P161" i="1"/>
  <c r="K12" i="1"/>
  <c r="P89" i="1"/>
  <c r="N12" i="1"/>
  <c r="S66" i="1"/>
  <c r="P1318" i="1"/>
  <c r="S1319" i="1"/>
  <c r="S1318" i="1" s="1"/>
  <c r="P1240" i="1"/>
  <c r="P1294" i="1"/>
  <c r="S1295" i="1"/>
  <c r="S1294" i="1" s="1"/>
  <c r="S1323" i="1"/>
  <c r="P1323" i="1"/>
  <c r="P909" i="1"/>
  <c r="S910" i="1"/>
  <c r="S909" i="1" s="1"/>
  <c r="S768" i="1"/>
  <c r="Q188" i="1"/>
  <c r="Q186" i="1" s="1"/>
  <c r="P186" i="1"/>
  <c r="S188" i="1"/>
  <c r="S186" i="1" s="1"/>
  <c r="S25" i="1"/>
  <c r="Q230" i="1"/>
  <c r="R986" i="1"/>
  <c r="R985" i="1" s="1"/>
  <c r="P985" i="1"/>
  <c r="P929" i="1"/>
  <c r="S930" i="1"/>
  <c r="S929" i="1" s="1"/>
  <c r="S701" i="1"/>
  <c r="S700" i="1" s="1"/>
  <c r="P700" i="1"/>
  <c r="P468" i="1"/>
  <c r="S469" i="1"/>
  <c r="S468" i="1" s="1"/>
  <c r="M325" i="1"/>
  <c r="P236" i="1"/>
  <c r="P222" i="1" s="1"/>
  <c r="P169" i="1"/>
  <c r="Q170" i="1"/>
  <c r="Q169" i="1" s="1"/>
  <c r="S170" i="1"/>
  <c r="S169" i="1" s="1"/>
  <c r="R158" i="1"/>
  <c r="R156" i="1" s="1"/>
  <c r="R151" i="1"/>
  <c r="Q105" i="1"/>
  <c r="Q103" i="1" s="1"/>
  <c r="S105" i="1"/>
  <c r="S103" i="1" s="1"/>
  <c r="P1407" i="1"/>
  <c r="S803" i="1"/>
  <c r="S802" i="1" s="1"/>
  <c r="P802" i="1"/>
  <c r="Q205" i="1"/>
  <c r="S205" i="1"/>
  <c r="S203" i="1" s="1"/>
  <c r="P351" i="1"/>
  <c r="R55" i="1"/>
  <c r="Q66" i="1"/>
  <c r="O324" i="1"/>
  <c r="Q12" i="1"/>
  <c r="K11" i="1"/>
  <c r="P1269" i="1"/>
  <c r="S1270" i="1"/>
  <c r="S1269" i="1" s="1"/>
  <c r="Q115" i="1"/>
  <c r="H1033" i="1"/>
  <c r="H689" i="1"/>
  <c r="P735" i="1"/>
  <c r="S736" i="1"/>
  <c r="S735" i="1" s="1"/>
  <c r="S230" i="1"/>
  <c r="P671" i="1"/>
  <c r="P618" i="1" s="1"/>
  <c r="R672" i="1"/>
  <c r="R671" i="1" s="1"/>
  <c r="R618" i="1" s="1"/>
  <c r="S851" i="1"/>
  <c r="S850" i="1" s="1"/>
  <c r="P850" i="1"/>
  <c r="M222" i="1"/>
  <c r="R79" i="1"/>
  <c r="S33" i="1"/>
  <c r="S1251" i="1"/>
  <c r="S1249" i="1" s="1"/>
  <c r="P1249" i="1"/>
  <c r="S817" i="1"/>
  <c r="S812" i="1" s="1"/>
  <c r="P812" i="1"/>
  <c r="S1161" i="1"/>
  <c r="S1159" i="1" s="1"/>
  <c r="P1159" i="1"/>
  <c r="S864" i="1"/>
  <c r="S854" i="1" s="1"/>
  <c r="P854" i="1"/>
  <c r="O1033" i="1"/>
  <c r="S832" i="1"/>
  <c r="S822" i="1" s="1"/>
  <c r="P822" i="1"/>
  <c r="P768" i="1"/>
  <c r="P595" i="1"/>
  <c r="S596" i="1"/>
  <c r="S595" i="1" s="1"/>
  <c r="R104" i="1"/>
  <c r="P19" i="1"/>
  <c r="Q20" i="1"/>
  <c r="Q19" i="1" s="1"/>
  <c r="S20" i="1"/>
  <c r="S19" i="1" s="1"/>
  <c r="S746" i="1"/>
  <c r="S745" i="1" s="1"/>
  <c r="P745" i="1"/>
  <c r="L12" i="1"/>
  <c r="Q137" i="1"/>
  <c r="Q135" i="1" s="1"/>
  <c r="S137" i="1"/>
  <c r="S135" i="1" s="1"/>
  <c r="L11" i="1"/>
  <c r="S519" i="1"/>
  <c r="S518" i="1" s="1"/>
  <c r="P518" i="1"/>
  <c r="R237" i="1"/>
  <c r="Q241" i="1"/>
  <c r="Q128" i="1"/>
  <c r="Q126" i="1" s="1"/>
  <c r="S128" i="1"/>
  <c r="S126" i="1" s="1"/>
  <c r="K13" i="1"/>
  <c r="N14" i="4" l="1"/>
  <c r="J689" i="1"/>
  <c r="R1345" i="1"/>
  <c r="R1033" i="1" s="1"/>
  <c r="M324" i="1"/>
  <c r="E16" i="4"/>
  <c r="H13" i="1"/>
  <c r="O11" i="1"/>
  <c r="K10" i="1"/>
  <c r="P690" i="1"/>
  <c r="S690" i="1"/>
  <c r="S689" i="1" s="1"/>
  <c r="M1033" i="1"/>
  <c r="F14" i="4"/>
  <c r="O10" i="1"/>
  <c r="J14" i="1"/>
  <c r="J13" i="1" s="1"/>
  <c r="L10" i="1"/>
  <c r="R39" i="1"/>
  <c r="R230" i="1"/>
  <c r="J12" i="1"/>
  <c r="R66" i="1"/>
  <c r="M12" i="1"/>
  <c r="M14" i="1"/>
  <c r="M11" i="1" s="1"/>
  <c r="R173" i="1"/>
  <c r="R25" i="1"/>
  <c r="R241" i="1"/>
  <c r="R146" i="1"/>
  <c r="R141" i="1" s="1"/>
  <c r="R54" i="1"/>
  <c r="R53" i="1" s="1"/>
  <c r="R77" i="1"/>
  <c r="R170" i="1"/>
  <c r="R169" i="1" s="1"/>
  <c r="R137" i="1"/>
  <c r="R135" i="1" s="1"/>
  <c r="Q141" i="1"/>
  <c r="S222" i="1"/>
  <c r="R205" i="1"/>
  <c r="R203" i="1" s="1"/>
  <c r="R238" i="1"/>
  <c r="R236" i="1" s="1"/>
  <c r="R150" i="1"/>
  <c r="Q222" i="1"/>
  <c r="R117" i="1"/>
  <c r="R115" i="1" s="1"/>
  <c r="H10" i="1"/>
  <c r="M689" i="1"/>
  <c r="N10" i="1"/>
  <c r="E14" i="4"/>
  <c r="R128" i="1"/>
  <c r="R126" i="1" s="1"/>
  <c r="R324" i="1"/>
  <c r="P16" i="1"/>
  <c r="P14" i="1" s="1"/>
  <c r="Q203" i="1"/>
  <c r="R105" i="1"/>
  <c r="R103" i="1" s="1"/>
  <c r="R162" i="1"/>
  <c r="R161" i="1" s="1"/>
  <c r="S16" i="1"/>
  <c r="J324" i="1"/>
  <c r="R91" i="1"/>
  <c r="R89" i="1" s="1"/>
  <c r="R20" i="1"/>
  <c r="R19" i="1" s="1"/>
  <c r="R188" i="1"/>
  <c r="R186" i="1" s="1"/>
  <c r="J11" i="1" l="1"/>
  <c r="J10" i="1" s="1"/>
  <c r="M10" i="1"/>
  <c r="S14" i="1"/>
  <c r="S13" i="1" s="1"/>
  <c r="Q16" i="1"/>
  <c r="Q14" i="1" s="1"/>
  <c r="Q13" i="1" s="1"/>
  <c r="M13" i="1"/>
  <c r="R222" i="1"/>
  <c r="P13" i="1"/>
  <c r="R16" i="1"/>
  <c r="R14" i="1" l="1"/>
  <c r="R13" i="1" s="1"/>
  <c r="Q11" i="1"/>
  <c r="Q10" i="1" s="1"/>
  <c r="S509" i="1"/>
  <c r="R11" i="1" l="1"/>
  <c r="S1206" i="1"/>
  <c r="S1203" i="1" s="1"/>
  <c r="P1203" i="1"/>
  <c r="P1034" i="1" l="1"/>
  <c r="AC1034" i="1" s="1"/>
  <c r="S1034" i="1"/>
  <c r="S1033" i="1" s="1"/>
  <c r="P997" i="1"/>
  <c r="P960" i="1" s="1"/>
  <c r="R997" i="1"/>
  <c r="R960" i="1" s="1"/>
  <c r="P1033" i="1" l="1"/>
  <c r="R689" i="1"/>
  <c r="R12" i="1"/>
  <c r="R10" i="1" s="1"/>
  <c r="P12" i="1"/>
  <c r="P689" i="1"/>
  <c r="AC960" i="1"/>
  <c r="P538" i="1"/>
  <c r="P325" i="1" s="1"/>
  <c r="S538" i="1"/>
  <c r="S325" i="1" s="1"/>
  <c r="P324" i="1" l="1"/>
  <c r="P11" i="1"/>
  <c r="P10" i="1" s="1"/>
  <c r="S324" i="1"/>
  <c r="S11" i="1"/>
  <c r="S10" i="1" s="1"/>
</calcChain>
</file>

<file path=xl/sharedStrings.xml><?xml version="1.0" encoding="utf-8"?>
<sst xmlns="http://schemas.openxmlformats.org/spreadsheetml/2006/main" count="4744" uniqueCount="1666">
  <si>
    <t>Перечень аварийных многоквартирных домов, в отношении которых планируется предоставление финансовой поддержки на переселение граждан из аварийного жилищного фонда</t>
  </si>
  <si>
    <t>№ п/п</t>
  </si>
  <si>
    <t>Адрес
МКД</t>
  </si>
  <si>
    <t>Документ,
подтверждающий
признание МКД
аварийным</t>
  </si>
  <si>
    <t>Планируемая дата  окончания
переселения</t>
  </si>
  <si>
    <t>Планируемая дата сноса / реконструкции МКД</t>
  </si>
  <si>
    <t>Число жителей - всего</t>
  </si>
  <si>
    <t>Число жителей, планируемых
 к переселению</t>
  </si>
  <si>
    <t>Общая площадь жилых
помещений МКД</t>
  </si>
  <si>
    <t>Количество расселяемых жилых
помещений</t>
  </si>
  <si>
    <t>Расселяемая площадь жилых
помещений</t>
  </si>
  <si>
    <t>Стоимость переселения граждан</t>
  </si>
  <si>
    <t xml:space="preserve">
</t>
  </si>
  <si>
    <t>Всего</t>
  </si>
  <si>
    <t>в том числе</t>
  </si>
  <si>
    <t>всего</t>
  </si>
  <si>
    <t>в том числе:</t>
  </si>
  <si>
    <t>номер</t>
  </si>
  <si>
    <t>дата</t>
  </si>
  <si>
    <t>частная
собственность</t>
  </si>
  <si>
    <t>муниципальная
собственность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</si>
  <si>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</si>
  <si>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</si>
  <si>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</si>
  <si>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Внебюджетные/дополнительные                                                                                                                                         источники финансирования</t>
  </si>
  <si>
    <t xml:space="preserve">
</t>
  </si>
  <si>
    <t>чел.</t>
  </si>
  <si>
    <t>кв.м</t>
  </si>
  <si>
    <t>ед.</t>
  </si>
  <si>
    <t>руб.</t>
  </si>
  <si>
    <t xml:space="preserve">
</t>
  </si>
  <si>
    <t>X</t>
  </si>
  <si>
    <t>Всего по субъекту в 2013 году, - 216 МКД, в т.ч.:</t>
  </si>
  <si>
    <t>Итого по субъекту в 2013 году:
МКД, с финансовой поддержкой Фонда, - 174</t>
  </si>
  <si>
    <t>ПЕРВЫЙ  ЭТАП 2013 ГОДА</t>
  </si>
  <si>
    <t>Итого по первой заявке: 152 МКД,  из которых планируется переселить граждан с финансовой поддержкой Фонда</t>
  </si>
  <si>
    <t>Бокситогорский муниципальный район</t>
  </si>
  <si>
    <t>Муниципальное образование Бокситогорское городское поселение</t>
  </si>
  <si>
    <t>Итого МКД по МО, из которых планируется переселить граждан с финансовой поддержкой Фонда, - 4</t>
  </si>
  <si>
    <t>г. Бокситогорск, ул. Вишнякова, д.3</t>
  </si>
  <si>
    <t>13</t>
  </si>
  <si>
    <t>г. Бокситогорск, ул. Воронина, д.5</t>
  </si>
  <si>
    <t>23</t>
  </si>
  <si>
    <t>г. Бокситогорск, ул. Школьная, д.15/10</t>
  </si>
  <si>
    <t>24</t>
  </si>
  <si>
    <t>г. Бокситогорск, ул. Школьная, д.18</t>
  </si>
  <si>
    <t>25</t>
  </si>
  <si>
    <t>Муниципальное образование "Город Пикалево"</t>
  </si>
  <si>
    <t>Итого МКД по МО, из которых планируется переселить граждан с финансовой поддержкой Фонда, - 5</t>
  </si>
  <si>
    <t>г. Пикалево, ул. Больничная, д.2</t>
  </si>
  <si>
    <t>г. Пикалево, ул. Больничная, д.13</t>
  </si>
  <si>
    <t>г. Пикалево, ул. Вокзальная, д.5</t>
  </si>
  <si>
    <t>22</t>
  </si>
  <si>
    <t>г. Пикалево, ул. Молодежная, д.4а</t>
  </si>
  <si>
    <t>21</t>
  </si>
  <si>
    <t>г. Пикалево, ш. Спрямленное, д.18</t>
  </si>
  <si>
    <t>20</t>
  </si>
  <si>
    <t>Волосовский муниципальный район</t>
  </si>
  <si>
    <t>Муниципальное образование Бегуницкое сельское поселение</t>
  </si>
  <si>
    <t>Итого МКД по МО, из которых планируется переселить граждан с финансовой поддержкой Фонда, - 3</t>
  </si>
  <si>
    <t>дер. Местаново, д.1</t>
  </si>
  <si>
    <t>дер. Местаново, д.2</t>
  </si>
  <si>
    <t xml:space="preserve"> 18</t>
  </si>
  <si>
    <t>дер. Ивановское, д.12</t>
  </si>
  <si>
    <t>19</t>
  </si>
  <si>
    <t>Волховский муниципальный район</t>
  </si>
  <si>
    <t>Муниципальное образование "Город Волхов"</t>
  </si>
  <si>
    <t>Итого МКД по МО, из которых планируется переселить граждан с финансовой поддержкой Фонда, - 12</t>
  </si>
  <si>
    <t>г. Волхов, ул. Юрия Гагарина, д.16</t>
  </si>
  <si>
    <t>36</t>
  </si>
  <si>
    <t>г. Волхов, ул. Юрия Гагарина, д.18</t>
  </si>
  <si>
    <t>6</t>
  </si>
  <si>
    <t>г. Волхов, ул. Юрия Гагарина, д.20</t>
  </si>
  <si>
    <t>37</t>
  </si>
  <si>
    <t>г. Волхов, ул. Юрия Гагарина, д.14</t>
  </si>
  <si>
    <t>30</t>
  </si>
  <si>
    <t>г. Волхов, ул. Островского, д.9</t>
  </si>
  <si>
    <t>г. Волхов, ул. Кирова, д.23</t>
  </si>
  <si>
    <t>г. Волхов, ул. Островского, д.5</t>
  </si>
  <si>
    <t>г. Волхов, ул. Островского, д.7</t>
  </si>
  <si>
    <t>17</t>
  </si>
  <si>
    <t>г. Волхов, ул. Островского, д.12</t>
  </si>
  <si>
    <t>12</t>
  </si>
  <si>
    <t>г. Волхов, ул. Некрасова,  д.19</t>
  </si>
  <si>
    <t>73</t>
  </si>
  <si>
    <t>г. Волхов, ул. Степана Разина,  д.10</t>
  </si>
  <si>
    <t>77</t>
  </si>
  <si>
    <t>г. Волхов,  ул. Юрия Гагарина,   д.7</t>
  </si>
  <si>
    <t>33</t>
  </si>
  <si>
    <t>Муниципальное образование Новоладожское городское поселение</t>
  </si>
  <si>
    <t>Итого МКД по МО, из которых планируется переселить граждан с финансовой поддержкой Фонда, - 11</t>
  </si>
  <si>
    <t>г. Новая Ладога, ул. Ворошилова, д.24</t>
  </si>
  <si>
    <t>г. Новая Ладога, ул. Пролетарский канал, д.25</t>
  </si>
  <si>
    <t>г. Новая Ладога, ул. Печатников, д.2</t>
  </si>
  <si>
    <t>г. Новая Ладога, ул. Креницы, д.38</t>
  </si>
  <si>
    <t>г. Новая Ладога, ул. Октябрьская, д.4</t>
  </si>
  <si>
    <t>2</t>
  </si>
  <si>
    <t>г.Новая Ладога, ул. Володарского, д.7</t>
  </si>
  <si>
    <t>3</t>
  </si>
  <si>
    <t>г. Новая Ладога, ул. Гражданская, д.4</t>
  </si>
  <si>
    <t>4</t>
  </si>
  <si>
    <t>г. Новая Ладога, пр. Карла Маркса, д.25</t>
  </si>
  <si>
    <t>14</t>
  </si>
  <si>
    <t>г. Новая Ладога, пр. Карла Маркса, д.14</t>
  </si>
  <si>
    <t>11</t>
  </si>
  <si>
    <t>г. Новая Ладога, ул. Пролетарский канал, д.8</t>
  </si>
  <si>
    <t>г. Новая Ладога, ул. Ворошилова, д.14</t>
  </si>
  <si>
    <t>Муниципальное образование Сясьстройское городское поселение</t>
  </si>
  <si>
    <t>Итого МКД по МО, из которых планируется переселить граждан с финансовой поддержкой Фонда, - 8</t>
  </si>
  <si>
    <t>г. Сясьстрой, ул. Новая, д.6</t>
  </si>
  <si>
    <t>г. Сясьстрой, ул. Карла Маркса, д.16</t>
  </si>
  <si>
    <t>43</t>
  </si>
  <si>
    <t>г. Сясьстрой, ул. Культуры, д.2</t>
  </si>
  <si>
    <t>г.Сясьстрой, ул. Культуры, д.4</t>
  </si>
  <si>
    <t>г. Сясьстрой, ул. Культуры, д.6</t>
  </si>
  <si>
    <t>г. Сясьстрой, ул. Кольцевая,  д.19</t>
  </si>
  <si>
    <t>8</t>
  </si>
  <si>
    <t>г. Сясьстрой, ул. Кольцевая, д.6</t>
  </si>
  <si>
    <t>г. Сясьстрой, ул. Кольцевая,  д.4</t>
  </si>
  <si>
    <t>Всеволожский муниципальный район</t>
  </si>
  <si>
    <t>Муниципальное образование 
Рахьинское городское поселение</t>
  </si>
  <si>
    <t>Итого МКД по МО, из которых планируется переселить граждан с финансовой поддержкой Фонда, - 10</t>
  </si>
  <si>
    <t>пгт. Рахья, ул. Станционная,  д.16</t>
  </si>
  <si>
    <t>59</t>
  </si>
  <si>
    <t>пос. Поселок-13,  д.2</t>
  </si>
  <si>
    <t>89</t>
  </si>
  <si>
    <t>пос. Поселок-13,  д.4</t>
  </si>
  <si>
    <t>87</t>
  </si>
  <si>
    <t>пгт. Рахья, ул. Станционная,  д.9</t>
  </si>
  <si>
    <t>57</t>
  </si>
  <si>
    <t>пгт. Рахья, ул. Станционная,  д.10</t>
  </si>
  <si>
    <t>41</t>
  </si>
  <si>
    <t>пгт. Рахья, ул. Станционная,  д.19</t>
  </si>
  <si>
    <t>62</t>
  </si>
  <si>
    <t>пгт. Рахья, ул. Станционная,  д.18</t>
  </si>
  <si>
    <t>60</t>
  </si>
  <si>
    <t>пгт. Рахья, ул. Станционная,  д.11</t>
  </si>
  <si>
    <t>58</t>
  </si>
  <si>
    <t>пгт. Рахья, ул. Станционная,  д.15</t>
  </si>
  <si>
    <t>61</t>
  </si>
  <si>
    <t>пгт. Рахья, ул. Станционная,  д.13</t>
  </si>
  <si>
    <t>32</t>
  </si>
  <si>
    <t>Муниципальное образование 
Свердловское городское поселение</t>
  </si>
  <si>
    <t>пгт. им. Свердлова, ул. Ермаковская,  д.18</t>
  </si>
  <si>
    <t>пгт. им. Свердлова, ул. Ермаковская,  д.3</t>
  </si>
  <si>
    <t>40</t>
  </si>
  <si>
    <t xml:space="preserve">пгт. им. Свердлова, ул. Ермаковская,  д.8 </t>
  </si>
  <si>
    <t>пгт. им. Свердлова, ул. Ермаковская, д.1</t>
  </si>
  <si>
    <t>27</t>
  </si>
  <si>
    <t>пгт. им. Свердлова, ул. Ермаковская,  д.7</t>
  </si>
  <si>
    <t>пгт. им. Свердлова, ул. Ермаковская,  д.6</t>
  </si>
  <si>
    <t>38</t>
  </si>
  <si>
    <t>пгт. им. Свердлова, ул. Ермаковская,  д.5</t>
  </si>
  <si>
    <t>39</t>
  </si>
  <si>
    <t>пгт. им. Свердлова, мкр. 2-й,  д.9</t>
  </si>
  <si>
    <t>9</t>
  </si>
  <si>
    <t>пгт. им. Свердлова, ул. Ермаковская,  д.4</t>
  </si>
  <si>
    <t>34</t>
  </si>
  <si>
    <t>пгт. им. Свердлова, ул. Ермаковская,  д.20</t>
  </si>
  <si>
    <t>пгт. им. Свердлова, мкр. 2-й,  д.39</t>
  </si>
  <si>
    <t>51</t>
  </si>
  <si>
    <t>пгт. им. Свердлова,  ул. Ермаковская,  д.2</t>
  </si>
  <si>
    <t>26</t>
  </si>
  <si>
    <t>Муниципальное образование 
Дубровское городское поселение</t>
  </si>
  <si>
    <t>Итого МКД по МО, из которых планируется переселить граждан с финансовой поддержкой Фонда, - 9</t>
  </si>
  <si>
    <t>пгт. Дубровка, ул. Школьная,  д.2</t>
  </si>
  <si>
    <t>54</t>
  </si>
  <si>
    <t>пгт. Дубровка, ул. Советская,  д.9</t>
  </si>
  <si>
    <t>69</t>
  </si>
  <si>
    <t>пгт. Дубровка, ул. Советская,  д.11</t>
  </si>
  <si>
    <t>68</t>
  </si>
  <si>
    <t>пгт. Дубровка, ул. Заводская,  д.15</t>
  </si>
  <si>
    <t>15</t>
  </si>
  <si>
    <t>пгт. Дубровка, ул. Набережная,  д.1</t>
  </si>
  <si>
    <t>16</t>
  </si>
  <si>
    <t>пгт. Дубровка, ул. Невская,  д.16</t>
  </si>
  <si>
    <t>пгт. Дубровка, ул. Советская,  д.7</t>
  </si>
  <si>
    <t>70</t>
  </si>
  <si>
    <t>пгт. Дубровка, ул. Советская,  д.13</t>
  </si>
  <si>
    <t>67</t>
  </si>
  <si>
    <t>пгт.  Дубровка, ул. Невская,  д.18</t>
  </si>
  <si>
    <t>18</t>
  </si>
  <si>
    <t>Выборгский район</t>
  </si>
  <si>
    <t>Муниципальное образование 
"Город Выборг"</t>
  </si>
  <si>
    <t>г. Выборг, ул. Шестакова,  д.29</t>
  </si>
  <si>
    <t>165</t>
  </si>
  <si>
    <t>мкр. Калининский, ул. Речная 1-я,  д.9</t>
  </si>
  <si>
    <t>150</t>
  </si>
  <si>
    <t>г. Выборг, пер. Дорожный,  д.6 А</t>
  </si>
  <si>
    <t>547</t>
  </si>
  <si>
    <t>г. Выборг, ул. 4-я Озерная,  д.4 А</t>
  </si>
  <si>
    <t>129</t>
  </si>
  <si>
    <t>г. Выборг, ул. Крепостная,  д.42 А</t>
  </si>
  <si>
    <t>112</t>
  </si>
  <si>
    <t>г. Выборг, ул. Крепостная,  д.42</t>
  </si>
  <si>
    <t>г. Выборг, ул. Крутая,  д.11</t>
  </si>
  <si>
    <t>355</t>
  </si>
  <si>
    <t>г. Выборг,  ул. Кировская,  д.6а</t>
  </si>
  <si>
    <t>80</t>
  </si>
  <si>
    <t>Гатчинский муниципальный район</t>
  </si>
  <si>
    <t>Муниципальное образование 
Сиверское городское поселение</t>
  </si>
  <si>
    <t>Итого МКД по МО, из которых планируется переселить граждан с финансовой поддержкой Фонда, - 6</t>
  </si>
  <si>
    <t>пгт. Сиверский, ул. Военный городок,  д.4</t>
  </si>
  <si>
    <t>пгт. Сиверский, ул. Военный городок,  д.2</t>
  </si>
  <si>
    <t>пгт. Сиверский, ул. Военный городок,  д.3</t>
  </si>
  <si>
    <t>пгт. Сиверский, ул. Военный городок,  д.7</t>
  </si>
  <si>
    <t>пгт. Сиверский, ул. Военный городок,  д.8</t>
  </si>
  <si>
    <t>пгт. Сиверский, ул. Военный городок,  д.6</t>
  </si>
  <si>
    <t>Кингисеппский муниципальный район</t>
  </si>
  <si>
    <t>Муниципальное образование 
Опольевское сельское поселение</t>
  </si>
  <si>
    <t>пос.  Алексеевка, ул. Зеленая,  д.1</t>
  </si>
  <si>
    <t>б/н</t>
  </si>
  <si>
    <t>пос. Алексеевка, ул. Железнодорожная,  д.5</t>
  </si>
  <si>
    <t>пос. Алексеевка, ул. Железнодорожная,  д.1/2</t>
  </si>
  <si>
    <t>Кировский муниципальный район</t>
  </si>
  <si>
    <t>Муниципальное образование Назиевское городское поселение</t>
  </si>
  <si>
    <t>Итого МКД по МО, из которых планируется переселить граждан с финансовой поддержкой Фонда, - 7</t>
  </si>
  <si>
    <t>пгт. Назия, ул.Караванная,  д.3</t>
  </si>
  <si>
    <t xml:space="preserve"> 22.11.2004</t>
  </si>
  <si>
    <t>пгт. Назия, пр. Комсомольский,  д.9</t>
  </si>
  <si>
    <t xml:space="preserve"> 05.10.2004</t>
  </si>
  <si>
    <t>пгт. Назия, ул. Парковая,  д.7</t>
  </si>
  <si>
    <t>05.10.2004</t>
  </si>
  <si>
    <t>пгт. Назия, ул. Парковая,  д.3</t>
  </si>
  <si>
    <t>01.07.2003</t>
  </si>
  <si>
    <t>пгт. Назия, ул. Матросова,  д.26</t>
  </si>
  <si>
    <t>14.12.2001</t>
  </si>
  <si>
    <t>пгт. Назия, ул.Техников, д.3</t>
  </si>
  <si>
    <t>пгт. Назия, ул.Пионерская, д.9</t>
  </si>
  <si>
    <t>06.10.2004</t>
  </si>
  <si>
    <t>Муниципальное образование Шумское сельское поселение</t>
  </si>
  <si>
    <t>пос. Концы, ул. Плитная,  д.1</t>
  </si>
  <si>
    <t xml:space="preserve"> 04.12.2006</t>
  </si>
  <si>
    <t>пос.  Концы,  ул. Плитная,  д.3</t>
  </si>
  <si>
    <t>с. Шум, ул. ПМК-17,  д.17</t>
  </si>
  <si>
    <t xml:space="preserve"> 08.10.1996</t>
  </si>
  <si>
    <t>пос. Концы, ул. Карьерна 1-я,  д.2</t>
  </si>
  <si>
    <t>Муниципальное образование Шлиссельбургское городское поселение</t>
  </si>
  <si>
    <t>Итого МКД по МО, из которых планируется переселить граждан с финансовой поддержкой Фонда, - 2</t>
  </si>
  <si>
    <t>г. Шлиссельбург, ул. Кирова,  д.3</t>
  </si>
  <si>
    <t xml:space="preserve"> 14.12.2011</t>
  </si>
  <si>
    <t>г. Шлиссельбург, ул. Октябрьская,  д.11</t>
  </si>
  <si>
    <t>14.12.2011</t>
  </si>
  <si>
    <t>Лодейнопольский муниципальный район</t>
  </si>
  <si>
    <t>Муниципальное образование Лодейнопольское городское поселение</t>
  </si>
  <si>
    <t>г. Лодейное Поле, ул. Лесная,  д.24</t>
  </si>
  <si>
    <t xml:space="preserve"> 22.12.2010</t>
  </si>
  <si>
    <t>г. Лодейное Поле, ул. Лесная,  д.22</t>
  </si>
  <si>
    <t>г. Лодейное Поле, ул. Лесная,  д.18</t>
  </si>
  <si>
    <t>г. Лодейное Поле,  ул. Красных Зорь,  д.3</t>
  </si>
  <si>
    <t>г. Лодейное Поле, ул. Лесная,  д.20</t>
  </si>
  <si>
    <t>22.12.2010</t>
  </si>
  <si>
    <t>Ломоносовский муниципальный район</t>
  </si>
  <si>
    <t>Муниципальное образование 
Виллозское сельское поселение</t>
  </si>
  <si>
    <t>дер. Малое Карлино,  д.12а</t>
  </si>
  <si>
    <t>дер. Малое Карлино,  д.16</t>
  </si>
  <si>
    <t>Муниципальное образование 
Низинское сельское поселение</t>
  </si>
  <si>
    <t>дер. Низино,  ул. Центральная,  д.41</t>
  </si>
  <si>
    <t>дер. Низино, ул. Танковая,  д.22</t>
  </si>
  <si>
    <t xml:space="preserve">дер.  Низино,  ул. Центральная,  д.52 </t>
  </si>
  <si>
    <t>дер. Низино, ул. Центральная,  д.23</t>
  </si>
  <si>
    <t>4/1</t>
  </si>
  <si>
    <t>дер. Низино, ул. Береговая,  д.1</t>
  </si>
  <si>
    <t>10</t>
  </si>
  <si>
    <t>дер. Низино,  ул. Береговая,  д.6</t>
  </si>
  <si>
    <t>дер. Низино,  ул. Береговая,  д.5</t>
  </si>
  <si>
    <t>дер. Низино,  ул. Береговая,  д.3</t>
  </si>
  <si>
    <t>дер. Низино, ул. Береговая,  д.2</t>
  </si>
  <si>
    <t>дер. Низино, ул. Центральная,  д.11б</t>
  </si>
  <si>
    <t>1</t>
  </si>
  <si>
    <t>Лужский муниципальный район</t>
  </si>
  <si>
    <t>Муниципальное образование 
Лужское городское поселение</t>
  </si>
  <si>
    <t>Итого МКД по МО, из которых планируется переселить граждан с финансовой поддержкой Фонда, - 14</t>
  </si>
  <si>
    <t>г. Луга, ул. Гагарина,  д.98</t>
  </si>
  <si>
    <t>г. Луга, ул. Старорусская,  д.5</t>
  </si>
  <si>
    <t>г. Луга, пр. Кирова,  д.53/1</t>
  </si>
  <si>
    <t>г. Луга, ул. Молодежная,  д.10</t>
  </si>
  <si>
    <t>7</t>
  </si>
  <si>
    <t>г. Луга, ул. Рабочая,  д.12</t>
  </si>
  <si>
    <t>г. Луга, ул. Свободы,  д.4</t>
  </si>
  <si>
    <t>г. Луга, ул. Дача Некрасова,  д.3/13</t>
  </si>
  <si>
    <t>г. Луга, ул. Станционная, д.23</t>
  </si>
  <si>
    <t>г. Луга, ул. Ленинградская,  д.12а</t>
  </si>
  <si>
    <t>г. Луга, ул. Заречная 5-я,  д.2/13</t>
  </si>
  <si>
    <t>г. Луга,  пр.Урицкого,  д.102</t>
  </si>
  <si>
    <t>г. Луга, ул. Дача Некрасова,  д.1/13</t>
  </si>
  <si>
    <t>г. Луга, ул. Дача Некрасова,  д.2/13</t>
  </si>
  <si>
    <t>г. Луга, пр. Комсомольский,  д.14/21</t>
  </si>
  <si>
    <t>5</t>
  </si>
  <si>
    <t>Приозерский муниципальный район</t>
  </si>
  <si>
    <t>Муниципальное образование 
Приозерское городское поселение</t>
  </si>
  <si>
    <t>Итого МКД по МО, из которых планируется переселить граждан с финансовой поддержкой Фонда, - 17</t>
  </si>
  <si>
    <t>г. Приозерск, ул. Зеленая,  д.14</t>
  </si>
  <si>
    <t>44</t>
  </si>
  <si>
    <t>г. Приозерск, ул. Бумажников,  д.15</t>
  </si>
  <si>
    <t>г. Приозерск, ул. Матросова,  д.22</t>
  </si>
  <si>
    <t>г. Приозерск, ул. Портовая,  д.5</t>
  </si>
  <si>
    <t xml:space="preserve">г. Приозерск, ул. Речная,  д.11 </t>
  </si>
  <si>
    <t>г. Приозерск, ул. Речная,  д.13</t>
  </si>
  <si>
    <t>г. Приозерск, ул. Цветкова,  д.44</t>
  </si>
  <si>
    <t>г. Приозерск, ул. Чапаева,  д.1</t>
  </si>
  <si>
    <t xml:space="preserve">г. Приозерск, ул. Гоголя,  д.42-А </t>
  </si>
  <si>
    <t>г. Приозерск, ул. Ленинградская,  д.54</t>
  </si>
  <si>
    <t>г. Приозерск, ул. Комсомольская,  д.15</t>
  </si>
  <si>
    <t>г. Приозерск, ул. Ленина,  д.78</t>
  </si>
  <si>
    <t>г. Приозерск, ул. Горького,  д.4</t>
  </si>
  <si>
    <t>г. Приозерск, ш. Ленинградское,  д.27</t>
  </si>
  <si>
    <t>г. Приозерск, пер. Столярный,  д.2</t>
  </si>
  <si>
    <t>157</t>
  </si>
  <si>
    <t>г. Приозерск, ул. Гоголя,  д.4</t>
  </si>
  <si>
    <t>281</t>
  </si>
  <si>
    <t>г. Приозерск,  ул. Маяковского,  д.20</t>
  </si>
  <si>
    <t>299</t>
  </si>
  <si>
    <t>ВТОРОЙ ЭТАП 2013 ГОДА</t>
  </si>
  <si>
    <t>Итого по второй заявке: 22 МКД,  из которых планируется переселить граждан с финансовой поддержкой Фонда</t>
  </si>
  <si>
    <t>Муниципальное образование
"Город Волхов"</t>
  </si>
  <si>
    <t>г. Волхов, ул. Дзержинского,  д.2б</t>
  </si>
  <si>
    <t>72</t>
  </si>
  <si>
    <t>г. Волхов, ул. Юрия Гагарина,  д.10</t>
  </si>
  <si>
    <t>г. Волхов, ул. Юрия Гагарина,  д.12</t>
  </si>
  <si>
    <t>35</t>
  </si>
  <si>
    <t>Муниципальное образование  Сясьстройское городское поселение</t>
  </si>
  <si>
    <t>г .Сясьстрой, ул. Бумажников,  д.20</t>
  </si>
  <si>
    <t>48</t>
  </si>
  <si>
    <t>г. Сясьстрой, ул. Кольцевая,  д.21</t>
  </si>
  <si>
    <t>г. Сясьстрой, ул. Кольцевая,  д.33</t>
  </si>
  <si>
    <t>пгт. Дубровка, ул. Советская,  д.6</t>
  </si>
  <si>
    <t>пгт. Дубровка, ул. Невская,  д.14</t>
  </si>
  <si>
    <t>Муниципальное образование 
"Город Коммунар"</t>
  </si>
  <si>
    <t xml:space="preserve">Итого МКД по МО, из которых планируется переселить граждан с финансовой поддержкой Фонда, - 10 </t>
  </si>
  <si>
    <t>г. Коммунар, ст. Антропшино,  казарма 32 км,  д.1</t>
  </si>
  <si>
    <t>г. Коммунар, ул. Станционная,  д.6</t>
  </si>
  <si>
    <t>г. Коммунар, ул. Станционная,  д.28</t>
  </si>
  <si>
    <t>г. Коммунар, ул. Станционная,  д.24</t>
  </si>
  <si>
    <t xml:space="preserve">г. Коммунар, ул. Станционная,  д.14 </t>
  </si>
  <si>
    <t>г. Коммунар, ул. Станционная,  д.20</t>
  </si>
  <si>
    <t>г. Коммунар, ул. Станционная,  д.22</t>
  </si>
  <si>
    <t>г. Коммунар, ст. Антропшино,  казарма 34 км,  д.2</t>
  </si>
  <si>
    <t>г. Коммунар, ул. Станционная,  д.10</t>
  </si>
  <si>
    <t>г. Коммунар, ул. Станционная,  д.12</t>
  </si>
  <si>
    <t>Муниципальное образование 
"Город Ивангород"</t>
  </si>
  <si>
    <t>г. Ивангород,  ул. Льнопрядильная,  д.21</t>
  </si>
  <si>
    <t>г. Ивангород,  ул. Псковская,  д.18</t>
  </si>
  <si>
    <t>г. Ивангород, пер. Петроградский,  д.3</t>
  </si>
  <si>
    <t>г. Ивангород, ул. Высокая,  д.6</t>
  </si>
  <si>
    <t>Итого по субъекту в 2013 году: МКД, без финансовой поддержки Фонда, - 45</t>
  </si>
  <si>
    <t>Муниципальное образование Каменногорское городское поселение</t>
  </si>
  <si>
    <t>Итого МКД по МО, из которых планируется переселить граждан без финансовой поддержки Фонда, - 1</t>
  </si>
  <si>
    <t>г. Каменногорск,  ул. Железнодорожная,  д.5а</t>
  </si>
  <si>
    <t>04.06.2003</t>
  </si>
  <si>
    <t>Всеволожский муницпальный район</t>
  </si>
  <si>
    <t>Муниципальное образование Морозовское городское поселение</t>
  </si>
  <si>
    <t>Итого МКД по МО, из которых планируется переселить граждан без финансовой поддержки Фонда, - 17</t>
  </si>
  <si>
    <t>г.п.им. Морозова, ул. Мира, д.5</t>
  </si>
  <si>
    <t>г.п.им. Морозова,ул. Мира, д.7</t>
  </si>
  <si>
    <t>г.п.им. Морозова,ул. Рабочего Батальона, д.28</t>
  </si>
  <si>
    <t>г.п.им. Морозова, ул. Рабочего Батальона, д.9</t>
  </si>
  <si>
    <t>г.п.им. Морозова, ул. Рабочего Батальона, д.19</t>
  </si>
  <si>
    <t>г.п.им. Морозова, ул. Рабочего Батальона, д.11</t>
  </si>
  <si>
    <t>г.п.им. Морозова, ул. Чекалова, д. 10</t>
  </si>
  <si>
    <t>г.п.им. Морозова, ул. Рабочего Батальона, д.29</t>
  </si>
  <si>
    <t>г.п.им. Морозова, ул. Первомайская, д. 3</t>
  </si>
  <si>
    <t>г.п.им. Морозова, ул. Рабочего Батальона, д.13</t>
  </si>
  <si>
    <t>г.п.им. Морозова, ул. Рабочего Батальона, д.27</t>
  </si>
  <si>
    <t>г.п.им. Морозова, ул. Скворцова, д. 32</t>
  </si>
  <si>
    <t>г.п.им. Морозова,ул. Освобождения, д.1</t>
  </si>
  <si>
    <t>пгт. им. Морозова,  ул. Рабочего Батальона,  д.16,  корп.1</t>
  </si>
  <si>
    <t xml:space="preserve"> 25.12.2008</t>
  </si>
  <si>
    <t>пгт. им. Морозова,  ул. Рабочего Батальона,  д.20,  корп.2</t>
  </si>
  <si>
    <t xml:space="preserve"> 10.08.2011</t>
  </si>
  <si>
    <t>пгт. им. Морозова,  ул.Грибанова,  д.2</t>
  </si>
  <si>
    <t xml:space="preserve"> 24.09.1997</t>
  </si>
  <si>
    <t>пгт. им. Морозова,  ул. Скворцова,  д.9</t>
  </si>
  <si>
    <t>25.12.2008</t>
  </si>
  <si>
    <t>Муниципальное образование Рахьинское городское поселение</t>
  </si>
  <si>
    <t>пос. Поселок-13,  д.9</t>
  </si>
  <si>
    <t>81</t>
  </si>
  <si>
    <t>Гатчинский муницпальный район</t>
  </si>
  <si>
    <t>Итого МКД по МО, из которых планируется переселить граждан без финансовой поддержки Фонда, - 3</t>
  </si>
  <si>
    <t>Подпорожский муниципальный район</t>
  </si>
  <si>
    <t>Муниципальное образование Вознесенское городское поселение</t>
  </si>
  <si>
    <t>Итого МКД по МО, из которых планируется переселить граждан без финансовой поддержки Фонда, - 12</t>
  </si>
  <si>
    <t>пгт. Вознесенье, ул. Горная,  д.14</t>
  </si>
  <si>
    <t xml:space="preserve"> 15.12.2006</t>
  </si>
  <si>
    <t>пгт. Вознесенье, ул. Пионерская,  д.12</t>
  </si>
  <si>
    <t>пгт. Вознесенье,  наб. Мариинская,  д.1</t>
  </si>
  <si>
    <t>пгт. Вознесенье,  ул. Комсомольская,  д.26</t>
  </si>
  <si>
    <t xml:space="preserve">  15.12.2006</t>
  </si>
  <si>
    <t>пгт. Вознесенье,  пер. Водников,  д.2</t>
  </si>
  <si>
    <t xml:space="preserve"> 09.11.2009</t>
  </si>
  <si>
    <t>пгт. Вознесенье, пер. Водников,  д.4</t>
  </si>
  <si>
    <t>09.11.2009</t>
  </si>
  <si>
    <t>пгт. Вознесенье,  ул. Комсомольская,  д.13</t>
  </si>
  <si>
    <t>пгт. Вознесенье,  ул. Комсомольская,  д.20</t>
  </si>
  <si>
    <t>15.12.2006</t>
  </si>
  <si>
    <t>пгт. Вознесенье,  пер. Водников,  д.3</t>
  </si>
  <si>
    <t>пгт. Вознесенье,  ул. Комсомольская,  д.11</t>
  </si>
  <si>
    <t>пгт. Вознесенье, ул. Горная,  д.31</t>
  </si>
  <si>
    <t>пгт. Вознесенье, пер. Водников,  д.9</t>
  </si>
  <si>
    <t xml:space="preserve">  17.12.2009</t>
  </si>
  <si>
    <t>Муниципальное образование Никольское городское поселение</t>
  </si>
  <si>
    <t>Итого МКД по МО, из которых планируется переселить граждан без финансовой поддержки Фонда, - 10</t>
  </si>
  <si>
    <t>п.ст. Свирь,  ул. Преображенская,  д.7</t>
  </si>
  <si>
    <t xml:space="preserve"> 18.04.2006</t>
  </si>
  <si>
    <t>пгт. Никольский,  ул. Лисицыной,  д.35а</t>
  </si>
  <si>
    <t>пгт. Никольский, ул. Лисицыной,  д.31</t>
  </si>
  <si>
    <t>18.04.2006</t>
  </si>
  <si>
    <t>пгт. Никольский,  ул. Лисицыной,  д.33</t>
  </si>
  <si>
    <t>пгт. Никольский,  ул. Лисицыной,  д.33а</t>
  </si>
  <si>
    <t>пгт. Никольский,  ул. Лисицыной,  д.35</t>
  </si>
  <si>
    <t>пгт. Никольский,  ул. Лисицыной,  д.43</t>
  </si>
  <si>
    <t>пгт. Никольский,  ул. Лисицыной,  д.45</t>
  </si>
  <si>
    <t>пгт. Никольский,  ул. Лисицыной,  д.47</t>
  </si>
  <si>
    <t>пгт. Никольский, ул. Лисицыной,  д.49</t>
  </si>
  <si>
    <t>Тихвинский муниципальный район</t>
  </si>
  <si>
    <t>Муниципальное образование Шугозерское сельское поселение</t>
  </si>
  <si>
    <t>пос. Шугозеро,  ул.Школьная,  д.3</t>
  </si>
  <si>
    <t>Муниципальное образование                              Борское сельское поселение</t>
  </si>
  <si>
    <t>Итого МКД по МО, из которых планируется переселить граждан за счет средств финансовой поддержки, - 4</t>
  </si>
  <si>
    <t>дер. Мозолево-1,  д.4</t>
  </si>
  <si>
    <t>26.07.2011</t>
  </si>
  <si>
    <t>дер. Мозолево-1,  д.3</t>
  </si>
  <si>
    <t xml:space="preserve"> 26.07.2011</t>
  </si>
  <si>
    <t>пос. Ларьян, пер.Торфяников,  д.11,  лит.а</t>
  </si>
  <si>
    <t xml:space="preserve"> 27.07.2011</t>
  </si>
  <si>
    <t>пос. Ларьян, пер.Торфяников, д.11,  лит.б</t>
  </si>
  <si>
    <t>Муниципальное образование                       Ефимовское городское поселение</t>
  </si>
  <si>
    <t>Итого МКД по МО, из которых планируется переселить граждан за счет средств финансовой поддержки, - 8</t>
  </si>
  <si>
    <t>пгт. Ефимовский, ул. Володарского,  д.16</t>
  </si>
  <si>
    <t>24.12.2010</t>
  </si>
  <si>
    <t>пгт. Ефимовский, ул. Володарского,  д.21</t>
  </si>
  <si>
    <t>пгт. Ефимовский, ул. Гагарина,  д.4</t>
  </si>
  <si>
    <t>пгт. Ефимовский, ул. Гагарина,  д.6</t>
  </si>
  <si>
    <t>пгт. Ефимовский, ул. Гагарина,  д.11</t>
  </si>
  <si>
    <t xml:space="preserve"> 24.12.2010</t>
  </si>
  <si>
    <t>пгт. Ефимовский, ул. Комсомольская,  д.3</t>
  </si>
  <si>
    <t>пгт. Ефимовский, ул. Красноармейская,  д.16</t>
  </si>
  <si>
    <t>пгт. Ефимовский, ул. Красноармейская,  д.43</t>
  </si>
  <si>
    <t>Муниципальное образование                            Бегуницкое сельское поселение</t>
  </si>
  <si>
    <t>Итого МКД по МО, из которых планируется переселить граждан за счет средств финансовой поддержки, - 3</t>
  </si>
  <si>
    <t xml:space="preserve">дер. Большое Тешково,  д.1 </t>
  </si>
  <si>
    <t>дер. Большое Тешково,  д.2</t>
  </si>
  <si>
    <t>дер. Бегуницы,  д.6</t>
  </si>
  <si>
    <t>Муниципальное образование 
"Город Волхов"</t>
  </si>
  <si>
    <t>Итого МКД по МО, из которых планируется переселить граждан за счет средств финансовой поддержки, - 10</t>
  </si>
  <si>
    <t>г. Волхов, ул. Кирова,  д.17</t>
  </si>
  <si>
    <t>г. Волхов, ул. Кирова,  д.21</t>
  </si>
  <si>
    <t>42</t>
  </si>
  <si>
    <t>г. Волхов, ул. Кирова,  д.11</t>
  </si>
  <si>
    <t>г. Волхов, ул. Кирова,  д.13</t>
  </si>
  <si>
    <t xml:space="preserve">г. Волхов,  ул. Кирова,  д.15 </t>
  </si>
  <si>
    <t>г. Волхов, ул. Дзержинского, д.25</t>
  </si>
  <si>
    <t>г. Волхов, ул. Дзержинского,  д.27</t>
  </si>
  <si>
    <t>г. Волхов, ул. Дзержинского,  д.29</t>
  </si>
  <si>
    <t>г. Волхов, ул. Дзержинского,  д.33</t>
  </si>
  <si>
    <t>71</t>
  </si>
  <si>
    <t>г. Волхов,  ул. Дзержинского,  д.35</t>
  </si>
  <si>
    <t>Итого МКД по МО, из которых планируется переселить граждан за счет средств финансовой поддержки, - 9</t>
  </si>
  <si>
    <t>г. Новая Ладога, ул. Урицкого,  д.9</t>
  </si>
  <si>
    <t>г. Новая Ладога, пр. Карла Маркса,  д.17</t>
  </si>
  <si>
    <t>28</t>
  </si>
  <si>
    <t>г. Новая Ладога, пр. Карла Маркса,  д.18</t>
  </si>
  <si>
    <t>29</t>
  </si>
  <si>
    <t>г. Новая Ладога, пр. Карла Маркса,  д.20</t>
  </si>
  <si>
    <t>г. Новая Ладога, пр. Карла Маркса,  д.31</t>
  </si>
  <si>
    <t>31</t>
  </si>
  <si>
    <t>г. Новая Ладога, пр. Карла Маркса,  д.41</t>
  </si>
  <si>
    <t>г. Новая Ладога,  ул. Гагарина,  д.7</t>
  </si>
  <si>
    <t>г. Новая Ладога, наб. Ладожской Флотилии,  д.42</t>
  </si>
  <si>
    <t>г. Новая Ладога, пр. Карла Маркса,  д.37</t>
  </si>
  <si>
    <t>г. Сясьстрой,  ул. Кольцевая,  д.1</t>
  </si>
  <si>
    <t>48б</t>
  </si>
  <si>
    <t>г. Сясьстрой,  ул. Кольцевая,  д.18</t>
  </si>
  <si>
    <t>г. Сясьстрой, ул. Карла Маркса,  д.8</t>
  </si>
  <si>
    <t>г. Сясьстрой,  ул. Карла Маркса,  д.18</t>
  </si>
  <si>
    <t>г. Сясьстрой,  ул. Культуры,  д.8</t>
  </si>
  <si>
    <t>г. Сясьстрой, ул. Культуры,  д.17</t>
  </si>
  <si>
    <t>г. Сясьстрой,  ул. Советская,  д.3</t>
  </si>
  <si>
    <t>г. Сясьстрой,  ул. Советская,  д.10</t>
  </si>
  <si>
    <t>г. Сясьстрой,  ул. 18 Июля,  д.9</t>
  </si>
  <si>
    <t>46</t>
  </si>
  <si>
    <t>Муниципальное образование                                Щегловское сельское поселение</t>
  </si>
  <si>
    <t>пос. Щеглово,  д.12</t>
  </si>
  <si>
    <t>45</t>
  </si>
  <si>
    <t>п. ст. Кирпичный завод, д.2</t>
  </si>
  <si>
    <t>пос. Щеглово,  д.47</t>
  </si>
  <si>
    <t>47</t>
  </si>
  <si>
    <t>пос. Щеглово,  д.48</t>
  </si>
  <si>
    <t>пос. Щеглово,  д.8</t>
  </si>
  <si>
    <t>49</t>
  </si>
  <si>
    <t>дер. Плинтовка, ул. Путевая, д.1</t>
  </si>
  <si>
    <t>50</t>
  </si>
  <si>
    <t>пос. Щеглово,  д.36</t>
  </si>
  <si>
    <t>пос. Щеглово,  д.39</t>
  </si>
  <si>
    <t>66</t>
  </si>
  <si>
    <t>52</t>
  </si>
  <si>
    <t>пос. Щеглово,  д.42</t>
  </si>
  <si>
    <t>65</t>
  </si>
  <si>
    <t>53</t>
  </si>
  <si>
    <t>дер. Минулово,  д.8а</t>
  </si>
  <si>
    <t>Итого МКД по МО, из которых планируется переселить граждан за счет средств финансовой поддержки, - 13</t>
  </si>
  <si>
    <t>пгт. Дубровка, ул. Советская,  д.2</t>
  </si>
  <si>
    <t>55</t>
  </si>
  <si>
    <t>пгт. Дубровка, ул. Заводская,  д.13</t>
  </si>
  <si>
    <t>56</t>
  </si>
  <si>
    <t>пгт. Дубровка,  ул. Советская,  д.1</t>
  </si>
  <si>
    <t>пгт. Дубровка, ул. Советская,  д.3</t>
  </si>
  <si>
    <t>пгт. Дубровка, ул. Советская,  д.5</t>
  </si>
  <si>
    <t>пгт. Дубровка, ул. Заводская,  д.7</t>
  </si>
  <si>
    <t>пгт. Дубровка, ул. Невская,  д.8</t>
  </si>
  <si>
    <t>пгт.  Дубровка, ул. Школьная,  д.4</t>
  </si>
  <si>
    <t>пгт. Дубровка, ул. Заводская,  д.3</t>
  </si>
  <si>
    <t>63</t>
  </si>
  <si>
    <t>пгт. Дубровка, ул. Набережная,  д.10</t>
  </si>
  <si>
    <t>64</t>
  </si>
  <si>
    <t>пгт. Дубровка, ул. Набережная,  д.12</t>
  </si>
  <si>
    <t>пгт. Дубровка, ул. Невская,  д.13</t>
  </si>
  <si>
    <t>84</t>
  </si>
  <si>
    <t>пгт. Дубровка, ул. Невская,  д. 5-а</t>
  </si>
  <si>
    <t>пгт. им. Свердлова,  мкр. 1-й,  д.19</t>
  </si>
  <si>
    <t>пгт. им. Свердлова,  мкр. 1-й,  д.20</t>
  </si>
  <si>
    <t>88</t>
  </si>
  <si>
    <t>пгт. им. Свердлова, мкр. 1-й,  д.22</t>
  </si>
  <si>
    <t>90</t>
  </si>
  <si>
    <t>Итого МКД по МО, из которых планируется переселить граждан за счет средств финансовой поддержки, - 17</t>
  </si>
  <si>
    <t>г. Выборг, пл. Пожарная,  д.7</t>
  </si>
  <si>
    <t>г.  Выборг, ул. Судостроительная,  д.17</t>
  </si>
  <si>
    <t>г. Выборг, ул. Кленовая,  д.8</t>
  </si>
  <si>
    <t>г. Выборг,  ул. Кузнечная,  д.14</t>
  </si>
  <si>
    <t>74</t>
  </si>
  <si>
    <t>г. Выборг, ул. Кировская,  д.6б</t>
  </si>
  <si>
    <t>75</t>
  </si>
  <si>
    <t>г. Выборг, ул.Шестакова, д.23</t>
  </si>
  <si>
    <t>164</t>
  </si>
  <si>
    <t>76</t>
  </si>
  <si>
    <t>г. Выборг, ул. 4-я Бригадная,  д.17</t>
  </si>
  <si>
    <t>202</t>
  </si>
  <si>
    <t>г. Выборг, ул. 1-я Бригадная,  д.11</t>
  </si>
  <si>
    <t>177</t>
  </si>
  <si>
    <t>78</t>
  </si>
  <si>
    <t>мкр. Калининский, пер. Привокзальный,  д.4</t>
  </si>
  <si>
    <t>383</t>
  </si>
  <si>
    <t>79</t>
  </si>
  <si>
    <t>г. Выборг, ул. Октябрьская, д.46</t>
  </si>
  <si>
    <t>453</t>
  </si>
  <si>
    <t>г. Выборг, ул. Большая Гвардейская,  д.39</t>
  </si>
  <si>
    <t>596</t>
  </si>
  <si>
    <t>г. Выборг,  ул. Героев,  д.2а</t>
  </si>
  <si>
    <t>114</t>
  </si>
  <si>
    <t>82</t>
  </si>
  <si>
    <t>г. Выборг, ул. Кировская,  д.19</t>
  </si>
  <si>
    <t>204</t>
  </si>
  <si>
    <t>83</t>
  </si>
  <si>
    <t>мкр. Калининский, пер. Привокзальный,  д.2</t>
  </si>
  <si>
    <t>г. Выборг, ул. Шестакова,  д.27</t>
  </si>
  <si>
    <t>85</t>
  </si>
  <si>
    <t>г. Выборг, ш. Светогорское,  д.8</t>
  </si>
  <si>
    <t>132</t>
  </si>
  <si>
    <t>86</t>
  </si>
  <si>
    <t>г. Выборг, ул. 6-я Озерная,  д.1 Б</t>
  </si>
  <si>
    <t>Итого МКД по МО, из которых планируется переселить граждан за счет средств финансовой поддержки, - 15</t>
  </si>
  <si>
    <t>пос. Бородинское, ул. Спортивная,  д.5</t>
  </si>
  <si>
    <t>28.06.2000</t>
  </si>
  <si>
    <t>пос. Бородинское, ул. Спортивная,  д.4</t>
  </si>
  <si>
    <t>г. Каменногорск, ш. Выборгское,  д.37</t>
  </si>
  <si>
    <t>30.11.2001</t>
  </si>
  <si>
    <t>г. Каменногорск, ш. Выборгское,  д.22</t>
  </si>
  <si>
    <t>21.02.2001</t>
  </si>
  <si>
    <t>91</t>
  </si>
  <si>
    <t>пос. Пруды, ул. Железнодорожная,  д.13</t>
  </si>
  <si>
    <t>09.07.2003</t>
  </si>
  <si>
    <t>92</t>
  </si>
  <si>
    <t>г. Каменногорск, ул. Железнодорожная,  д.2</t>
  </si>
  <si>
    <t>28.04.2003</t>
  </si>
  <si>
    <t>93</t>
  </si>
  <si>
    <t>г. Каменногорск, ш. Ленинградское,  д.45</t>
  </si>
  <si>
    <t xml:space="preserve"> 09.07.2003</t>
  </si>
  <si>
    <t>94</t>
  </si>
  <si>
    <t>г. Каменногорск, ш. Ленинградское,  д.39</t>
  </si>
  <si>
    <t>95</t>
  </si>
  <si>
    <t>г. Каменногорск, ул. Набережная 1-я,  д.4</t>
  </si>
  <si>
    <t>96</t>
  </si>
  <si>
    <t>г. Каменногорск, ш. Выборгское,  д.2</t>
  </si>
  <si>
    <t>26.05.2004</t>
  </si>
  <si>
    <t>97</t>
  </si>
  <si>
    <t>пос. Пруды, ул. Железнодорожная,  д.12</t>
  </si>
  <si>
    <t>14.12.2005</t>
  </si>
  <si>
    <t>98</t>
  </si>
  <si>
    <t>пос. Пруды,  ул. Железнодорожная,  д.1а</t>
  </si>
  <si>
    <t>99</t>
  </si>
  <si>
    <t>г. Каменногорск,  ул. Железнодорожная,  д.13</t>
  </si>
  <si>
    <t>100</t>
  </si>
  <si>
    <t>ст. Возрождение,  д.4</t>
  </si>
  <si>
    <t>27.06.2007</t>
  </si>
  <si>
    <t>101</t>
  </si>
  <si>
    <t>г. Каменногорск, ш. Выборгское,  д.49</t>
  </si>
  <si>
    <t>Итого МКД по МО, из которых планируется переселить граждан за счет средств финансовой поддержки, -9</t>
  </si>
  <si>
    <t>102</t>
  </si>
  <si>
    <t>пгт. Сиверский, ул. С. Никифорова, д.13</t>
  </si>
  <si>
    <t>103</t>
  </si>
  <si>
    <t>пгт. Сиверский, ул. С. Никифорова, д.30</t>
  </si>
  <si>
    <t>104</t>
  </si>
  <si>
    <t>пгт. Сиверский, ул. Некрасова, д.66</t>
  </si>
  <si>
    <t>105</t>
  </si>
  <si>
    <t>д. Белогорка, ул.Садовая, д.10</t>
  </si>
  <si>
    <t>106</t>
  </si>
  <si>
    <t>д. Белогорка, ул.Садовая, д.11</t>
  </si>
  <si>
    <t>107</t>
  </si>
  <si>
    <t>д. Белогорка, ул.Садовая, д.5</t>
  </si>
  <si>
    <t>108</t>
  </si>
  <si>
    <t>д. Куровицы, пр. Вырицкий, д.83б</t>
  </si>
  <si>
    <t>109</t>
  </si>
  <si>
    <t>110</t>
  </si>
  <si>
    <t>Муниципальное образование                                    Назиевское городское поселение</t>
  </si>
  <si>
    <t>Итого МКД по МО, из которых планируется переселить граждан за счет средств финансовой поддержки, - 7</t>
  </si>
  <si>
    <t>111</t>
  </si>
  <si>
    <t>пгт. Назия,  ул. Заводская,  д.17</t>
  </si>
  <si>
    <t>19.10.2000</t>
  </si>
  <si>
    <t>пгт. Назия,  ул. Заводская,  д.9</t>
  </si>
  <si>
    <t xml:space="preserve"> 19.10.2000</t>
  </si>
  <si>
    <t>113</t>
  </si>
  <si>
    <t>пгт. Назия,  ул. Парковая, д.5</t>
  </si>
  <si>
    <t>пгт. Назия,  ул. Новая,  д.7</t>
  </si>
  <si>
    <t>20.12.2004</t>
  </si>
  <si>
    <t>115</t>
  </si>
  <si>
    <t>пгт. Назия, ул. Школьная,  д.4</t>
  </si>
  <si>
    <t xml:space="preserve"> 20.12.2004</t>
  </si>
  <si>
    <t>116</t>
  </si>
  <si>
    <t>пгт. Назия, ул. Новая, д.11</t>
  </si>
  <si>
    <t>117</t>
  </si>
  <si>
    <t>пгт. Назия, ул. Полевая,  д.3</t>
  </si>
  <si>
    <t>Муниципальное образование                             Павловское городское поселение</t>
  </si>
  <si>
    <r>
      <t>Итого МКД по МО, из которых планируется переселить граждан за счет средств финансовой поддержки, -</t>
    </r>
    <r>
      <rPr>
        <sz val="8"/>
        <color indexed="53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3</t>
    </r>
  </si>
  <si>
    <t>118</t>
  </si>
  <si>
    <t>пгт. Павлово,  ул. Невская,  д.6</t>
  </si>
  <si>
    <t xml:space="preserve"> 14.12.2006</t>
  </si>
  <si>
    <t>119</t>
  </si>
  <si>
    <t>пос. Дачное, ул. Железнодорожная, д.1</t>
  </si>
  <si>
    <t xml:space="preserve"> 17.07.2007</t>
  </si>
  <si>
    <t>120</t>
  </si>
  <si>
    <t>пгт. Павлово,  ул.Дорожная, д.5</t>
  </si>
  <si>
    <t xml:space="preserve"> 17.08.2007</t>
  </si>
  <si>
    <r>
      <t>Итого МКД по МО, из которых планируется переселить граждан за счет средств финансовой поддержки, -</t>
    </r>
    <r>
      <rPr>
        <sz val="8"/>
        <rFont val="Times New Roman"/>
        <family val="1"/>
        <charset val="204"/>
      </rPr>
      <t xml:space="preserve"> 9</t>
    </r>
  </si>
  <si>
    <t>121</t>
  </si>
  <si>
    <t>г. Лодейное Поле, ул. Железнодорожная,  д.8</t>
  </si>
  <si>
    <t>122</t>
  </si>
  <si>
    <t>г. Лодейное Поле, ул. Шмакова,  д.15</t>
  </si>
  <si>
    <t>123</t>
  </si>
  <si>
    <t>г. Лодейное Поле, ул. Энергетиков,  д.3</t>
  </si>
  <si>
    <t>124</t>
  </si>
  <si>
    <t>г. Лодейное Поле,  ул. Железнодорожная,  д.6</t>
  </si>
  <si>
    <t>125</t>
  </si>
  <si>
    <t>г. Лодейное Поле,  пр. Октябрьский,  д.87</t>
  </si>
  <si>
    <t>126</t>
  </si>
  <si>
    <t>г. Лодейное Поле, ул. Интернациональная,  д.104</t>
  </si>
  <si>
    <t>127</t>
  </si>
  <si>
    <t>г. Лодейное Поле, ул. Шмакова,  д.17</t>
  </si>
  <si>
    <t xml:space="preserve"> 22.11.2010</t>
  </si>
  <si>
    <t>128</t>
  </si>
  <si>
    <t>г. Лодейное Поле,  ул. Интернациональная,  д.102</t>
  </si>
  <si>
    <t>г. Лодейное Поле, ул. Кольцевая,  д.17</t>
  </si>
  <si>
    <t xml:space="preserve"> 28.11.2011</t>
  </si>
  <si>
    <t>Муниципальное образование                                 Янегское сельское поселение</t>
  </si>
  <si>
    <t>130</t>
  </si>
  <si>
    <t>пос. Янега,  ул. Лесная,  д.5</t>
  </si>
  <si>
    <t xml:space="preserve"> 27.01.2009</t>
  </si>
  <si>
    <t>131</t>
  </si>
  <si>
    <t>пос. Янега,  ул. Лесная,  д.7</t>
  </si>
  <si>
    <t>27.01.2009</t>
  </si>
  <si>
    <t>пос. Янега,  ул. Комсомольская,  д.4</t>
  </si>
  <si>
    <t>133</t>
  </si>
  <si>
    <t>пос. Янега,  ул. Первомайская,  д.6</t>
  </si>
  <si>
    <t>18.12.2009</t>
  </si>
  <si>
    <t>134</t>
  </si>
  <si>
    <t>пос. Янега,  ул. Комсомольская,  д.8</t>
  </si>
  <si>
    <t>135</t>
  </si>
  <si>
    <t>пос. Янега,  ул. Новая,  д.3</t>
  </si>
  <si>
    <t>136</t>
  </si>
  <si>
    <t>пос. Янега,  ул. Лесная,  д.9</t>
  </si>
  <si>
    <t>137</t>
  </si>
  <si>
    <t>пос. Янега, ул. Комсомольская,  д.3</t>
  </si>
  <si>
    <t>14.04.2010</t>
  </si>
  <si>
    <t>Муниципальное образование Гостилицкое сельское поселение</t>
  </si>
  <si>
    <t>Итого МКД по МО, из которых планируется переселить граждан за счет средств финансовой поддержки, - 1</t>
  </si>
  <si>
    <t>138</t>
  </si>
  <si>
    <t>дер. Дятлицы,  д.45</t>
  </si>
  <si>
    <t>139</t>
  </si>
  <si>
    <t>г. Луга, ул. Ленинградская, д. 12</t>
  </si>
  <si>
    <t>140</t>
  </si>
  <si>
    <t>г. Луга, ул. Ленинградская, д. 14</t>
  </si>
  <si>
    <t>141</t>
  </si>
  <si>
    <t>г. Луга, ул. Ленинградская, д. 16</t>
  </si>
  <si>
    <t>142</t>
  </si>
  <si>
    <t>г. Луга, ул. Солецкая, д. 43</t>
  </si>
  <si>
    <t>143</t>
  </si>
  <si>
    <t>г. Луга, ул. Малая Инженерная, д. 10</t>
  </si>
  <si>
    <t>144</t>
  </si>
  <si>
    <t>г. Луга, ул. Гагарина, д. 38</t>
  </si>
  <si>
    <t>145</t>
  </si>
  <si>
    <t>г. Луга, пр. Кирова, д. 1</t>
  </si>
  <si>
    <t>146</t>
  </si>
  <si>
    <t>Муниципальное образование Толмачевское городское поселение</t>
  </si>
  <si>
    <t>Итого МКД по МО, из которых планируется переселить граждан за счет средств финансовой поддержки, - 5</t>
  </si>
  <si>
    <t>147</t>
  </si>
  <si>
    <t>г.п. Толмачево, ул.  Рабочая, д.15</t>
  </si>
  <si>
    <t>148</t>
  </si>
  <si>
    <t>г.п. Толмачево, ул.Малая Загородная, д.5</t>
  </si>
  <si>
    <t>149</t>
  </si>
  <si>
    <t>г.п. Толмачево, ул. Железнодорожная, д.2</t>
  </si>
  <si>
    <t>г.п. Толмачево, ул.Прохорова, д.14</t>
  </si>
  <si>
    <t>151</t>
  </si>
  <si>
    <t>п.Плоское, ул.Парковая, д.4а</t>
  </si>
  <si>
    <t>Муниципальное образование 
Важинское городское поселение</t>
  </si>
  <si>
    <t>152</t>
  </si>
  <si>
    <t>пгт. Важины, ул. Железнодорожная,  д.19</t>
  </si>
  <si>
    <t>153</t>
  </si>
  <si>
    <t>пгт. Важины, ул. Октябрьская,  д.1 а</t>
  </si>
  <si>
    <t>154</t>
  </si>
  <si>
    <t>пгт. Важины, ул. Сосновая,  д.7</t>
  </si>
  <si>
    <t>155</t>
  </si>
  <si>
    <t>пгт. Важины, ул. Сосновая,  д.10</t>
  </si>
  <si>
    <t>156</t>
  </si>
  <si>
    <t>пгт. Важины, ул. Железнодорожная,  д.12</t>
  </si>
  <si>
    <t>пгт. Важины,  ул. Береговая,  д.32</t>
  </si>
  <si>
    <t>158</t>
  </si>
  <si>
    <t>пгт. Важины, ул. Железнодорожная,  д.14</t>
  </si>
  <si>
    <t>159</t>
  </si>
  <si>
    <t>пгт. Важины, ул. Трифанова,  д.45</t>
  </si>
  <si>
    <t>160</t>
  </si>
  <si>
    <t>пгт. Важины,  ул. Сосновая,  д.12</t>
  </si>
  <si>
    <t>161</t>
  </si>
  <si>
    <t>пгт. Важины, ул. Набережная,  д.15</t>
  </si>
  <si>
    <t>162</t>
  </si>
  <si>
    <t>пгт. Вознесенье, пер. Водников,  д.6</t>
  </si>
  <si>
    <t xml:space="preserve"> 17.12.2009</t>
  </si>
  <si>
    <t>163</t>
  </si>
  <si>
    <t>пгт. Вознесенье, пер. Водников,  д.7</t>
  </si>
  <si>
    <t>пгт. Вознесенье,  наб. Мариинская,  д.2</t>
  </si>
  <si>
    <t>166</t>
  </si>
  <si>
    <t>пгт. Вознесенье,  ул. Пионерская,  д.13</t>
  </si>
  <si>
    <t>167</t>
  </si>
  <si>
    <t>пгт. Вознесенье, пер. Советский,  д.6</t>
  </si>
  <si>
    <t>168</t>
  </si>
  <si>
    <t>пгт. Вознесенье, ул. Горная,  д.12</t>
  </si>
  <si>
    <t xml:space="preserve">  29.03.2010</t>
  </si>
  <si>
    <t>Муниципальное образование 
Подпорожское городское поселение</t>
  </si>
  <si>
    <t>Итого МКД по МО, из которых планируется переселить граждан за счет средств финансовой поддержки, - 11</t>
  </si>
  <si>
    <t>169</t>
  </si>
  <si>
    <t>г.Подпорожье ул.Заречная, д.41</t>
  </si>
  <si>
    <t>170</t>
  </si>
  <si>
    <t>171</t>
  </si>
  <si>
    <t>г.Подпорожье пр.Механический, д. 26</t>
  </si>
  <si>
    <t>172</t>
  </si>
  <si>
    <t>г.Подпорожье, пр.Механический, д. 32</t>
  </si>
  <si>
    <t>173</t>
  </si>
  <si>
    <t>г.Подпорожье, пр.Механический, д. 32 a</t>
  </si>
  <si>
    <t>174</t>
  </si>
  <si>
    <t>г.Подпорожье, ул.Новгородская, д. 10</t>
  </si>
  <si>
    <t>175</t>
  </si>
  <si>
    <t>г.Подпорожье, ул.Полещука, д. 1</t>
  </si>
  <si>
    <t>176</t>
  </si>
  <si>
    <t>г.Подпорожье,  ул.Полещука, д. 9</t>
  </si>
  <si>
    <t>г.Подпорожье, пер.Пристанской д. 2</t>
  </si>
  <si>
    <t>178</t>
  </si>
  <si>
    <t>г.Подпорожье, ул.Речников, д. 3</t>
  </si>
  <si>
    <t>179</t>
  </si>
  <si>
    <t>г.Подпорожье, ул.Северная, д. 37</t>
  </si>
  <si>
    <t>180</t>
  </si>
  <si>
    <t>г. Приозерск, ул. Цветкова,  д.43</t>
  </si>
  <si>
    <t>181</t>
  </si>
  <si>
    <t>г. Приозерск,  ул. Поперечная, д.17</t>
  </si>
  <si>
    <t>182</t>
  </si>
  <si>
    <t>г. Приозерск, ул. Ленинградская,  д.46</t>
  </si>
  <si>
    <t>183</t>
  </si>
  <si>
    <t>г. Приозерск, пер. Столярный,  д.1</t>
  </si>
  <si>
    <t>184</t>
  </si>
  <si>
    <t>г. Приозерск, ул. Квартальная,  д.10</t>
  </si>
  <si>
    <t>266</t>
  </si>
  <si>
    <t>185</t>
  </si>
  <si>
    <t>г. Приозерск,  ул. Октябрьская,  д.2</t>
  </si>
  <si>
    <t>282</t>
  </si>
  <si>
    <t>186</t>
  </si>
  <si>
    <t>г. Приозерск, ул. Крупской,  д.6</t>
  </si>
  <si>
    <t>298</t>
  </si>
  <si>
    <t>187</t>
  </si>
  <si>
    <t>пос. Бригадное,  д.37</t>
  </si>
  <si>
    <t>306</t>
  </si>
  <si>
    <t>188</t>
  </si>
  <si>
    <t>г. Приозерск,  ул. Поперечная,  д.11</t>
  </si>
  <si>
    <t>189</t>
  </si>
  <si>
    <t>г. Приозерск,  ул. Заречная,  д.7</t>
  </si>
  <si>
    <t>190</t>
  </si>
  <si>
    <t>г. Приозерск,  ул. Строителей,  д.11</t>
  </si>
  <si>
    <t>191</t>
  </si>
  <si>
    <t>г. Приозерск, ул. Бумажников,  д.6</t>
  </si>
  <si>
    <t>192</t>
  </si>
  <si>
    <t>г. Приозерск, ул. Гагарина,  д.25</t>
  </si>
  <si>
    <t>193</t>
  </si>
  <si>
    <t>г. Приозерск,  пер. Безымянный,  д.3</t>
  </si>
  <si>
    <t>194</t>
  </si>
  <si>
    <t>г. Приозерск, пер. Западный,  д.3</t>
  </si>
  <si>
    <t>Муниципальное образование                                      Сосновское сельское поселение</t>
  </si>
  <si>
    <r>
      <t>Итого МКД по МО, из которых планируется переселить граждан за счет средств финансовой поддержки, -</t>
    </r>
    <r>
      <rPr>
        <sz val="8"/>
        <color indexed="53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7</t>
    </r>
  </si>
  <si>
    <t>195</t>
  </si>
  <si>
    <t>дер. Снегиревка,  ул. Центральная,  д.23</t>
  </si>
  <si>
    <t>17.04.2002</t>
  </si>
  <si>
    <t>196</t>
  </si>
  <si>
    <t>пос. Сосново, ул. Никитина,  д.8</t>
  </si>
  <si>
    <t>09.08.2004</t>
  </si>
  <si>
    <t>197</t>
  </si>
  <si>
    <t>пос. Сосново,  ул. Лесная,  д.12</t>
  </si>
  <si>
    <t>25.10.2007</t>
  </si>
  <si>
    <t>198</t>
  </si>
  <si>
    <t>дер. Кривко,  ул.Фестивальная,  д.22</t>
  </si>
  <si>
    <t>11.09.2008</t>
  </si>
  <si>
    <t>199</t>
  </si>
  <si>
    <t>пос. Сосново,  ул. Октябрьская,  д.11</t>
  </si>
  <si>
    <t>09.02.2011</t>
  </si>
  <si>
    <t>200</t>
  </si>
  <si>
    <t>пос. Сосново,  ул. Лесная,  д.18</t>
  </si>
  <si>
    <t>11.08.2011</t>
  </si>
  <si>
    <t>201</t>
  </si>
  <si>
    <t>пос. Сосново,  ул. Ленинградская,  д.8</t>
  </si>
  <si>
    <t xml:space="preserve"> 29.05.2008</t>
  </si>
  <si>
    <t>Тосненский район</t>
  </si>
  <si>
    <t>Муниципальное образование 
Рябовское городское поселение</t>
  </si>
  <si>
    <t>пгт. Рябово, ул. Рычина,  д.18</t>
  </si>
  <si>
    <t>203</t>
  </si>
  <si>
    <t>пгт. Рябово, ул. Рычина,  д.16</t>
  </si>
  <si>
    <t>пгт. Рябово,  ул. Дорожная,  д.6</t>
  </si>
  <si>
    <t>205</t>
  </si>
  <si>
    <t>пгт. Рябово, ул.Тяговая пст.,  д.1</t>
  </si>
  <si>
    <t>206</t>
  </si>
  <si>
    <t>пгт. Рябово,  ул. Рычина,  д.15</t>
  </si>
  <si>
    <t>Муниципальное образование                                    Ульяновское городское поселение</t>
  </si>
  <si>
    <t>207</t>
  </si>
  <si>
    <t>пгт. Ульяновка, пр. Советский,  д.117, корп.3</t>
  </si>
  <si>
    <t>19.09.2011</t>
  </si>
  <si>
    <t>208</t>
  </si>
  <si>
    <t>пгт. Ульяновка, ул. Мариинская,  д.15</t>
  </si>
  <si>
    <t xml:space="preserve"> 22.11.2006</t>
  </si>
  <si>
    <t>209</t>
  </si>
  <si>
    <t>пгт. Ульяновка,  ул. 9-я,  д.20</t>
  </si>
  <si>
    <t>22.11.2006</t>
  </si>
  <si>
    <t>210</t>
  </si>
  <si>
    <t>пгт. Ульяновка, ш. Московское,  д.68</t>
  </si>
  <si>
    <t>Муниципальное образование 
Тихвинское городское поселение</t>
  </si>
  <si>
    <t>211</t>
  </si>
  <si>
    <t>пос. Березовик, пер. Квартальный,  д.1</t>
  </si>
  <si>
    <t>212</t>
  </si>
  <si>
    <t>пос. Березовик,  ул. Подгаецкого,  д.20</t>
  </si>
  <si>
    <t>213</t>
  </si>
  <si>
    <t>пос. Березовик,  ул. Суворовская,  д.3</t>
  </si>
  <si>
    <t>214</t>
  </si>
  <si>
    <t>г. Тихвин, ул. Береговая-Кузнецкая, д.10</t>
  </si>
  <si>
    <t>215</t>
  </si>
  <si>
    <t>г. Тихвин, ул. Пролетарской Диктатуры,д.23</t>
  </si>
  <si>
    <t>216</t>
  </si>
  <si>
    <t>г. Тихвин, ул. Труда,  д.41</t>
  </si>
  <si>
    <t>217</t>
  </si>
  <si>
    <t>г. Тихвин, ул. Труда,  д.43</t>
  </si>
  <si>
    <t>218</t>
  </si>
  <si>
    <t>г. Тихвин, ул. Труда,  д.37</t>
  </si>
  <si>
    <t>219</t>
  </si>
  <si>
    <t>г. Тихвин, ул. Чернышевская,  д.22</t>
  </si>
  <si>
    <t>220</t>
  </si>
  <si>
    <t>г. Тихвин, ул. Чернышевская,  д.41</t>
  </si>
  <si>
    <t>30.122006</t>
  </si>
  <si>
    <t>221</t>
  </si>
  <si>
    <t>г. Тихвин, ул. Танкистов,  д.15</t>
  </si>
  <si>
    <t>222</t>
  </si>
  <si>
    <t>г. Тихвин, ул. Шумилова,  д.11</t>
  </si>
  <si>
    <t>223</t>
  </si>
  <si>
    <t>г. Тихвин,  ул. Партизанская,  д.2 А</t>
  </si>
  <si>
    <t>25а</t>
  </si>
  <si>
    <t>224</t>
  </si>
  <si>
    <t>г. Тихвин, ул. Плаунская,  д.24</t>
  </si>
  <si>
    <t>225</t>
  </si>
  <si>
    <t>г. Тихвин,  ул. МОПРа,  д.5</t>
  </si>
  <si>
    <t>16/2-11</t>
  </si>
  <si>
    <t>Муниципальное образование  Усадищенское сельское поселение</t>
  </si>
  <si>
    <t>Итого МКД по МО, из которых планируется переселитьграждан без финансовой поддержки Фонда, - 1</t>
  </si>
  <si>
    <t>дер. Зеленец,  д.64</t>
  </si>
  <si>
    <t xml:space="preserve"> 12.12.2006</t>
  </si>
  <si>
    <t>Муниципальное образование 
Морозовское городское поселение</t>
  </si>
  <si>
    <t>Итого МКД по МО, из которых планируется переселить граждан без финансовой поддержки Фонда, - 2</t>
  </si>
  <si>
    <t>Муниципальное образование 
Заневское городское поселение</t>
  </si>
  <si>
    <t>нп. Завевский пост 1, д.3</t>
  </si>
  <si>
    <t>пгт. им. Свердлова, мкр. 2-й,  д.38</t>
  </si>
  <si>
    <t>Муниципальное образование Куйвозовское сельское поселение</t>
  </si>
  <si>
    <t>дер. Васкелово, ул. Автоколонная,  д.35</t>
  </si>
  <si>
    <t xml:space="preserve"> 14.06.2007</t>
  </si>
  <si>
    <t>пгт. Дубровка, ул. Советская,  д.36</t>
  </si>
  <si>
    <t>Муниципальное образование Селезневское сельское поселение</t>
  </si>
  <si>
    <t>пос. Кравцово,  д.1</t>
  </si>
  <si>
    <t xml:space="preserve"> 29.11.2006</t>
  </si>
  <si>
    <t>Муниципальное образование Большеколпанское сельское поселение</t>
  </si>
  <si>
    <t>дер. Большие Колпаны, ул. Совхозная,  д.6</t>
  </si>
  <si>
    <t>25.03.2009</t>
  </si>
  <si>
    <t>Муниципальное образование Сусанинское сельское поселение</t>
  </si>
  <si>
    <t>Итого МКД по МО, из которых планируется переселить граждан с финансовой поддержкой Фонда, - 1</t>
  </si>
  <si>
    <t>пос. Кобралово, ул. Лесная,  д.1,  лит. А</t>
  </si>
  <si>
    <t>27.11.2006</t>
  </si>
  <si>
    <t>Киришский муниципальный район</t>
  </si>
  <si>
    <t>Муниципальное образование Будогощское городское поселение</t>
  </si>
  <si>
    <t>пгт. Будогощь, ул. Первомайская,  д.22</t>
  </si>
  <si>
    <t xml:space="preserve"> 18.12.2008</t>
  </si>
  <si>
    <t>Муниципальное образование Мгинское городское поселение</t>
  </si>
  <si>
    <t>пгт. Мга, ул. Димитрова,  д.31</t>
  </si>
  <si>
    <t>13.01.2000</t>
  </si>
  <si>
    <t>Муниципальное образование Отрадненское городское поселение</t>
  </si>
  <si>
    <t>г. Отрадное,  ул. Мостовая,  д.5</t>
  </si>
  <si>
    <t>07.12.2004</t>
  </si>
  <si>
    <t>Муниципальное образование 
Оржицкое сельское поселение</t>
  </si>
  <si>
    <t>дер. Петровское,  д.51</t>
  </si>
  <si>
    <t>дер. Петровское, д.52</t>
  </si>
  <si>
    <t>Муниципальное образование Кипенское сельское поселение</t>
  </si>
  <si>
    <t>07.12.2006</t>
  </si>
  <si>
    <t>Муниципальное образование Ропшинское сельское поселение</t>
  </si>
  <si>
    <t>дер. Глядино,  д.2</t>
  </si>
  <si>
    <t xml:space="preserve"> 07.12.2006</t>
  </si>
  <si>
    <t>Муниципальное образование Кузнечнинское городское поселение</t>
  </si>
  <si>
    <t>пгт. Кузнечное,  ул. Привокзальная,  д.12</t>
  </si>
  <si>
    <t xml:space="preserve"> 15.07.2010</t>
  </si>
  <si>
    <t>г. Бокситогорск, ул. Южная,  д.11</t>
  </si>
  <si>
    <t>г. Бокситогорск, ул. Южная,  д.8</t>
  </si>
  <si>
    <t>г. Бокситогорск, ул. Южная,  д.6</t>
  </si>
  <si>
    <t>г. Бокситогорск, ул. Южная,  д.4</t>
  </si>
  <si>
    <t>Муниципальное образование Волосовское городское поселение</t>
  </si>
  <si>
    <t>г. Волосово, ул. Пионерская, д. 2</t>
  </si>
  <si>
    <t>г. Волосово, пр. Вингиссара,  д.87</t>
  </si>
  <si>
    <t>09.09.2011</t>
  </si>
  <si>
    <t>г. Сясьстрой, ул. Культуры,  д.20</t>
  </si>
  <si>
    <t>г. Сясьстрой, ул. Культуры,  д.26</t>
  </si>
  <si>
    <t>пос. Аврово, ул. Набережная,  д.2</t>
  </si>
  <si>
    <t>пос. Аврово, ул. Центральная,  д.17</t>
  </si>
  <si>
    <t>47а</t>
  </si>
  <si>
    <t>г. Сясьстрой, ул. Культуры,  д.18</t>
  </si>
  <si>
    <t>г. Сясьстрой,  ул. Культуры,  д.19</t>
  </si>
  <si>
    <t>г .Сясьстрой, ул. Культуры,  д.15</t>
  </si>
  <si>
    <t>г. Сясьстрой,  ул. Культуры,  д.10</t>
  </si>
  <si>
    <t>г. Сясьстрой,  ул. 18 Июля,   д.4</t>
  </si>
  <si>
    <t>г. Сясьстрой, ул. Карла Маркса,  д.12</t>
  </si>
  <si>
    <t>г. Сясьстрой, ул. Карла Маркса,  д.3</t>
  </si>
  <si>
    <t>г. Сясьстрой, ул. Карла Маркса,  д.13</t>
  </si>
  <si>
    <t>г. Сясьстрой,  ул. Карла Маркса,  д.4</t>
  </si>
  <si>
    <t>г. Сясьстрой,  ул. Карла Маркса,  д.5</t>
  </si>
  <si>
    <t>Муниципальное образование Усадищенское сельское поселение</t>
  </si>
  <si>
    <t>дер. Зеленец,  д.65</t>
  </si>
  <si>
    <t>дер.  Зеленец,  д.17</t>
  </si>
  <si>
    <t xml:space="preserve"> 05.12.2006</t>
  </si>
  <si>
    <t>п.ст. Куколь,  д.5</t>
  </si>
  <si>
    <t xml:space="preserve"> 13.12.2006</t>
  </si>
  <si>
    <t>дер. Зеленец,  д.15</t>
  </si>
  <si>
    <t>Муниципальное образование Агалатовское сельское поселение</t>
  </si>
  <si>
    <t>дер. Вартемяги, ул. Нагорная,  д.17</t>
  </si>
  <si>
    <t>09.12.2010</t>
  </si>
  <si>
    <t>дер. Вартемяги, ш. Токсовское,  д.13</t>
  </si>
  <si>
    <t>27.01.2011</t>
  </si>
  <si>
    <t xml:space="preserve">дер. Вартемяги, Токсовское шоссе, д. 11 </t>
  </si>
  <si>
    <t xml:space="preserve">дер. Вартемяги, Токсовское шоссе, д. 12 </t>
  </si>
  <si>
    <t>Муниципальное образование 
"Город Всеволожск"</t>
  </si>
  <si>
    <t>г. Всеволожск,  пр. Грибоедова,  д.110/7</t>
  </si>
  <si>
    <t>г. Всеволожск, линия 2-я,  д.30</t>
  </si>
  <si>
    <t>г. Всеволожск, ул. Парковая, д.10</t>
  </si>
  <si>
    <t>г. Всеволожск, ул. Кирпичный завод, д.11</t>
  </si>
  <si>
    <t>г. Всеволожск, ул. Маяковского,  д.15</t>
  </si>
  <si>
    <t>г. Всеволожск, ш. Колтушское,  д.282</t>
  </si>
  <si>
    <t>г. Всеволожск,  пр. Всеволожский,  д.80</t>
  </si>
  <si>
    <t>г. Всеволожск, ул.Марьинская, д.1</t>
  </si>
  <si>
    <t>Итого МКД по МО, из которых планируется переселить граждан с финансовой поддержкой Фонда, - 13</t>
  </si>
  <si>
    <t>пгт. Дубровка, ул. Советская,  д.24</t>
  </si>
  <si>
    <t>пгт. Дубровка, ул. Школьная,  д.6</t>
  </si>
  <si>
    <t>пгт. Дубровка, ул. Советская,  д.10</t>
  </si>
  <si>
    <t>пгт. Дубровка, ул. Советская,  д.20</t>
  </si>
  <si>
    <t>пгт. Дубровка, ул. Советская,  д.12</t>
  </si>
  <si>
    <t>пгт. Дубровка, ул. Невская,  д.4</t>
  </si>
  <si>
    <t>пгт. Дубровка, ул. Советская,  д.16</t>
  </si>
  <si>
    <t>пгт. Дубровка, ул. Невская,  д.17</t>
  </si>
  <si>
    <t>пгт. Дубровка, ул. Советская,  д.22</t>
  </si>
  <si>
    <t>пгт. Дубровка, ул. Советская,  д.8</t>
  </si>
  <si>
    <t>пгт. Дубровка, ул. Советская,  д.14</t>
  </si>
  <si>
    <t>пгт. Дубровка, ул. Боровая, д.17</t>
  </si>
  <si>
    <t>пгт. Дубровка, ул. Боровая, д.22</t>
  </si>
  <si>
    <t>дер. Васкелово,  ул. Автоколонная,  д.33</t>
  </si>
  <si>
    <t>дер. Васкелово,  ул. Автоколонная,  д.34</t>
  </si>
  <si>
    <t>Муниципальное образование Колтушское сельское поселение</t>
  </si>
  <si>
    <t>мест. Карьер Мяглово, ул. Торговая,  д.6</t>
  </si>
  <si>
    <t>пгт. Рахья, ул. Гладкинская,  д.20</t>
  </si>
  <si>
    <t>пгт. Рахья,  ул. Гладкинская,  д.5</t>
  </si>
  <si>
    <t>пгт. Рахья, ул. Строителей,  д.3</t>
  </si>
  <si>
    <t>пгт. Рахья, ул. Строителей,  д.1</t>
  </si>
  <si>
    <t>пгт. Рахья, ул. Строителей,  д.5</t>
  </si>
  <si>
    <t>пгт. Рахья, ул. Строителей,  д.7</t>
  </si>
  <si>
    <t>пгт. Рахья, ш. Ленинградское,  д.8</t>
  </si>
  <si>
    <t>пгт. Рахья,  ш. Ленинградское,  д.9</t>
  </si>
  <si>
    <t>пгт. Рахья, ш. Ленинградское,  д.28</t>
  </si>
  <si>
    <t>пос. Поселок-13,  д.3</t>
  </si>
  <si>
    <t>пос. Поселок-13,  д.5</t>
  </si>
  <si>
    <t>Муниципальное образование Токсовское городское поселение</t>
  </si>
  <si>
    <t>Итого МКД по МО, из которых планируется переселить граждан с финансовой поддержкой Фонда, - 18</t>
  </si>
  <si>
    <t>дер. Рапполово, ул. Заречная,  д.19</t>
  </si>
  <si>
    <t>17.06.1999</t>
  </si>
  <si>
    <t>дер. Рапполово,  ул. Дубовая,  д.1</t>
  </si>
  <si>
    <t>дер. Рапполово, ул. Дубовая,  д.2</t>
  </si>
  <si>
    <t xml:space="preserve"> 17.06.1999</t>
  </si>
  <si>
    <t>дер. Рапполово, ул. Дубовая,  д.4</t>
  </si>
  <si>
    <t>дер. Рапполово,  ул. Дубовая,  д.8</t>
  </si>
  <si>
    <t>дер. Рапполово, ул. Дубовая,  д.10</t>
  </si>
  <si>
    <t>дер. Рапполово, ул. Дубовая,  д.3</t>
  </si>
  <si>
    <t>дер. Рапполово,  ул. Лесная,  д.6</t>
  </si>
  <si>
    <t>дер. Рапполово,  ул. Лесная,  д.10</t>
  </si>
  <si>
    <t>дер. Рапполово,  ул. Лесная,  д.12</t>
  </si>
  <si>
    <t>дер. Рапполово,  ул. Овражная,  д.5</t>
  </si>
  <si>
    <t>дер. Рапполово,  ул. Заречная,  д.1</t>
  </si>
  <si>
    <t>дер. Рапполово,  ул. Заречная,  д.4</t>
  </si>
  <si>
    <t>дер. Рапполово,  ул. Заречная,  д.7</t>
  </si>
  <si>
    <t>дер.  Рапполово,  ул. Овражная,  д.15</t>
  </si>
  <si>
    <t xml:space="preserve"> 22.03.2001</t>
  </si>
  <si>
    <t>дер. Рапполово, ул. Лесная,  д.2</t>
  </si>
  <si>
    <t>03.10.2001</t>
  </si>
  <si>
    <t>пгт. Токсово, ул. Дорожников,  д.28</t>
  </si>
  <si>
    <t xml:space="preserve"> 22.05.2008</t>
  </si>
  <si>
    <t>пгт. Токсово, ул. Дорожников,  д.28а,  корп.1.2</t>
  </si>
  <si>
    <t>г. Выборг, ул. Дальняя,  д.14</t>
  </si>
  <si>
    <t>г. Выборг, ул. 1-я Бригадная,  д.12</t>
  </si>
  <si>
    <t>г. Выборг, ул. Окружная,  д.24</t>
  </si>
  <si>
    <t>г. Выборг, пер. Короткий,  д.4</t>
  </si>
  <si>
    <t>г. Выборг, ул. Малая Водяная,  д.9</t>
  </si>
  <si>
    <t>мкр. Калининский, ш. Хельсинское,  д.13</t>
  </si>
  <si>
    <t>г. Выборг, ул. Центральная,  д.4</t>
  </si>
  <si>
    <t>г. Выборг, ул. Орудийная,  д.22</t>
  </si>
  <si>
    <t>688</t>
  </si>
  <si>
    <t>пос. Зайцево, ул. Советская,  д.1</t>
  </si>
  <si>
    <t xml:space="preserve"> 19.12.2007</t>
  </si>
  <si>
    <t>пос. Бородинское,  ул. Выборгская,  д.5</t>
  </si>
  <si>
    <t xml:space="preserve"> 16.09.2009</t>
  </si>
  <si>
    <t>г. Каменногорск, ш. Выборгское,  д.26</t>
  </si>
  <si>
    <t>11.03.2009</t>
  </si>
  <si>
    <t>пос. Пруды,  ул. Железнодорожная,  д.11</t>
  </si>
  <si>
    <t xml:space="preserve"> 11.09.2009</t>
  </si>
  <si>
    <t>г. Каменногорск, ш. Выборгское,  д.51</t>
  </si>
  <si>
    <t xml:space="preserve"> 11.03.2009</t>
  </si>
  <si>
    <t>г. Каменногорск, пер. Угловой,  д.2</t>
  </si>
  <si>
    <t xml:space="preserve"> 14.10.2009</t>
  </si>
  <si>
    <t>г. Каменногорск, ш. Ленинградское,  д.99</t>
  </si>
  <si>
    <t>г. Каменногорск, ш. Выборгское,  д.20</t>
  </si>
  <si>
    <t>Муниципальное образование 
Светогорское городское поселение</t>
  </si>
  <si>
    <t>г. Светогорск, ул. Московская. д.23</t>
  </si>
  <si>
    <t>пгт. Лесогорский, ул. Ленинградская,  д.19</t>
  </si>
  <si>
    <t>пгт. Лесогорский, ул. Горная,  д.7</t>
  </si>
  <si>
    <t>пгт. Лесогорский, ул. Горная,  д.12</t>
  </si>
  <si>
    <t>пгт. Лесогорский, ул. Сентябрьская,  д.2</t>
  </si>
  <si>
    <t>пгт. Лесогорский, ул. Октябрьская, д. 14</t>
  </si>
  <si>
    <t>г. Светогорск,  ул. Московская,  д.14</t>
  </si>
  <si>
    <t>г. Светогорск, ул. Ленина,  д.8</t>
  </si>
  <si>
    <t>пгт. Лесогорский, ул. Ленинградская,  д.1</t>
  </si>
  <si>
    <t>пгт. Лесогорский, ул. Горная,  д.8</t>
  </si>
  <si>
    <t>пос. Кравцово,  д.141</t>
  </si>
  <si>
    <t xml:space="preserve"> 24.11.2008</t>
  </si>
  <si>
    <t>дер. Ротково,  д.1</t>
  </si>
  <si>
    <t xml:space="preserve"> 25.03.2009</t>
  </si>
  <si>
    <t>дер. Парицы, ул. Железнодорожная,  д.10</t>
  </si>
  <si>
    <t>дер. Малые Колпаны, ул. Западная,  д.16</t>
  </si>
  <si>
    <t>25.10.2011</t>
  </si>
  <si>
    <t>дер. Малые Колпаны, ул. Западная,  д.18</t>
  </si>
  <si>
    <t>пгт. Будогощь, ул. Советская,  д.23</t>
  </si>
  <si>
    <t>18.12.2008</t>
  </si>
  <si>
    <t>Муниципальное образование Глажевское сельское поселение</t>
  </si>
  <si>
    <t>пос. Тихорицы,  ул. Новая,  д.7</t>
  </si>
  <si>
    <t>пос. Тихорицы,  ул. Лесная,  д.34</t>
  </si>
  <si>
    <t>п.ст. Глажево,  д.1</t>
  </si>
  <si>
    <t>п.ст. Глажево,  д.2</t>
  </si>
  <si>
    <t>10.07.2009</t>
  </si>
  <si>
    <t>п.ст. Андреево,  д.1</t>
  </si>
  <si>
    <t>п.ст. Андреево,  д.3</t>
  </si>
  <si>
    <t>дер. Черенцево,  д.1</t>
  </si>
  <si>
    <t>пос. Тихорицы,  ул. Лесная,  д.27</t>
  </si>
  <si>
    <t>пос. Тихорицы,  ул. Новая,  д.8</t>
  </si>
  <si>
    <t>пос. Тихорицы,  ул. Садовая,  д.16</t>
  </si>
  <si>
    <t>пос. Тихорицы, ул. Лесная,  д.28</t>
  </si>
  <si>
    <t>пос. Тихорицы, ул. Лесная,  д.18</t>
  </si>
  <si>
    <t>пос. Тихорицы, ул. Лесная,  д.11</t>
  </si>
  <si>
    <t>пгт. Мга,  ул. Донецкая,  д.4</t>
  </si>
  <si>
    <t xml:space="preserve"> 21.11.1994</t>
  </si>
  <si>
    <t>пгт. Мга, ул. Колпинская, д.8</t>
  </si>
  <si>
    <t>пгт. Мга, ул. Болотная, д. 16.а</t>
  </si>
  <si>
    <t>пгт. Мга, ул. Болотная, д. 18</t>
  </si>
  <si>
    <t>пгт. Мга, ул. Болотная, д. 20</t>
  </si>
  <si>
    <t>пгт. Назия,  ул.  Матросова,  д.28</t>
  </si>
  <si>
    <t>пгт. Назия,  ул. Заводская,  д.13</t>
  </si>
  <si>
    <t>17.05.2005</t>
  </si>
  <si>
    <t>пгт. Назия,  ул. Урожайная, д.3</t>
  </si>
  <si>
    <t>г. Отрадное, ул. Заозерная,  д.14</t>
  </si>
  <si>
    <t xml:space="preserve"> 23.12.2004</t>
  </si>
  <si>
    <t>г. Отрадное,  ул. Кирпичная,  д.8</t>
  </si>
  <si>
    <t>г. Отрадное,  ул. Победы,  д.27</t>
  </si>
  <si>
    <t>г. Отрадное,  ул. Путейская,  д.1</t>
  </si>
  <si>
    <t xml:space="preserve"> 27.12.2005</t>
  </si>
  <si>
    <t>г. Отрадное, ул. Путейская,  д.5</t>
  </si>
  <si>
    <t>г. Отрадное,  ул. Новая,  д.3</t>
  </si>
  <si>
    <t xml:space="preserve"> 26.12.2006</t>
  </si>
  <si>
    <t>Муниципальное образование Аннинское сельское поселение</t>
  </si>
  <si>
    <t>дер. Иннолово,  ул. Октябрьская,  д.47</t>
  </si>
  <si>
    <t>29.04.2011</t>
  </si>
  <si>
    <t>Муниципальное образование Горбунковское сельское поселение</t>
  </si>
  <si>
    <t>дер. Верхняя Колония,  д.1</t>
  </si>
  <si>
    <t>16.12.2009</t>
  </si>
  <si>
    <t>дер. Кипень, ш. Нарвское,  д.30</t>
  </si>
  <si>
    <t>Муниципальное образование Тесовское сельское поселение</t>
  </si>
  <si>
    <t>ул. Спортивная, д.3</t>
  </si>
  <si>
    <t xml:space="preserve"> 20.09.2011</t>
  </si>
  <si>
    <t>Муниципальное образование Торковическое сельское поселение</t>
  </si>
  <si>
    <t>пос. Торковичи, ул. Торговая,  д.11</t>
  </si>
  <si>
    <t>23.12.2011</t>
  </si>
  <si>
    <t>Муниципальное образование Винницкое сельское поселение</t>
  </si>
  <si>
    <t>с. Винницы, ул. Набережная,  д.15</t>
  </si>
  <si>
    <t>с. Винницы, ул. Лесная,  д.17</t>
  </si>
  <si>
    <t>с. Винницы,  ул. Лесная,  д.27</t>
  </si>
  <si>
    <t>с. Винницы,  ул. Лесная,  д.8</t>
  </si>
  <si>
    <t>с. Винницы,  ул. Лесная,  д.23</t>
  </si>
  <si>
    <t>с. Винницы,  ул. Лесная,  д.19</t>
  </si>
  <si>
    <t>с. Винницы,  ул. Советская,  д.81</t>
  </si>
  <si>
    <t>пгт. Никольский,  ул. Лисицыной,  д.7</t>
  </si>
  <si>
    <t>пгт. Никольский,  пр. Речного Флота,  д.21</t>
  </si>
  <si>
    <t>пгт. Никольский,  пр. Речного Флота,  д.23</t>
  </si>
  <si>
    <t>пгт. Никольский, ул. Новая,  д.24</t>
  </si>
  <si>
    <t>пгт. Никольский,  ул. Лисицыной,  д.25</t>
  </si>
  <si>
    <t>Муниципальное образование Ларионовское сельское поселение</t>
  </si>
  <si>
    <t>пос. Ларионово,  ул. Школьная,  д.2</t>
  </si>
  <si>
    <t>пос. Коммунары, ул. Ленинградская, д. 6</t>
  </si>
  <si>
    <t>Муниципальное образование Мельниковское сельское поселение</t>
  </si>
  <si>
    <t>пос. Быково,  ул. Центральная,  д.8</t>
  </si>
  <si>
    <t>15.07.2008</t>
  </si>
  <si>
    <t>Муниципальное образование Мичуринское сельское поселение</t>
  </si>
  <si>
    <t>Итого МКД по МО, из которых планируется переселить граждан с финансовой поддержкой Фонда,  - 1</t>
  </si>
  <si>
    <t>пос. Мичуринское,  ул. Первомайская,  д.10</t>
  </si>
  <si>
    <t>20.09.2007</t>
  </si>
  <si>
    <t>Муниципальное образование Плодовское сельское поселение</t>
  </si>
  <si>
    <t>пос. Солнечное,  д.13</t>
  </si>
  <si>
    <t xml:space="preserve"> 20.04.2006</t>
  </si>
  <si>
    <t>г. Тихвин, пер. Красавский,  д.4</t>
  </si>
  <si>
    <t>г. Тихвин,  ул. Плаунская,  д.26</t>
  </si>
  <si>
    <t>г. Тихвин, ул. Советская,  д.21</t>
  </si>
  <si>
    <t>7/2-10</t>
  </si>
  <si>
    <t>г. Тихвин,  ул. Советская,  д.28</t>
  </si>
  <si>
    <t>6/2-10</t>
  </si>
  <si>
    <t>г. Тихвин,  ул. Советская,  д.30</t>
  </si>
  <si>
    <t>5/2-11</t>
  </si>
  <si>
    <t>пос. Сарка, ул. Молодежная, д.8</t>
  </si>
  <si>
    <t>г. Тихвин, ул. МОПРа,  д.7</t>
  </si>
  <si>
    <t>17/2-11</t>
  </si>
  <si>
    <t>г. Тихвин, ул. Ращупкина,  д.25</t>
  </si>
  <si>
    <t>23/2-11</t>
  </si>
  <si>
    <t>г. Тихвин, пер. Железнодорожный,  д.12</t>
  </si>
  <si>
    <t>38-2-11</t>
  </si>
  <si>
    <t>г. Тихвин, пер. Железнодорожный,  д.13</t>
  </si>
  <si>
    <t>40/2-11</t>
  </si>
  <si>
    <t>г. Тихвин,  пер. Железнодорожный,  д.3</t>
  </si>
  <si>
    <t>39/2-11</t>
  </si>
  <si>
    <t>г. Тихвин, ул. Социалистическая,  д.13</t>
  </si>
  <si>
    <t>Итого МКД по МО, из которых планируется переселить граждан без финансовой поддержки Фонда, - 4</t>
  </si>
  <si>
    <t>г. Пикалево, ул. Заводская, д. 2</t>
  </si>
  <si>
    <t>г. Пикалево, пер. Учебный, д.2</t>
  </si>
  <si>
    <t>г. Пикалево, ул. Молодежная, д. 10</t>
  </si>
  <si>
    <t>г. Пикалево, ул. Молодежная, д. 14</t>
  </si>
  <si>
    <t>пгт. Токсово, ул. Советов,  д.42</t>
  </si>
  <si>
    <t xml:space="preserve"> 05.04.2007</t>
  </si>
  <si>
    <t>Муниципальное образование 
Рощинское городское поселение</t>
  </si>
  <si>
    <t>Итого МКД по МО, из которых планируется переселить граждан без финансовой поддержки Фонда, - 8</t>
  </si>
  <si>
    <t>пос. Рощино, ул. Советская, д. 9а</t>
  </si>
  <si>
    <t>пос. Рощино, ул. Гоголя, д. 24</t>
  </si>
  <si>
    <t>пос. Рощино, ул. Советская, д. 85а</t>
  </si>
  <si>
    <t>пос. Рощино, Банковский пер., д. 3</t>
  </si>
  <si>
    <t>пос. Рощино, ул. Советская, д. 22/2</t>
  </si>
  <si>
    <t>пос. Рощино, ул. Тракторная, д. 1</t>
  </si>
  <si>
    <t>пос. Рощино, ул. Заречная, д. 19</t>
  </si>
  <si>
    <t>пос. Рощино, ул. Садовая, д. 11/1</t>
  </si>
  <si>
    <t>Муниципальное образование 
Пудостьское сельское поселение</t>
  </si>
  <si>
    <t>пос. Пудость. ул. Половинкиной, д. 47</t>
  </si>
  <si>
    <t>пос. Мыза-Ивановка, ул. Шоссейная, д. 2а</t>
  </si>
  <si>
    <t>Итого МКД по МО, из которых планируется переселить граждан без финансовой поддержки Фонда, - 11</t>
  </si>
  <si>
    <t>г. Луга, ул. Б. Инженерная, д. 5</t>
  </si>
  <si>
    <t>г. Луга, ул. Ленинградская, д. 25</t>
  </si>
  <si>
    <t>г. Луга, ул. Ленинградская, д. 29/8</t>
  </si>
  <si>
    <t>г. Луга, ул. Красной Артиллерии, д. 25</t>
  </si>
  <si>
    <t>г. Луга, ул. Победы, д. 40а</t>
  </si>
  <si>
    <t>г. Луга, пр. Урицкого, д. 45</t>
  </si>
  <si>
    <t>г. Луга, пр. Урицкого, д. 52</t>
  </si>
  <si>
    <t>г. Луга, ул. С. Перовской, д. 29/17</t>
  </si>
  <si>
    <t>г. Луга, пр. Кирова, д. 5</t>
  </si>
  <si>
    <t>г. Луга, пр. Кирова, д. 155</t>
  </si>
  <si>
    <t>Подпорожский  муниципальный район</t>
  </si>
  <si>
    <t>г.Подпорожье, пер.Пристанской д. 4</t>
  </si>
  <si>
    <t>г.Подпорожье, ул.Речников, д. 6</t>
  </si>
  <si>
    <t>г.Подпорожье, пер.Пристанской д. 5</t>
  </si>
  <si>
    <t>г.Подпорожье, ул.Школьная,       д. 18</t>
  </si>
  <si>
    <t>г.Подпорожье, ул.Труда, д. 1</t>
  </si>
  <si>
    <t>г.Подпорожье, пер.Клубный, д. 3</t>
  </si>
  <si>
    <t>г.Подпорожье, пер.Пионерский, д. 18</t>
  </si>
  <si>
    <t>г.Подпорожье, пр.Ленина, д. 61</t>
  </si>
  <si>
    <t>г.Подпорожье, ул.Труда, д. 3</t>
  </si>
  <si>
    <t>г.Подпорожье, ул.Труда, д. 11</t>
  </si>
  <si>
    <t>г.Подпорожье, ул.Советская, д. 1</t>
  </si>
  <si>
    <t>Сланцевский муниципальный район</t>
  </si>
  <si>
    <t>Муниципальное образование Сланцевское городское поселение</t>
  </si>
  <si>
    <t>г. Сланцы, ул. Ломоносова, д. 13</t>
  </si>
  <si>
    <t>г. Сланцы, ул. Ломоносова, д. 15</t>
  </si>
  <si>
    <t>г. Сланцы, ул. Свободы, д. 9</t>
  </si>
  <si>
    <t>г. Сланцы, ул. Свободы, д. 10</t>
  </si>
  <si>
    <t>Муниципальное образование Ефимовское городское поселение</t>
  </si>
  <si>
    <t>пгт. Ефимовский, ул Володарского,  д.25</t>
  </si>
  <si>
    <t>пгт. Ефимовский, ул. Володарского,  д.22</t>
  </si>
  <si>
    <t>пгт. Ефимовский, пер. Школьный,  д.5</t>
  </si>
  <si>
    <t>пгт. Ефимовский, ул. Привокзальная,  д.8</t>
  </si>
  <si>
    <t>пгт. Ефимовский, ул. Привокзальная,  д.7</t>
  </si>
  <si>
    <t>пгт. Ефимовский, ул. Красноармейская,  д.24</t>
  </si>
  <si>
    <t>02.10.2011</t>
  </si>
  <si>
    <t>пгт. Ефимовский, ул. Восточная, д.11</t>
  </si>
  <si>
    <t>пгт. Ефимовский, ул. Гагарина,  д.15</t>
  </si>
  <si>
    <t>пгт. Ефимовский, ул. Казарма 273 км.</t>
  </si>
  <si>
    <t>пгт. Ефимовский, ул. Казарма 275 км.</t>
  </si>
  <si>
    <t>пгт. Ефимовский, ул. Малая Спортивная, д.13</t>
  </si>
  <si>
    <t>пгт. Ефимовский, ул. Привокзальная,  д.5</t>
  </si>
  <si>
    <t>пгт. Ефимовский, ул. Сенная, д.3</t>
  </si>
  <si>
    <t>пгт. Ефимовский, ул. Сенная, д.5</t>
  </si>
  <si>
    <t>пгт. Ефимовский, ул. Тамбовский шлюз, д.1</t>
  </si>
  <si>
    <t xml:space="preserve"> с. Сомино, ул. Ярославская, д.56</t>
  </si>
  <si>
    <t>Муниципальное образование Каложицкое сельское поселение</t>
  </si>
  <si>
    <t>дер. Каложицы,  д.27</t>
  </si>
  <si>
    <t>Муниципальное образование Бережковское сельское поселение</t>
  </si>
  <si>
    <t>дер. Бережки, ул. Набережная,  д.21</t>
  </si>
  <si>
    <t>24.11.2006</t>
  </si>
  <si>
    <t>Итого МКД по МО, из которых планируется переселить граждан с финансовой поддержкой Фонда, -68</t>
  </si>
  <si>
    <t>г. Волхов,  ул. Работниц,  д.16</t>
  </si>
  <si>
    <t>г. Волхов, ул. Комсомольская,  д.11</t>
  </si>
  <si>
    <t>г. Волхов, ул. Комсомольская,  д.13</t>
  </si>
  <si>
    <t>г. Волхов, ул. Комсомольская,  д.15</t>
  </si>
  <si>
    <t>г. Волхов, ул. Комсомольская,  д.21</t>
  </si>
  <si>
    <t>г. Волхов, ул. Работниц,  д.12</t>
  </si>
  <si>
    <t>г. Волхов, ул. Работниц,  д.14</t>
  </si>
  <si>
    <t>г. Волхов, ул. Работниц,  д.15</t>
  </si>
  <si>
    <t>г. Волхов,  ул. Работниц,  д.18</t>
  </si>
  <si>
    <t>г. Волхов, ул. Работниц,  д.10</t>
  </si>
  <si>
    <t>г. Волхов, ул. Работниц,  д.1</t>
  </si>
  <si>
    <t>г. Волхов, ул. Работниц,  д.3</t>
  </si>
  <si>
    <t>г. Волхов, ул. Работниц,  д.8</t>
  </si>
  <si>
    <t>г. Волхов, ул. Работниц,  д.9</t>
  </si>
  <si>
    <t>г. Волхов, ул. Работниц,  д.11</t>
  </si>
  <si>
    <t>г. Волхов,  ул. Борисогорское поле,  д.2</t>
  </si>
  <si>
    <t>г. Волхов,  ул. Островского,  д.11</t>
  </si>
  <si>
    <t>г. Волхов,  ул. Островского,  д.14</t>
  </si>
  <si>
    <t>г. Волхов,  ул. Островского,  д.1а</t>
  </si>
  <si>
    <t>г. Волхов, ул. Островского,  д.2</t>
  </si>
  <si>
    <t>г. Волхов, ул. Островского,  д.3</t>
  </si>
  <si>
    <t>г. Волхов, ул. Островского,  д.10</t>
  </si>
  <si>
    <t>г. Волхов, ул. Гоголя, д.25</t>
  </si>
  <si>
    <t>г. Волхов,  ул. Гоголя,  д.27</t>
  </si>
  <si>
    <t>г. Волхов, ул. Кооперативная,  д.5</t>
  </si>
  <si>
    <t>г. Волхов, ул. Советская,  д.7</t>
  </si>
  <si>
    <t>г. Волхов, ул. Советская,  д.8</t>
  </si>
  <si>
    <t>г. Волхов, ул. Сплавная,  д.6</t>
  </si>
  <si>
    <t>г. Волхов, ул. Сплавная,  д.5</t>
  </si>
  <si>
    <t>г. Волхов, мкр. Званка,  д.35</t>
  </si>
  <si>
    <t>г. Волхов, ул. Сплавная,  д.3</t>
  </si>
  <si>
    <t>г. Волхов, ул. Ленинградская,  д.1в</t>
  </si>
  <si>
    <t>г. Волхов, ул. Октябрьская набережная,  д.21</t>
  </si>
  <si>
    <t>г. Волхов, ул. Октябрьская набережная,  д.7</t>
  </si>
  <si>
    <t>г. Волхов, ул. Октябрьская набережная,  д.9</t>
  </si>
  <si>
    <t>г. Волхов, ул. Октябрьская набережная, д.19</t>
  </si>
  <si>
    <t>г. Волхов,  ул. Октябрьская набережная,  д.13</t>
  </si>
  <si>
    <t>г. Волхов,  ул. Октябрьская набережная,  д.17</t>
  </si>
  <si>
    <t>г. Волхов, ул. Октябрьская набережная,  д.23</t>
  </si>
  <si>
    <t>г. Волхов, ул. Октябрьская набережная,  д.45</t>
  </si>
  <si>
    <t>г. Волхов, ул. Некрасова,  д.21</t>
  </si>
  <si>
    <t>г. Волхов, ул. Некрасова,  д.14</t>
  </si>
  <si>
    <t>г. Волхов,  ул. Некрасова,  д.16</t>
  </si>
  <si>
    <t>г. Волхов, ул. Степана Разина,  д.16</t>
  </si>
  <si>
    <t>г. Волхов, ул. Олега Кошевого,  д.6</t>
  </si>
  <si>
    <t>г. Волхов, ул. Олега Кошевого,  д.4</t>
  </si>
  <si>
    <t>г. Волхов, ул. Суворова,  д.30</t>
  </si>
  <si>
    <t>г. Волхов,  ул. Степана Разина,   д.2</t>
  </si>
  <si>
    <t>г. Волхов, ул. Степана Разина,   д.6</t>
  </si>
  <si>
    <t>г. Волхов, ул. Степана Разина,  д.61</t>
  </si>
  <si>
    <t>г. Волхов, ул. Степана Разина,  д.4</t>
  </si>
  <si>
    <t>г. Волхов, ул. Степана Разина,  д.8</t>
  </si>
  <si>
    <t>г. Волхов, ул. Некрасова,  д.25а</t>
  </si>
  <si>
    <t>г. Волхов, ул. 1-я Первомайская,  д.21</t>
  </si>
  <si>
    <t>г. Волхов, пер. Ладожский,  д.8</t>
  </si>
  <si>
    <t>г. Волхов, ул. Суворова,  д.32</t>
  </si>
  <si>
    <t>г. Волхов, ул. Суворова,  д.34</t>
  </si>
  <si>
    <t>г. Волхов, ул. 1-я Первомайская,  д.8</t>
  </si>
  <si>
    <t>г. Волхов, ул. Советская,  д.58</t>
  </si>
  <si>
    <t xml:space="preserve">г. Волхов,  пр. Державина,  д.13 </t>
  </si>
  <si>
    <t>г. Волхов, пр. Державина,  д.15</t>
  </si>
  <si>
    <t>г. Волхов, ул. Советская,  д.30а</t>
  </si>
  <si>
    <t>г. Волхов, ул. Советская,  д.52а</t>
  </si>
  <si>
    <t>г. Волхов, ул. Советская,  д.53</t>
  </si>
  <si>
    <t>г. Волхов,  пр. Державина,  д.3</t>
  </si>
  <si>
    <t>Итого МКД по МО, из которых планируется переселить граждан с финансовой поддержкой Фонда, - 24</t>
  </si>
  <si>
    <t>г. Новая Ладога,  пр. Карла Маркса,  д.52</t>
  </si>
  <si>
    <t>г. Новая Ладога, ул. М.Горького,  д.6</t>
  </si>
  <si>
    <t>г. Новая Ладога, пр. Карла Маркса,  д.52а</t>
  </si>
  <si>
    <t>г. Новая Ладога, пр.Карла Маркса,  д.54</t>
  </si>
  <si>
    <t>г. Новая Ладога, ул. Зеленая, д.4</t>
  </si>
  <si>
    <t>г. Новая Ладога, ул. Зеленая, д.6</t>
  </si>
  <si>
    <t>г. Новая Ладога, ул. М.Горького,  д.8</t>
  </si>
  <si>
    <t>г. Новая Ладога, ул. Володарского, д.14</t>
  </si>
  <si>
    <t>г. Новая Ладога, пр. Карла Маркса,  д.36</t>
  </si>
  <si>
    <t>г. Новая Ладога, ул. Ворошилова, д.12</t>
  </si>
  <si>
    <t>г. Новая Ладога, ул. Ворошилова, д.19</t>
  </si>
  <si>
    <t>г. Новая Ладога, ул. Пионерская, д.6</t>
  </si>
  <si>
    <t>г. Новая Ладога,  ул. Гагарина,  д.4</t>
  </si>
  <si>
    <t>г. Новая Ладога, ул. Ворошилова, д.17</t>
  </si>
  <si>
    <t>г. Новая Ладога,  ул. Гагарина,  д.5</t>
  </si>
  <si>
    <t>г. Новая Ладога, ул. Ворошилова, д. 25</t>
  </si>
  <si>
    <t>г. Новая Ладога, ул. Пролетарский канал, д.24</t>
  </si>
  <si>
    <t>г. Новая Ладога, ул. Урицкого, д.14</t>
  </si>
  <si>
    <t>г. Новая Ладога, ул. Гражданская, д.1</t>
  </si>
  <si>
    <t>г. Новая Ладога,  ул. Гагарина,  д.3</t>
  </si>
  <si>
    <t>г. Новая Ладога, ул. Володарского, д.12</t>
  </si>
  <si>
    <t>г. Новая Ладога, ул. Креницы, д.1</t>
  </si>
  <si>
    <t>г. Новая Ладога, ул. Суворова, д.5</t>
  </si>
  <si>
    <t>г.Сясьстрой,  ул. Карла Маркса,  д.7</t>
  </si>
  <si>
    <t>г. Сясьстрой, ул. Карла Маркса,  д.6</t>
  </si>
  <si>
    <t>г. Сясьстрой, ул. Карла Маркса,  д.9</t>
  </si>
  <si>
    <t>г. Сясьстрой,  ул. Карла Маркса,  д.10</t>
  </si>
  <si>
    <t>г. Сясьстрой,  ул. Карла Маркса,  д.14</t>
  </si>
  <si>
    <t>г. Сясьстрой,  ул. 18 Июля,  д.7</t>
  </si>
  <si>
    <t>г. Сясьстрой,  ул. Культуры,  д.16</t>
  </si>
  <si>
    <t>г. Сясьстрой,  ул. Культуры,  д.14</t>
  </si>
  <si>
    <t>г. Сясьстрой,  ул. Советская,  д.11</t>
  </si>
  <si>
    <t>г. Сясьстрой,  ул. Советская,  д.13</t>
  </si>
  <si>
    <t>г. Сясьстрой,  ул. Культуры,  д.12</t>
  </si>
  <si>
    <r>
      <t>Итого МКД по МО, из которых планируется переселить граждан с финансовой поддержкой Фонда, -</t>
    </r>
    <r>
      <rPr>
        <sz val="8"/>
        <color indexed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1</t>
    </r>
  </si>
  <si>
    <t>Муниципальное образование Романовское сельское поселение</t>
  </si>
  <si>
    <t>дер. Лепсари,  д.32</t>
  </si>
  <si>
    <t>пгт. им.Свердлова, мкр. 2-й,  д.27</t>
  </si>
  <si>
    <t>пгт. им. Свердлова,  мкр. 2-й,  д.40</t>
  </si>
  <si>
    <t>пос. Красная Заря,  д.4</t>
  </si>
  <si>
    <t>пгт. им. Свердлова, ул. Ермаковская,  д.9</t>
  </si>
  <si>
    <t>пгт. им. Свердлова, ул. Ермаковская,  д.15</t>
  </si>
  <si>
    <t>пгт. им. Свердлова, мкр. 2-й,  д.31</t>
  </si>
  <si>
    <t>пгт. им. Свердлова, мкр. 2-й,  д.34</t>
  </si>
  <si>
    <t>дер. Заневка,  д.2</t>
  </si>
  <si>
    <t xml:space="preserve"> 18.05.2006</t>
  </si>
  <si>
    <t>дер. Суоранда, ул. Ржавского,  д.6</t>
  </si>
  <si>
    <t>16.09.2010</t>
  </si>
  <si>
    <t>дер. Суоранда, ул. Ржавского,  д.8</t>
  </si>
  <si>
    <t xml:space="preserve"> 16.09.2010</t>
  </si>
  <si>
    <t>дер. Суоранда, ул. Ржавского,  д.10</t>
  </si>
  <si>
    <t>дер. Суоранда, ул. Ржавского,  д.12</t>
  </si>
  <si>
    <t>дер. Суоранда, ул. Рабочая,  д.3</t>
  </si>
  <si>
    <t xml:space="preserve"> 23.09.2010</t>
  </si>
  <si>
    <t>дер. Суоранда, ул. Рабочая,  д.5</t>
  </si>
  <si>
    <t>23.09.2010</t>
  </si>
  <si>
    <t>дер. Суоранда, ул. Рабочая,  д.7</t>
  </si>
  <si>
    <t>дер. Заневка,  д.4</t>
  </si>
  <si>
    <t>10.04.2008</t>
  </si>
  <si>
    <t>дер. Заневка,  д.8</t>
  </si>
  <si>
    <t>20.05.2011</t>
  </si>
  <si>
    <t>дер. Заневка,  д.7</t>
  </si>
  <si>
    <t xml:space="preserve"> 20.05.2011</t>
  </si>
  <si>
    <t>Муниципальное образование Приморское городское поселение</t>
  </si>
  <si>
    <t>г. Приморск, ул. Новая,  д.14</t>
  </si>
  <si>
    <t>г. Приморск, ул. Школьная,  д.4</t>
  </si>
  <si>
    <t>г. Приморск, ул. Новая,  д.16</t>
  </si>
  <si>
    <t>г. Приморск, ул. Железнодорожная,  д.20</t>
  </si>
  <si>
    <t>г. Приморск, ш. Выборгское,  д.30</t>
  </si>
  <si>
    <t>г. Приморск, пер. Краснофлотский,  д.8</t>
  </si>
  <si>
    <t>Муниципальное образование Советское городское поселение</t>
  </si>
  <si>
    <t>пос. Соколинское, ул. Железнодорожная,  д.1</t>
  </si>
  <si>
    <t>06.03.2008</t>
  </si>
  <si>
    <t>Муниципальное образование"Город Гатчина"</t>
  </si>
  <si>
    <t>г. Гатчина, ул. Детскосельская,  д.27</t>
  </si>
  <si>
    <t>22.10.2008</t>
  </si>
  <si>
    <t>г. Гатчина, ул. Солодухина,  д.20, лит.а</t>
  </si>
  <si>
    <t xml:space="preserve"> 22.10.2008</t>
  </si>
  <si>
    <t>г. Гатчина, ул. Комсомольцев-подпольщиков,  д.19</t>
  </si>
  <si>
    <t>г. Гатчина, ул. Чкалова,  д.60</t>
  </si>
  <si>
    <t>27.03.2009</t>
  </si>
  <si>
    <t>г. Гатчина, ул. Рошаля,  д.20</t>
  </si>
  <si>
    <t>01.02.2010</t>
  </si>
  <si>
    <t>Муниципальное образование Дружногорское городское поселение</t>
  </si>
  <si>
    <t>пгт. Дружная Горка, ул. Лесная,  д.5а</t>
  </si>
  <si>
    <t>п.ст. Строганово, ул. 77 км,  д.2</t>
  </si>
  <si>
    <t>10.08.2011</t>
  </si>
  <si>
    <t>пгт. Дружная Горка, ул. Урицкого,  д.11</t>
  </si>
  <si>
    <t xml:space="preserve"> 01.06.2011</t>
  </si>
  <si>
    <t>Муниципальное образование Кобринское сельское поселение</t>
  </si>
  <si>
    <t>пос. Кобринское, ул. Центральная,  д.4</t>
  </si>
  <si>
    <t>29.03.2000</t>
  </si>
  <si>
    <t>пос. Высокоключевой,  пр. Лесной,  д.15</t>
  </si>
  <si>
    <t>пос. Суйда, ул. Парковая,  д.3</t>
  </si>
  <si>
    <t xml:space="preserve"> 22.06.2000</t>
  </si>
  <si>
    <t>пос. Высокоключевой,  пр. Большой,  д.50</t>
  </si>
  <si>
    <t>16.06.2003</t>
  </si>
  <si>
    <t>пос. Кобринское, ул. Центральная,  д.30</t>
  </si>
  <si>
    <t>29.12.2006</t>
  </si>
  <si>
    <t>Муниципальное образование Новосветское сельское поселение</t>
  </si>
  <si>
    <t>пос. Торфяное,  д.11</t>
  </si>
  <si>
    <t xml:space="preserve"> 29.06.2000</t>
  </si>
  <si>
    <t>пос. Торфяное,  д. 24</t>
  </si>
  <si>
    <t>пос. Торфяное,  д.28</t>
  </si>
  <si>
    <t>Муниципальное образование Путиловское сельское поселение</t>
  </si>
  <si>
    <t>с. Путилово, ул. Братьев Пожарских,  д.39</t>
  </si>
  <si>
    <t>31.10.2002</t>
  </si>
  <si>
    <t>с. Путилово,  ул. Братьев Пожарских,  д.41</t>
  </si>
  <si>
    <t>с. Путилово,  ул. Братьев Пожарских,  д.43</t>
  </si>
  <si>
    <t>с. Путилово,  ул. Игнашкиных,  д.13</t>
  </si>
  <si>
    <t>ст. Назия,  ул. Вокзальная,  д.14</t>
  </si>
  <si>
    <t>42а</t>
  </si>
  <si>
    <t>22.11.2010</t>
  </si>
  <si>
    <t>дер. Поляны,  ул. Железнодорожная,  д.2</t>
  </si>
  <si>
    <t>22.04.2011</t>
  </si>
  <si>
    <t>Муниципальное образование Алеховщинское сельское поселение</t>
  </si>
  <si>
    <t>пос. Мехбаза,  ул. Школьная,  д.2</t>
  </si>
  <si>
    <t>с. Алеховщина,  ул. Школьная,  д.1</t>
  </si>
  <si>
    <t>с. Алеховщина,  ул. Новосельская,  д.13</t>
  </si>
  <si>
    <t>с. Алеховщина,  ул. Новосельская,  д.7</t>
  </si>
  <si>
    <t>дер. Вонозеро,  д.33</t>
  </si>
  <si>
    <t>с. Алеховщина,  ул. Парковая,  д. 22</t>
  </si>
  <si>
    <t>с. Алеховщина,  ул. Парковая,  д.24</t>
  </si>
  <si>
    <t>06.07.2011</t>
  </si>
  <si>
    <t>с. Алеховщина,  ул. Советская,  д.19</t>
  </si>
  <si>
    <t>22.12.2011</t>
  </si>
  <si>
    <t>с. Алеховщина, ул. Советская,  д.21</t>
  </si>
  <si>
    <t>пос. Ребовичи,  д.68</t>
  </si>
  <si>
    <t>с. Алеховщина,  ул. Лодейнопольское шоссе,  д.19</t>
  </si>
  <si>
    <t>дер. Мустиничи,  д.17А</t>
  </si>
  <si>
    <t>Муниципальное образование Доможировское сельское поселение</t>
  </si>
  <si>
    <t>п.ст. Оять,  д.52</t>
  </si>
  <si>
    <t>п.ст. Оять,  д.60</t>
  </si>
  <si>
    <t>д. Доможирово, ул. Школьная, д.65</t>
  </si>
  <si>
    <t>Муниципальное образование Большеижорское городское поселение</t>
  </si>
  <si>
    <t>пгт. Большая Ижора,  ул. Сосновая,  д.8</t>
  </si>
  <si>
    <t>пгт. Большая Ижора,  ул. Сосновая,  д.10</t>
  </si>
  <si>
    <t>пгт. Большая Ижора,  ул. Сосновая,  д.12</t>
  </si>
  <si>
    <t>пгт. Большая Ижора,  ул. Ивановская,  д.2</t>
  </si>
  <si>
    <t>пгт. Большая Ижора, ш. Приморское,  д.63</t>
  </si>
  <si>
    <t>пгт. Большая Ижора, ш. Приморское,  д.57</t>
  </si>
  <si>
    <t>пгт. Большая Ижора,  ул. Сосновая,  д.4</t>
  </si>
  <si>
    <t>пгт. Большая Ижора,  ул. Сосновая,  д.6</t>
  </si>
  <si>
    <t>Муниципальное образование Дзержинское сельское поселение</t>
  </si>
  <si>
    <t>дер. Чеголи, ул. Центральная,  д.49</t>
  </si>
  <si>
    <t>21.12.2011</t>
  </si>
  <si>
    <t>н.п.  Ручьи,  д.2</t>
  </si>
  <si>
    <t xml:space="preserve"> 21.12.2011</t>
  </si>
  <si>
    <t>н.п.  Ручьи,  д.1</t>
  </si>
  <si>
    <t>пос. Герцена, ул. Дорожная,  д.1</t>
  </si>
  <si>
    <t xml:space="preserve">с. Винницы, пер. Оятский,  д.1 </t>
  </si>
  <si>
    <t>с. Винницы,  ул. Советская,  д.53</t>
  </si>
  <si>
    <t>с. Винницы,  ул. Комсомольская,  д.8</t>
  </si>
  <si>
    <t>с. Винницы,  ул. Великодворская,  д.78</t>
  </si>
  <si>
    <t>с. Винницы,  ул. Великодворская,  д.31</t>
  </si>
  <si>
    <t>Итого МКД по МО, из которых планируется переселить граждан с финансовой поддержкой Фонда, - 21</t>
  </si>
  <si>
    <t>г.Подпорожье пр.Механический, д. 44</t>
  </si>
  <si>
    <t>г.Подпорожье пр.Механический, д. 48</t>
  </si>
  <si>
    <t>г. Подпорожье,  ст. Подпорожье,  д.1</t>
  </si>
  <si>
    <t>г. Подпорожье,  ст. Подпорожье,  д.1а</t>
  </si>
  <si>
    <t xml:space="preserve">г. Подпорожье, ст. Подпорожье,  д.2 </t>
  </si>
  <si>
    <t>г. Подпорожье,  ул. Заречная,  д.33</t>
  </si>
  <si>
    <t>г. Подпорожье,  мкр. Мостопоезд,  д.6</t>
  </si>
  <si>
    <t>г. Подпорожье,  ул. Полещука,  д.4</t>
  </si>
  <si>
    <t>г. Подпорожье, ул. Полещука,  д.5</t>
  </si>
  <si>
    <t>дер. Яндеба,  ул. Луговая,  д.б/н</t>
  </si>
  <si>
    <t>дер. Яндеба, ул. Веселая,  д.б/н</t>
  </si>
  <si>
    <t>г. Подпорожье, наб. Речного Флота,  д.10</t>
  </si>
  <si>
    <t>г. Подпорожье,  наб. Речного Флота,  д.11</t>
  </si>
  <si>
    <t>г. Подпорожье,  пер. Транспортный,  д.8</t>
  </si>
  <si>
    <t>г. Подпорожье,  ул. Гражданская,  д.5</t>
  </si>
  <si>
    <t>г. Подпорожье, ул. Погринская,  д.3</t>
  </si>
  <si>
    <t>г. Подпорожье,  ул. Парковая,  д.9</t>
  </si>
  <si>
    <t>г. Подпорожье, ул. Парковая,  д.11</t>
  </si>
  <si>
    <t>226</t>
  </si>
  <si>
    <t>г. Подпорожье, ул. Садовая,  д.23</t>
  </si>
  <si>
    <t>227</t>
  </si>
  <si>
    <t>г. Подпорожье,  ул. Садовая,  д.14</t>
  </si>
  <si>
    <t>228</t>
  </si>
  <si>
    <t>г. Подпорожье,  ул. Садовая,  д.19</t>
  </si>
  <si>
    <t>Муниципальное образование Борское сельское поселение</t>
  </si>
  <si>
    <t>229</t>
  </si>
  <si>
    <t>дер. Сарожа,  д.46</t>
  </si>
  <si>
    <t>230</t>
  </si>
  <si>
    <t>дер. Кайвакса,  д.29</t>
  </si>
  <si>
    <t>231</t>
  </si>
  <si>
    <t>дер. Сарожа,  д.48</t>
  </si>
  <si>
    <t>Муниципальное образование Ганьковское сельское поселение</t>
  </si>
  <si>
    <t>232</t>
  </si>
  <si>
    <t>пос. Капшинский, ул. Поселковая,  д.16</t>
  </si>
  <si>
    <t>233</t>
  </si>
  <si>
    <t>пос. Капшинский, ул. Поселковая,  д.6</t>
  </si>
  <si>
    <t>234</t>
  </si>
  <si>
    <t>пос. Капшинский, ул. Поселковая,  д.8</t>
  </si>
  <si>
    <t>235</t>
  </si>
  <si>
    <t>пос. Шугозеро,  ул. Набережная,  д.19</t>
  </si>
  <si>
    <t>24.08.2007</t>
  </si>
  <si>
    <t>236</t>
  </si>
  <si>
    <t>пос. Шугозеро,  ул. Советская,  д.57</t>
  </si>
  <si>
    <t xml:space="preserve"> 24.08.2007</t>
  </si>
  <si>
    <t>Муниципальное образование Любанское городское поселение</t>
  </si>
  <si>
    <t>237</t>
  </si>
  <si>
    <t>г. Любань, ул. Калинина,  д.12</t>
  </si>
  <si>
    <t xml:space="preserve"> 28.05.2007</t>
  </si>
  <si>
    <t>238</t>
  </si>
  <si>
    <t>г. Любань, ул. Коммунальная, д.14а</t>
  </si>
  <si>
    <t>239</t>
  </si>
  <si>
    <t>пос. Красная Дача, д. 11</t>
  </si>
  <si>
    <t>240</t>
  </si>
  <si>
    <t>пос. Красная Дача, д. 12</t>
  </si>
  <si>
    <t>241</t>
  </si>
  <si>
    <t>пос. Красная Дача, д. 13</t>
  </si>
  <si>
    <t>г. Любань, ул. Заводская,  д.7</t>
  </si>
  <si>
    <t xml:space="preserve"> 01.12.2011</t>
  </si>
  <si>
    <t>г. Любань, ул. Заводская,  д.5</t>
  </si>
  <si>
    <t>г. Любань, ул. Заводская,  д.6</t>
  </si>
  <si>
    <t>г. Любань,  ул. Заводская,  д.10</t>
  </si>
  <si>
    <t>г. Любань, ул. Заводская,  д.4</t>
  </si>
  <si>
    <t xml:space="preserve">г. Любань, ул. Заводская,  д.9 </t>
  </si>
  <si>
    <t>Муниципальное образование Кузьмоловское городское поселение</t>
  </si>
  <si>
    <t>г.п.Кузьмоловский, ул.Школьная, д.6</t>
  </si>
  <si>
    <t>Муниципальное образование Муринское сельское поселение</t>
  </si>
  <si>
    <t>пос. Мурино, ул. Садовая,  д.1</t>
  </si>
  <si>
    <t xml:space="preserve">дер. Лаврики,  д.15 км </t>
  </si>
  <si>
    <t>Итого МКД по МО, из которых планируется переселить граждан без финансовой поддержки Фонда, - 9</t>
  </si>
  <si>
    <t>пос. Поселок-13,  д.17</t>
  </si>
  <si>
    <t>пос. Поселок-13,  д.15</t>
  </si>
  <si>
    <t>пос. Поселок-13,  д.16</t>
  </si>
  <si>
    <t>пос. Поселок-13,  д.14</t>
  </si>
  <si>
    <t>пос. Поселок-13,  д.12</t>
  </si>
  <si>
    <t>пос. Поселок-13,  д.11</t>
  </si>
  <si>
    <t>пос. Поселок-13,  д.8</t>
  </si>
  <si>
    <t>дер. Борисова Грива, ул. Центральная,  д.103</t>
  </si>
  <si>
    <t>дер. Борисова Грива, ул. Центральная,  д.2</t>
  </si>
  <si>
    <t>Муниципальное образование Юкковское сельское поселение</t>
  </si>
  <si>
    <t>Итого МКД по МО, из которых планируется переселить граждан без финансовой поддержкой Фонда, - 3</t>
  </si>
  <si>
    <t>дер. Юкки, ш. Ленинградское,  д.39</t>
  </si>
  <si>
    <t xml:space="preserve">дер. Юкки, ул. Полевая 5/29 
</t>
  </si>
  <si>
    <t>22,.09.2011</t>
  </si>
  <si>
    <t>дер. Юкки, ш. Ленинградское,  д.37</t>
  </si>
  <si>
    <t>Муниципальное образование Гончаровское сельское поселение</t>
  </si>
  <si>
    <t>пос. Гаврилово. ул. Энергетиков, д. 5</t>
  </si>
  <si>
    <t>456</t>
  </si>
  <si>
    <t>пос. Черкасово, д. 6</t>
  </si>
  <si>
    <t>634</t>
  </si>
  <si>
    <t>г. Коммунар, ул. Куралева, д. 12</t>
  </si>
  <si>
    <t>г. Коммунар, ул. Ленинградская, д. 6</t>
  </si>
  <si>
    <t>г. Коммунар, ул. Советская, д. 7</t>
  </si>
  <si>
    <t>Муниципальное образование Елизаветинское сельское поселение</t>
  </si>
  <si>
    <t>пос. Елизаветино, ул. Вокзальная, д. 21</t>
  </si>
  <si>
    <t>пос. Елизаветино, ул. Вокзальная, д. 23</t>
  </si>
  <si>
    <t>пос. Елизаветино, ул. Четвертая, д. 7</t>
  </si>
  <si>
    <t>Муниципальное образование 
Пудомягское сельское поселение</t>
  </si>
  <si>
    <t>дер. Корпикюля, д. 28</t>
  </si>
  <si>
    <t>Муниципальное образование 
Куземкинское сельское поселение</t>
  </si>
  <si>
    <t>дер. Большое Кузёмкино мкр. Центральный д. 1в</t>
  </si>
  <si>
    <t>пос. Концы, ул. Карьерная 1-я, д. 6</t>
  </si>
  <si>
    <t>04.12.2006</t>
  </si>
  <si>
    <t>Итого МКД по МО, из которых планируется переселить граждан без финансовой поддержкой Фонда, - 1</t>
  </si>
  <si>
    <t>Итого по субъекту в 2013 году: МКД, без финансовой поддержки Фонда ЖКХ, - 45</t>
  </si>
  <si>
    <t>Муниципальное образование Заневское городское поселение</t>
  </si>
  <si>
    <t>к Программе...</t>
  </si>
  <si>
    <t xml:space="preserve">Планируемые показатели выполнения региональной адресной программы </t>
  </si>
  <si>
    <t>"Переселение граждан из аварийного жилищного фонда на территории Ленинградской области в 2013-2017 годах"</t>
  </si>
  <si>
    <t>Наименование                                               муниципальных образований</t>
  </si>
  <si>
    <t>Расселенная площадь</t>
  </si>
  <si>
    <t>Количество расселенных помещений</t>
  </si>
  <si>
    <t>Количество переселенных жителей</t>
  </si>
  <si>
    <t>2013                                                                                                                                                                                                         год</t>
  </si>
  <si>
    <t>2014            год</t>
  </si>
  <si>
    <t>2015            год</t>
  </si>
  <si>
    <t>2016              год</t>
  </si>
  <si>
    <t>2017                   год</t>
  </si>
  <si>
    <t xml:space="preserve">Всего </t>
  </si>
  <si>
    <t>2013       год</t>
  </si>
  <si>
    <t>2014         год</t>
  </si>
  <si>
    <t>2015          год</t>
  </si>
  <si>
    <t>2013            год</t>
  </si>
  <si>
    <t>2014           год</t>
  </si>
  <si>
    <t>2015         год</t>
  </si>
  <si>
    <t>Итого по Программе</t>
  </si>
  <si>
    <t>Муниципальное образование                   Бегуницкое сельское поселение</t>
  </si>
  <si>
    <t>Муниципальное образование                   Борское сельское поселение</t>
  </si>
  <si>
    <t>Муниципальное образование                                    "Город Пикалево"</t>
  </si>
  <si>
    <t>Муниципальное образование                              Заневское городское поселение</t>
  </si>
  <si>
    <t>Муниципальное образование                                    Токсовское городское поселение</t>
  </si>
  <si>
    <t>Муниципальное образование Щегловское сельское поселение</t>
  </si>
  <si>
    <t>Муниципальное образование                                 Юкковское сельское поселение</t>
  </si>
  <si>
    <t>Муниципальное образование                                Рощинское городское поселение</t>
  </si>
  <si>
    <t>Муниципальное образование                                     "Город Гатчина"</t>
  </si>
  <si>
    <t>Муниципальное образование Пудостьское сельское поселение</t>
  </si>
  <si>
    <t>Муниципальное образование Пудомягское сельское поселение</t>
  </si>
  <si>
    <t>Муниципальное образование                                 Глажевское сельское поселение</t>
  </si>
  <si>
    <t>Муниципальное образование                                   Мгинское городское поселение</t>
  </si>
  <si>
    <t>Муниципальное образование                                          Назиевское городское поселение</t>
  </si>
  <si>
    <t>Муниципальное образование Павловское городское поселение</t>
  </si>
  <si>
    <t>Муниципальное образование                                       Шумское сельское поселение</t>
  </si>
  <si>
    <t>Муниципальное образование                                     Янегское сельское поселение</t>
  </si>
  <si>
    <t>Муниципальное образование                                       Аннинское сельское поселение</t>
  </si>
  <si>
    <t>Муниципальное образование                                         Кипенское сельское поселение</t>
  </si>
  <si>
    <t>Муниципальное образование                                       Тесовское сельское поселение</t>
  </si>
  <si>
    <t>Муниципальное образование Торковичское сельское поселение</t>
  </si>
  <si>
    <t>Муниципальное образование                             Винницкое сельское поселение</t>
  </si>
  <si>
    <t>Муниципальное образование                                Сосновское сельское поселение</t>
  </si>
  <si>
    <t>Муниципальное образование 
Сланцевское городское поселение</t>
  </si>
  <si>
    <t>Муниципальное образование                                Любанское городское поселение</t>
  </si>
  <si>
    <t>Муниципальное образование Ульяновское городское поселение</t>
  </si>
  <si>
    <t>Муниципальное образование                          Борское сельское поселение</t>
  </si>
  <si>
    <t>2013 год</t>
  </si>
  <si>
    <t>Муниципальное образование                             Бегуницкое сельское поселение</t>
  </si>
  <si>
    <t>Муниципальное образование                                 "Город Пикалево"</t>
  </si>
  <si>
    <t>Муниципальное образование                             Назиевское городское поселение</t>
  </si>
  <si>
    <t>2014 год</t>
  </si>
  <si>
    <t>Муниципальное образование                                    Борское сельское поселение</t>
  </si>
  <si>
    <t>Муниципальное образование                                        Заневское городское поселение</t>
  </si>
  <si>
    <t>Муниципальное образование                                 Назиевское городское поселение</t>
  </si>
  <si>
    <t>Муниципальное образование                                   Янегское сельское поселение</t>
  </si>
  <si>
    <t>Муниципальное образование                                     Сосновское сельское поселение</t>
  </si>
  <si>
    <t>2015 год</t>
  </si>
  <si>
    <t>Муниципальное образование                                "Город Пикалево"</t>
  </si>
  <si>
    <t>Муниципальное образование                                Токсовское городское поселение</t>
  </si>
  <si>
    <t>Муниципальное образование                               Мгинское городское поселение</t>
  </si>
  <si>
    <t>Муниципальное образование                               Назиевское городское поселение</t>
  </si>
  <si>
    <t>Муниципальное образование                                 Аннинское сельское поселение</t>
  </si>
  <si>
    <t>Муниципальное образование                              Кипенское сельское поселение</t>
  </si>
  <si>
    <t>Муниципальное образование                            Тесовское сельское поселение</t>
  </si>
  <si>
    <t>Муниципальное образование                                          Винницкое сельское поселение</t>
  </si>
  <si>
    <t>2016 год</t>
  </si>
  <si>
    <t>Муниципальное образование                                        Юкковское сельское поселение</t>
  </si>
  <si>
    <t>Муниципальное образование 
Кузьмоловское городское поселение</t>
  </si>
  <si>
    <t>Муниципальное образование Приморское сельское поселение</t>
  </si>
  <si>
    <t>Муниципальное образование                                               Советское городское поселение</t>
  </si>
  <si>
    <t>Муниципальное образование                                    "Город Гатчина"</t>
  </si>
  <si>
    <t>Муниципальное образование                                               Шумское сельское поселение</t>
  </si>
  <si>
    <t>Муниципальное образование                                  Винницкое сельское поселение</t>
  </si>
  <si>
    <t>Муниципальное образование                                              Любанское городское поселение</t>
  </si>
  <si>
    <t>Муниципальное образование                                       Борское сельское поселение</t>
  </si>
  <si>
    <t xml:space="preserve">Приложение 1                                                                           </t>
  </si>
  <si>
    <t xml:space="preserve">   к Программе…</t>
  </si>
  <si>
    <t>Общий объем финансирования, направленный на реализацию региональной адресной программы «Переселение граждан из аварийного жилищного фонда на территории Ленинградской области в 2013-2017 годах»</t>
  </si>
  <si>
    <t>Приобретаемая/предоставляемая площадь жилых помещений</t>
  </si>
  <si>
    <t>в рамках долевого софинансирования</t>
  </si>
  <si>
    <t>Дополнительные средства на приобретение дополнительных метров, превышение установленной стоимости 1 кв.м.</t>
  </si>
  <si>
    <t>Муниципальное образование      Гончаровское сельское поселение</t>
  </si>
  <si>
    <t>г.Подпорожь ул.Клубная, д. 15/7</t>
  </si>
  <si>
    <t>Итого МКД по МО, из которых планируется переселить граждан с финансовой поддержкой Фонда, - 16</t>
  </si>
  <si>
    <t>г. Луга, ул. Киевская, д. 17/16</t>
  </si>
  <si>
    <r>
      <t xml:space="preserve">Всего по субъекту в 2014 году, - </t>
    </r>
    <r>
      <rPr>
        <b/>
        <sz val="8"/>
        <rFont val="Times New Roman"/>
        <family val="1"/>
        <charset val="204"/>
      </rPr>
      <t>241 МКД</t>
    </r>
    <r>
      <rPr>
        <b/>
        <sz val="8"/>
        <color indexed="8"/>
        <rFont val="Times New Roman"/>
        <family val="1"/>
        <charset val="204"/>
      </rPr>
      <t>, в т.ч.:</t>
    </r>
  </si>
  <si>
    <t>Итого по субъекту в 2014 году МКД, без финансовой поддержки Фонда ЖКХ, - 21</t>
  </si>
  <si>
    <t>Итого по субъекту в 2014 году МКД, из которых планируется переселить граждан с финансовой поддержкой Фонда ЖКХ, -224</t>
  </si>
  <si>
    <t>Всего по субъекту в 2015 году, - 228 МКД, в т.ч.:</t>
  </si>
  <si>
    <t>Итого по субъекту в 2015 году: МКД, из которых планируется переселить граждан с финансовой поддержкой Фонда, -186</t>
  </si>
  <si>
    <t>Итого по субъекту в 2015 году: МКД, без финансовой поддержки Фонда ЖКХ, - 44</t>
  </si>
  <si>
    <t>Всего по субъекту в 2016 году, - 272 МКД, в т.ч.:</t>
  </si>
  <si>
    <t>Итого по субъекту в 2016 году: МКД, из которых планируется переселить граждан с финансовой поддержкой Фонда, -241</t>
  </si>
  <si>
    <t>Итого МКД по МО, из которых планируется переселить граждан без финансовой поддержки Фонда, - 5</t>
  </si>
  <si>
    <t>Итого по субъекту в 2016 году: МКД, из которых планируется переселить граждан с финансовой поддержкой Фонда, - 241</t>
  </si>
  <si>
    <t>Всего по субъекту в 2013-2017 году: 930* МКД, в т.ч.:</t>
  </si>
  <si>
    <t>Всего по субъекту в 2013-2017 году: 828* МКД, с финансовой поддержкой Фонда</t>
  </si>
  <si>
    <t>Итого по субъекту в 2016 году: МКД, без финансовой поддержки Фонда, - 43</t>
  </si>
  <si>
    <t>Всего по субъекту в 2013-2017 году: 145* МКД, без финансовой поддержки Фонда</t>
  </si>
  <si>
    <t>"Приложение 1                                                                              к Программе…</t>
  </si>
  <si>
    <t>* Всего будет расселен 930 домов. В Программе существует повторение адресов".</t>
  </si>
  <si>
    <t>"Приложение 3</t>
  </si>
  <si>
    <t xml:space="preserve">* Всего будет расселено 930 домов. В Программе существует повторение адресов". </t>
  </si>
  <si>
    <t>"Приложение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</si>
</sst>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#,##0.000000000"/>
    <numFmt numFmtId="166" formatCode="#,##0_р_."/>
    <numFmt numFmtId="167" formatCode="#,##0.00_р_."/>
    <numFmt numFmtId="168" formatCode="###\ ###\ ###\ ##0"/>
    <numFmt numFmtId="169" formatCode="###\ ###\ ###\ ##0.00"/>
    <numFmt numFmtId="170" formatCode="#,##0.00000000"/>
    <numFmt numFmtId="171" formatCode="#,##0.0000000000"/>
    <numFmt numFmtId="172" formatCode="#,##0.00000000000"/>
    <numFmt numFmtId="173" formatCode="#,##0.0000"/>
  </numFmts>
  <fonts count="17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53"/>
      <name val="Times New Roman"/>
      <family val="1"/>
      <charset val="204"/>
    </font>
    <font>
      <sz val="10"/>
      <name val="Arial Cyr"/>
      <charset val="204"/>
    </font>
    <font>
      <sz val="8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69">
    <xf numFmtId="0" fontId="0" fillId="0" borderId="0" xfId="0"/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14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4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/>
    <xf numFmtId="165" fontId="1" fillId="0" borderId="2" xfId="0" applyNumberFormat="1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168" fontId="8" fillId="0" borderId="1" xfId="0" applyNumberFormat="1" applyFont="1" applyFill="1" applyBorder="1" applyAlignment="1">
      <alignment horizontal="center" vertical="top" wrapText="1"/>
    </xf>
    <xf numFmtId="168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169" fontId="1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/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164" fontId="8" fillId="0" borderId="1" xfId="0" applyNumberFormat="1" applyFont="1" applyFill="1" applyBorder="1" applyAlignment="1">
      <alignment horizontal="center" vertical="top"/>
    </xf>
    <xf numFmtId="165" fontId="8" fillId="0" borderId="0" xfId="0" applyNumberFormat="1" applyFont="1" applyFill="1" applyAlignment="1">
      <alignment vertical="top"/>
    </xf>
    <xf numFmtId="2" fontId="8" fillId="0" borderId="1" xfId="0" applyNumberFormat="1" applyFont="1" applyFill="1" applyBorder="1" applyAlignment="1">
      <alignment horizontal="left" vertical="top" wrapText="1"/>
    </xf>
    <xf numFmtId="2" fontId="1" fillId="0" borderId="0" xfId="0" applyNumberFormat="1" applyFont="1" applyFill="1"/>
    <xf numFmtId="2" fontId="1" fillId="0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4" fontId="1" fillId="0" borderId="1" xfId="0" quotePrefix="1" applyNumberFormat="1" applyFont="1" applyFill="1" applyBorder="1" applyAlignment="1">
      <alignment horizontal="center" vertical="top" wrapText="1"/>
    </xf>
    <xf numFmtId="14" fontId="9" fillId="0" borderId="1" xfId="0" quotePrefix="1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/>
    <xf numFmtId="0" fontId="9" fillId="0" borderId="1" xfId="0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justify"/>
    </xf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1" fillId="0" borderId="1" xfId="0" quotePrefix="1" applyFont="1" applyFill="1" applyBorder="1" applyAlignment="1">
      <alignment horizontal="center" vertical="top" wrapText="1"/>
    </xf>
    <xf numFmtId="14" fontId="1" fillId="0" borderId="3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top" wrapText="1"/>
    </xf>
    <xf numFmtId="14" fontId="1" fillId="0" borderId="5" xfId="0" quotePrefix="1" applyNumberFormat="1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/>
    </xf>
    <xf numFmtId="171" fontId="1" fillId="0" borderId="1" xfId="0" applyNumberFormat="1" applyFont="1" applyFill="1" applyBorder="1" applyAlignment="1">
      <alignment horizontal="center" vertical="top"/>
    </xf>
    <xf numFmtId="49" fontId="8" fillId="0" borderId="7" xfId="0" applyNumberFormat="1" applyFont="1" applyFill="1" applyBorder="1" applyAlignment="1">
      <alignment horizontal="center" vertical="top" wrapText="1"/>
    </xf>
    <xf numFmtId="14" fontId="8" fillId="0" borderId="6" xfId="0" applyNumberFormat="1" applyFont="1" applyFill="1" applyBorder="1" applyAlignment="1">
      <alignment horizontal="center" vertical="top" wrapText="1"/>
    </xf>
    <xf numFmtId="14" fontId="8" fillId="0" borderId="6" xfId="0" quotePrefix="1" applyNumberFormat="1" applyFont="1" applyFill="1" applyBorder="1" applyAlignment="1">
      <alignment horizontal="center" vertical="top" wrapText="1"/>
    </xf>
    <xf numFmtId="0" fontId="1" fillId="0" borderId="0" xfId="0" applyFont="1" applyFill="1" applyAlignment="1"/>
    <xf numFmtId="4" fontId="8" fillId="0" borderId="5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14" fontId="9" fillId="0" borderId="3" xfId="0" applyNumberFormat="1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/>
    <xf numFmtId="2" fontId="9" fillId="0" borderId="3" xfId="0" applyNumberFormat="1" applyFont="1" applyFill="1" applyBorder="1" applyAlignment="1">
      <alignment horizontal="left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0" xfId="0" applyNumberFormat="1" applyFont="1" applyFill="1" applyAlignment="1"/>
    <xf numFmtId="0" fontId="8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vertical="justify"/>
    </xf>
    <xf numFmtId="165" fontId="1" fillId="0" borderId="0" xfId="0" applyNumberFormat="1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left" vertical="top" wrapText="1"/>
    </xf>
    <xf numFmtId="14" fontId="7" fillId="0" borderId="1" xfId="0" quotePrefix="1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14" fontId="9" fillId="0" borderId="1" xfId="0" quotePrefix="1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1" fontId="1" fillId="0" borderId="8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2" fontId="1" fillId="0" borderId="0" xfId="0" applyNumberFormat="1" applyFont="1" applyFill="1" applyAlignment="1">
      <alignment horizontal="center"/>
    </xf>
    <xf numFmtId="170" fontId="1" fillId="0" borderId="0" xfId="0" applyNumberFormat="1" applyFont="1" applyFill="1" applyAlignment="1">
      <alignment vertical="top"/>
    </xf>
    <xf numFmtId="170" fontId="1" fillId="0" borderId="0" xfId="0" applyNumberFormat="1" applyFont="1" applyFill="1"/>
    <xf numFmtId="170" fontId="1" fillId="0" borderId="0" xfId="0" applyNumberFormat="1" applyFont="1" applyFill="1" applyAlignment="1">
      <alignment vertical="top" wrapText="1"/>
    </xf>
    <xf numFmtId="170" fontId="1" fillId="0" borderId="0" xfId="0" applyNumberFormat="1" applyFont="1" applyFill="1" applyAlignment="1">
      <alignment wrapText="1"/>
    </xf>
    <xf numFmtId="164" fontId="1" fillId="0" borderId="0" xfId="0" applyNumberFormat="1" applyFont="1" applyFill="1"/>
    <xf numFmtId="165" fontId="1" fillId="0" borderId="0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14" fontId="1" fillId="0" borderId="3" xfId="0" quotePrefix="1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 vertical="justify" wrapText="1"/>
    </xf>
    <xf numFmtId="2" fontId="1" fillId="0" borderId="7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73" fontId="1" fillId="0" borderId="0" xfId="0" applyNumberFormat="1" applyFont="1" applyFill="1" applyAlignment="1">
      <alignment vertical="top"/>
    </xf>
    <xf numFmtId="0" fontId="1" fillId="0" borderId="1" xfId="0" applyFont="1" applyFill="1" applyBorder="1"/>
    <xf numFmtId="0" fontId="1" fillId="0" borderId="9" xfId="0" applyFont="1" applyFill="1" applyBorder="1"/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Fill="1" applyAlignment="1">
      <alignment horizontal="right"/>
    </xf>
    <xf numFmtId="0" fontId="0" fillId="0" borderId="0" xfId="0" applyFill="1"/>
    <xf numFmtId="0" fontId="4" fillId="0" borderId="1" xfId="0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justify" wrapText="1"/>
    </xf>
    <xf numFmtId="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4" fontId="0" fillId="0" borderId="0" xfId="0" applyNumberFormat="1" applyFill="1"/>
    <xf numFmtId="3" fontId="4" fillId="0" borderId="4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vertical="top" wrapText="1"/>
    </xf>
    <xf numFmtId="1" fontId="1" fillId="0" borderId="0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center" vertical="top"/>
    </xf>
    <xf numFmtId="0" fontId="9" fillId="0" borderId="0" xfId="0" applyFont="1" applyFill="1"/>
    <xf numFmtId="4" fontId="8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 vertical="top"/>
    </xf>
    <xf numFmtId="4" fontId="9" fillId="0" borderId="1" xfId="0" applyNumberFormat="1" applyFont="1" applyFill="1" applyBorder="1"/>
    <xf numFmtId="4" fontId="1" fillId="0" borderId="1" xfId="0" applyNumberFormat="1" applyFont="1" applyFill="1" applyBorder="1" applyAlignment="1">
      <alignment vertical="justify"/>
    </xf>
    <xf numFmtId="0" fontId="1" fillId="0" borderId="10" xfId="0" applyFont="1" applyFill="1" applyBorder="1"/>
    <xf numFmtId="164" fontId="1" fillId="0" borderId="0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left" vertical="top"/>
    </xf>
    <xf numFmtId="1" fontId="9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1" fontId="1" fillId="0" borderId="0" xfId="0" applyNumberFormat="1" applyFont="1" applyFill="1" applyAlignment="1">
      <alignment horizontal="left" vertical="top"/>
    </xf>
    <xf numFmtId="173" fontId="8" fillId="0" borderId="0" xfId="0" applyNumberFormat="1" applyFont="1" applyFill="1" applyAlignment="1">
      <alignment vertical="top"/>
    </xf>
    <xf numFmtId="173" fontId="1" fillId="0" borderId="0" xfId="0" applyNumberFormat="1" applyFont="1" applyFill="1"/>
    <xf numFmtId="4" fontId="8" fillId="0" borderId="0" xfId="0" applyNumberFormat="1" applyFont="1" applyFill="1"/>
    <xf numFmtId="1" fontId="1" fillId="0" borderId="0" xfId="0" applyNumberFormat="1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" fontId="1" fillId="0" borderId="0" xfId="0" applyNumberFormat="1" applyFont="1" applyFill="1" applyBorder="1"/>
    <xf numFmtId="164" fontId="11" fillId="0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vertical="top"/>
    </xf>
    <xf numFmtId="3" fontId="7" fillId="0" borderId="1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vertical="top"/>
    </xf>
    <xf numFmtId="0" fontId="7" fillId="0" borderId="0" xfId="0" applyFont="1" applyFill="1"/>
    <xf numFmtId="165" fontId="7" fillId="0" borderId="0" xfId="0" applyNumberFormat="1" applyFont="1" applyFill="1" applyAlignment="1">
      <alignment vertical="top"/>
    </xf>
    <xf numFmtId="4" fontId="8" fillId="0" borderId="3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1" fontId="8" fillId="0" borderId="3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14" fontId="1" fillId="0" borderId="0" xfId="0" quotePrefix="1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vertical="justify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left" vertical="top"/>
    </xf>
    <xf numFmtId="1" fontId="0" fillId="0" borderId="3" xfId="0" applyNumberFormat="1" applyFont="1" applyFill="1" applyBorder="1" applyAlignment="1">
      <alignment horizontal="center" vertical="top"/>
    </xf>
    <xf numFmtId="1" fontId="0" fillId="0" borderId="4" xfId="0" applyNumberFormat="1" applyFont="1" applyFill="1" applyBorder="1" applyAlignment="1">
      <alignment horizontal="center" vertical="top"/>
    </xf>
    <xf numFmtId="1" fontId="0" fillId="0" borderId="5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justify"/>
    </xf>
    <xf numFmtId="0" fontId="0" fillId="0" borderId="0" xfId="0" applyFill="1" applyAlignment="1">
      <alignment horizontal="right" vertical="justify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445"/>
  <sheetViews>
    <sheetView view="pageBreakPreview" zoomScaleNormal="100" zoomScaleSheetLayoutView="100" workbookViewId="0">
      <selection activeCell="F1424" sqref="F1424"/>
    </sheetView>
  </sheetViews>
  <sheetFormatPr defaultColWidth="9.1796875" defaultRowHeight="10.5" x14ac:dyDescent="0.25"/>
  <cols>
    <col min="1" max="1" width="3.54296875" style="1" customWidth="1"/>
    <col min="2" max="2" width="32.54296875" style="2" customWidth="1"/>
    <col min="3" max="3" width="6.54296875" style="216" customWidth="1"/>
    <col min="4" max="4" width="9.7265625" style="3" customWidth="1"/>
    <col min="5" max="6" width="9.7265625" style="216" customWidth="1"/>
    <col min="7" max="7" width="7.7265625" style="216" customWidth="1"/>
    <col min="8" max="8" width="8.54296875" style="216" customWidth="1"/>
    <col min="9" max="9" width="9.453125" style="5" customWidth="1"/>
    <col min="10" max="10" width="5.7265625" style="6" customWidth="1"/>
    <col min="11" max="11" width="6.54296875" style="216" customWidth="1"/>
    <col min="12" max="12" width="6.81640625" style="216" customWidth="1"/>
    <col min="13" max="13" width="9.453125" style="5" customWidth="1"/>
    <col min="14" max="14" width="11" style="5" customWidth="1"/>
    <col min="15" max="15" width="12.1796875" style="5" customWidth="1"/>
    <col min="16" max="17" width="13.1796875" style="5" customWidth="1"/>
    <col min="18" max="19" width="13.54296875" style="5" customWidth="1"/>
    <col min="20" max="20" width="13.26953125" style="216" customWidth="1"/>
    <col min="21" max="21" width="0" style="7" hidden="1" customWidth="1"/>
    <col min="22" max="25" width="9.1796875" style="7" hidden="1" customWidth="1"/>
    <col min="26" max="26" width="29.81640625" style="8" hidden="1" customWidth="1"/>
    <col min="27" max="27" width="17.453125" style="8" hidden="1" customWidth="1"/>
    <col min="28" max="28" width="13.453125" style="7" hidden="1" customWidth="1"/>
    <col min="29" max="29" width="14" style="7" hidden="1" customWidth="1"/>
    <col min="30" max="34" width="9.1796875" style="7" hidden="1" customWidth="1"/>
    <col min="35" max="35" width="20.81640625" style="9" customWidth="1"/>
    <col min="36" max="36" width="16.81640625" style="9" customWidth="1"/>
    <col min="37" max="37" width="15" style="7" customWidth="1"/>
    <col min="38" max="38" width="13.26953125" style="7" bestFit="1" customWidth="1"/>
    <col min="39" max="40" width="11.81640625" style="7" bestFit="1" customWidth="1"/>
    <col min="41" max="42" width="14.1796875" style="7" bestFit="1" customWidth="1"/>
    <col min="43" max="43" width="21.453125" style="7" customWidth="1"/>
    <col min="44" max="44" width="20.7265625" style="7" customWidth="1"/>
    <col min="45" max="45" width="16.81640625" style="7" customWidth="1"/>
    <col min="46" max="46" width="15.54296875" style="7" customWidth="1"/>
    <col min="47" max="47" width="18" style="7" customWidth="1"/>
    <col min="48" max="57" width="9.26953125" style="7" bestFit="1" customWidth="1"/>
    <col min="58" max="16384" width="9.1796875" style="7"/>
  </cols>
  <sheetData>
    <row r="1" spans="1:36" ht="30.75" customHeight="1" x14ac:dyDescent="0.25">
      <c r="F1" s="4"/>
      <c r="R1" s="244" t="s">
        <v>1661</v>
      </c>
      <c r="S1" s="244"/>
      <c r="T1" s="244"/>
    </row>
    <row r="2" spans="1:36" ht="12.75" customHeight="1" x14ac:dyDescent="0.2">
      <c r="R2" s="10"/>
      <c r="S2" s="10"/>
      <c r="T2" s="11"/>
    </row>
    <row r="3" spans="1:36" ht="16.5" customHeight="1" x14ac:dyDescent="0.3">
      <c r="A3" s="245" t="s">
        <v>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</row>
    <row r="4" spans="1:36" s="17" customFormat="1" ht="16.5" customHeight="1" x14ac:dyDescent="0.2">
      <c r="A4" s="12"/>
      <c r="B4" s="13"/>
      <c r="C4" s="14"/>
      <c r="D4" s="14"/>
      <c r="E4" s="14"/>
      <c r="F4" s="14"/>
      <c r="G4" s="14"/>
      <c r="H4" s="14"/>
      <c r="I4" s="15"/>
      <c r="J4" s="16"/>
      <c r="K4" s="14"/>
      <c r="L4" s="14"/>
      <c r="M4" s="15"/>
      <c r="N4" s="15"/>
      <c r="O4" s="15"/>
      <c r="P4" s="15"/>
      <c r="Q4" s="15"/>
      <c r="R4" s="15"/>
      <c r="S4" s="15"/>
      <c r="T4" s="14"/>
      <c r="Z4" s="8"/>
      <c r="AA4" s="8"/>
      <c r="AI4" s="18"/>
      <c r="AJ4" s="18"/>
    </row>
    <row r="5" spans="1:36" ht="34.5" customHeight="1" x14ac:dyDescent="0.25">
      <c r="A5" s="19" t="s">
        <v>1</v>
      </c>
      <c r="B5" s="246" t="s">
        <v>2</v>
      </c>
      <c r="C5" s="246" t="s">
        <v>3</v>
      </c>
      <c r="D5" s="246"/>
      <c r="E5" s="247" t="s">
        <v>4</v>
      </c>
      <c r="F5" s="246" t="s">
        <v>5</v>
      </c>
      <c r="G5" s="246" t="s">
        <v>6</v>
      </c>
      <c r="H5" s="246" t="s">
        <v>7</v>
      </c>
      <c r="I5" s="250" t="s">
        <v>8</v>
      </c>
      <c r="J5" s="246" t="s">
        <v>9</v>
      </c>
      <c r="K5" s="246"/>
      <c r="L5" s="246"/>
      <c r="M5" s="250" t="s">
        <v>10</v>
      </c>
      <c r="N5" s="250"/>
      <c r="O5" s="250"/>
      <c r="P5" s="246" t="s">
        <v>11</v>
      </c>
      <c r="Q5" s="246"/>
      <c r="R5" s="246"/>
      <c r="S5" s="246"/>
      <c r="T5" s="246"/>
      <c r="U5" s="221" t="s">
        <v>12</v>
      </c>
    </row>
    <row r="6" spans="1:36" ht="15" customHeight="1" x14ac:dyDescent="0.25">
      <c r="A6" s="253"/>
      <c r="B6" s="246"/>
      <c r="C6" s="246"/>
      <c r="D6" s="246"/>
      <c r="E6" s="248"/>
      <c r="F6" s="246"/>
      <c r="G6" s="246"/>
      <c r="H6" s="246"/>
      <c r="I6" s="250"/>
      <c r="J6" s="256" t="s">
        <v>13</v>
      </c>
      <c r="K6" s="246" t="s">
        <v>14</v>
      </c>
      <c r="L6" s="246"/>
      <c r="M6" s="250" t="s">
        <v>15</v>
      </c>
      <c r="N6" s="250" t="s">
        <v>14</v>
      </c>
      <c r="O6" s="250"/>
      <c r="P6" s="250" t="s">
        <v>15</v>
      </c>
      <c r="Q6" s="246" t="s">
        <v>16</v>
      </c>
      <c r="R6" s="246"/>
      <c r="S6" s="246"/>
      <c r="T6" s="246"/>
    </row>
    <row r="7" spans="1:36" ht="73.5" x14ac:dyDescent="0.25">
      <c r="A7" s="254"/>
      <c r="B7" s="246"/>
      <c r="C7" s="246" t="s">
        <v>17</v>
      </c>
      <c r="D7" s="251" t="s">
        <v>18</v>
      </c>
      <c r="E7" s="248"/>
      <c r="F7" s="246"/>
      <c r="G7" s="246"/>
      <c r="H7" s="246"/>
      <c r="I7" s="250"/>
      <c r="J7" s="256"/>
      <c r="K7" s="210" t="s">
        <v>19</v>
      </c>
      <c r="L7" s="210" t="s">
        <v>20</v>
      </c>
      <c r="M7" s="250"/>
      <c r="N7" s="209" t="s">
        <v>19</v>
      </c>
      <c r="O7" s="209" t="s">
        <v>20</v>
      </c>
      <c r="P7" s="250"/>
      <c r="Q7" s="209" t="s">
        <v>21</v>
      </c>
      <c r="R7" s="209" t="s">
        <v>22</v>
      </c>
      <c r="S7" s="209" t="s">
        <v>23</v>
      </c>
      <c r="T7" s="210" t="s">
        <v>24</v>
      </c>
      <c r="U7" s="221" t="s">
        <v>25</v>
      </c>
    </row>
    <row r="8" spans="1:36" ht="21" x14ac:dyDescent="0.25">
      <c r="A8" s="255"/>
      <c r="B8" s="246"/>
      <c r="C8" s="246"/>
      <c r="D8" s="251"/>
      <c r="E8" s="249"/>
      <c r="F8" s="246"/>
      <c r="G8" s="210" t="s">
        <v>26</v>
      </c>
      <c r="H8" s="210" t="s">
        <v>26</v>
      </c>
      <c r="I8" s="209" t="s">
        <v>27</v>
      </c>
      <c r="J8" s="211" t="s">
        <v>28</v>
      </c>
      <c r="K8" s="210" t="s">
        <v>28</v>
      </c>
      <c r="L8" s="210" t="s">
        <v>28</v>
      </c>
      <c r="M8" s="209" t="s">
        <v>27</v>
      </c>
      <c r="N8" s="209" t="s">
        <v>27</v>
      </c>
      <c r="O8" s="209" t="s">
        <v>27</v>
      </c>
      <c r="P8" s="209" t="s">
        <v>29</v>
      </c>
      <c r="Q8" s="209" t="s">
        <v>29</v>
      </c>
      <c r="R8" s="209" t="s">
        <v>29</v>
      </c>
      <c r="S8" s="209" t="s">
        <v>29</v>
      </c>
      <c r="T8" s="210" t="s">
        <v>29</v>
      </c>
      <c r="U8" s="221" t="s">
        <v>30</v>
      </c>
    </row>
    <row r="9" spans="1:36" ht="11.25" x14ac:dyDescent="0.2">
      <c r="A9" s="20">
        <v>1</v>
      </c>
      <c r="B9" s="21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  <c r="Q9" s="22">
        <v>17</v>
      </c>
      <c r="R9" s="22">
        <v>18</v>
      </c>
      <c r="S9" s="22">
        <v>19</v>
      </c>
      <c r="T9" s="22">
        <v>20</v>
      </c>
    </row>
    <row r="10" spans="1:36" ht="27" customHeight="1" x14ac:dyDescent="0.25">
      <c r="A10" s="23"/>
      <c r="B10" s="24" t="s">
        <v>1657</v>
      </c>
      <c r="C10" s="25" t="s">
        <v>31</v>
      </c>
      <c r="D10" s="26" t="s">
        <v>31</v>
      </c>
      <c r="E10" s="25" t="s">
        <v>31</v>
      </c>
      <c r="F10" s="25" t="s">
        <v>31</v>
      </c>
      <c r="G10" s="27">
        <v>12095</v>
      </c>
      <c r="H10" s="27">
        <f t="shared" ref="H10:T10" si="0">H11+H12</f>
        <v>12095</v>
      </c>
      <c r="I10" s="28">
        <v>259523.76</v>
      </c>
      <c r="J10" s="29">
        <f t="shared" si="0"/>
        <v>4845</v>
      </c>
      <c r="K10" s="27">
        <f t="shared" si="0"/>
        <v>1929</v>
      </c>
      <c r="L10" s="27">
        <f t="shared" si="0"/>
        <v>2916</v>
      </c>
      <c r="M10" s="28">
        <f t="shared" si="0"/>
        <v>188927.78000000003</v>
      </c>
      <c r="N10" s="28">
        <f t="shared" si="0"/>
        <v>73673.63</v>
      </c>
      <c r="O10" s="28">
        <f t="shared" si="0"/>
        <v>115254.15</v>
      </c>
      <c r="P10" s="28">
        <f>P11+P12</f>
        <v>6753928673.7799997</v>
      </c>
      <c r="Q10" s="28">
        <f t="shared" si="0"/>
        <v>2447303206.31007</v>
      </c>
      <c r="R10" s="28">
        <f t="shared" si="0"/>
        <v>2973964179.7399998</v>
      </c>
      <c r="S10" s="28">
        <f t="shared" si="0"/>
        <v>1326783787.7290001</v>
      </c>
      <c r="T10" s="30">
        <f t="shared" si="0"/>
        <v>5877500</v>
      </c>
    </row>
    <row r="11" spans="1:36" ht="27" customHeight="1" x14ac:dyDescent="0.25">
      <c r="A11" s="23"/>
      <c r="B11" s="31" t="s">
        <v>1658</v>
      </c>
      <c r="C11" s="25" t="s">
        <v>31</v>
      </c>
      <c r="D11" s="26" t="s">
        <v>31</v>
      </c>
      <c r="E11" s="25" t="s">
        <v>31</v>
      </c>
      <c r="F11" s="25" t="s">
        <v>31</v>
      </c>
      <c r="G11" s="27">
        <v>10569</v>
      </c>
      <c r="H11" s="27">
        <f>H14+H325+H690+H1034</f>
        <v>10419</v>
      </c>
      <c r="I11" s="28">
        <v>221649.11</v>
      </c>
      <c r="J11" s="27">
        <f t="shared" ref="J11:T11" si="1">J14+J325+J690+J1034</f>
        <v>4150</v>
      </c>
      <c r="K11" s="27">
        <f t="shared" si="1"/>
        <v>1674</v>
      </c>
      <c r="L11" s="27">
        <f t="shared" si="1"/>
        <v>2476</v>
      </c>
      <c r="M11" s="28">
        <f t="shared" si="1"/>
        <v>162295.03000000003</v>
      </c>
      <c r="N11" s="28">
        <f t="shared" si="1"/>
        <v>64194.590000000011</v>
      </c>
      <c r="O11" s="28">
        <f t="shared" si="1"/>
        <v>98100.44</v>
      </c>
      <c r="P11" s="28">
        <f t="shared" si="1"/>
        <v>5807757488.2199993</v>
      </c>
      <c r="Q11" s="28">
        <f t="shared" si="1"/>
        <v>2447303206.31007</v>
      </c>
      <c r="R11" s="28">
        <f t="shared" si="1"/>
        <v>2159436236.4199996</v>
      </c>
      <c r="S11" s="28">
        <f t="shared" si="1"/>
        <v>1201018045.4890001</v>
      </c>
      <c r="T11" s="27">
        <f t="shared" si="1"/>
        <v>0</v>
      </c>
    </row>
    <row r="12" spans="1:36" ht="27" customHeight="1" x14ac:dyDescent="0.25">
      <c r="A12" s="23"/>
      <c r="B12" s="31" t="s">
        <v>1660</v>
      </c>
      <c r="C12" s="25" t="s">
        <v>31</v>
      </c>
      <c r="D12" s="26" t="s">
        <v>31</v>
      </c>
      <c r="E12" s="25" t="s">
        <v>31</v>
      </c>
      <c r="F12" s="25" t="s">
        <v>31</v>
      </c>
      <c r="G12" s="27">
        <v>1945</v>
      </c>
      <c r="H12" s="27">
        <f>H259+H618+H960+H1345</f>
        <v>1676</v>
      </c>
      <c r="I12" s="28">
        <v>52194.15</v>
      </c>
      <c r="J12" s="27">
        <f t="shared" ref="J12:T12" si="2">J259+J618+J960+J1345</f>
        <v>695</v>
      </c>
      <c r="K12" s="27">
        <f t="shared" si="2"/>
        <v>255</v>
      </c>
      <c r="L12" s="27">
        <f t="shared" si="2"/>
        <v>440</v>
      </c>
      <c r="M12" s="28">
        <f t="shared" si="2"/>
        <v>26632.749999999996</v>
      </c>
      <c r="N12" s="28">
        <f t="shared" si="2"/>
        <v>9479.0400000000009</v>
      </c>
      <c r="O12" s="28">
        <f t="shared" si="2"/>
        <v>17153.71</v>
      </c>
      <c r="P12" s="28">
        <f t="shared" si="2"/>
        <v>946171185.56000006</v>
      </c>
      <c r="Q12" s="28">
        <f t="shared" si="2"/>
        <v>0</v>
      </c>
      <c r="R12" s="28">
        <f t="shared" si="2"/>
        <v>814527943.31999993</v>
      </c>
      <c r="S12" s="28">
        <f t="shared" si="2"/>
        <v>125765742.24000001</v>
      </c>
      <c r="T12" s="28">
        <f t="shared" si="2"/>
        <v>5877500</v>
      </c>
    </row>
    <row r="13" spans="1:36" ht="27" customHeight="1" x14ac:dyDescent="0.25">
      <c r="A13" s="23"/>
      <c r="B13" s="31" t="s">
        <v>32</v>
      </c>
      <c r="C13" s="25" t="s">
        <v>31</v>
      </c>
      <c r="D13" s="26" t="s">
        <v>31</v>
      </c>
      <c r="E13" s="25" t="s">
        <v>31</v>
      </c>
      <c r="F13" s="25" t="s">
        <v>31</v>
      </c>
      <c r="G13" s="27">
        <v>3707</v>
      </c>
      <c r="H13" s="27">
        <f t="shared" ref="H13:T13" si="3">H14+H259</f>
        <v>3361</v>
      </c>
      <c r="I13" s="28">
        <v>83808.87</v>
      </c>
      <c r="J13" s="29">
        <f t="shared" si="3"/>
        <v>1336</v>
      </c>
      <c r="K13" s="27">
        <f t="shared" si="3"/>
        <v>502</v>
      </c>
      <c r="L13" s="27">
        <f t="shared" si="3"/>
        <v>834</v>
      </c>
      <c r="M13" s="28">
        <f t="shared" si="3"/>
        <v>52440.739999999991</v>
      </c>
      <c r="N13" s="28">
        <f t="shared" si="3"/>
        <v>19745.970000000005</v>
      </c>
      <c r="O13" s="28">
        <f t="shared" si="3"/>
        <v>32694.769999999997</v>
      </c>
      <c r="P13" s="28">
        <f t="shared" si="3"/>
        <v>1899021489.1100001</v>
      </c>
      <c r="Q13" s="28">
        <f t="shared" si="3"/>
        <v>681884137.13906991</v>
      </c>
      <c r="R13" s="28">
        <f t="shared" si="3"/>
        <v>1120784630.3099999</v>
      </c>
      <c r="S13" s="28">
        <f t="shared" si="3"/>
        <v>90475221.659999996</v>
      </c>
      <c r="T13" s="30">
        <f t="shared" si="3"/>
        <v>5877500</v>
      </c>
    </row>
    <row r="14" spans="1:36" s="47" customFormat="1" ht="31.5" customHeight="1" x14ac:dyDescent="0.25">
      <c r="A14" s="23"/>
      <c r="B14" s="31" t="s">
        <v>33</v>
      </c>
      <c r="C14" s="25" t="s">
        <v>31</v>
      </c>
      <c r="D14" s="26" t="s">
        <v>31</v>
      </c>
      <c r="E14" s="25" t="s">
        <v>31</v>
      </c>
      <c r="F14" s="25" t="s">
        <v>31</v>
      </c>
      <c r="G14" s="32">
        <f t="shared" ref="G14:S14" si="4">G16+G222</f>
        <v>3127</v>
      </c>
      <c r="H14" s="32">
        <f t="shared" si="4"/>
        <v>2799</v>
      </c>
      <c r="I14" s="28">
        <v>65743.820000000007</v>
      </c>
      <c r="J14" s="29">
        <f t="shared" si="4"/>
        <v>1107</v>
      </c>
      <c r="K14" s="32">
        <f t="shared" si="4"/>
        <v>442</v>
      </c>
      <c r="L14" s="32">
        <f t="shared" si="4"/>
        <v>665</v>
      </c>
      <c r="M14" s="28">
        <f t="shared" si="4"/>
        <v>43272.869999999995</v>
      </c>
      <c r="N14" s="28">
        <f t="shared" si="4"/>
        <v>17422.270000000004</v>
      </c>
      <c r="O14" s="28">
        <f t="shared" si="4"/>
        <v>25850.6</v>
      </c>
      <c r="P14" s="28">
        <f t="shared" si="4"/>
        <v>1494088467.1100001</v>
      </c>
      <c r="Q14" s="28">
        <f t="shared" si="4"/>
        <v>681884137.13906991</v>
      </c>
      <c r="R14" s="28">
        <f t="shared" si="4"/>
        <v>737499906.6099999</v>
      </c>
      <c r="S14" s="28">
        <f t="shared" si="4"/>
        <v>74704423.359999999</v>
      </c>
      <c r="T14" s="28"/>
      <c r="Z14" s="28"/>
      <c r="AA14" s="28"/>
      <c r="AI14" s="49"/>
      <c r="AJ14" s="49"/>
    </row>
    <row r="15" spans="1:36" x14ac:dyDescent="0.25">
      <c r="A15" s="23"/>
      <c r="B15" s="25" t="s">
        <v>34</v>
      </c>
      <c r="C15" s="25"/>
      <c r="D15" s="26"/>
      <c r="E15" s="25"/>
      <c r="F15" s="25"/>
      <c r="G15" s="33"/>
      <c r="H15" s="33"/>
      <c r="I15" s="28"/>
      <c r="J15" s="29"/>
      <c r="K15" s="33"/>
      <c r="L15" s="33"/>
      <c r="M15" s="28"/>
      <c r="N15" s="28"/>
      <c r="O15" s="28"/>
      <c r="P15" s="28"/>
      <c r="Q15" s="28"/>
      <c r="R15" s="28"/>
      <c r="S15" s="28"/>
      <c r="T15" s="25"/>
    </row>
    <row r="16" spans="1:36" s="47" customFormat="1" ht="31.5" x14ac:dyDescent="0.25">
      <c r="A16" s="23"/>
      <c r="B16" s="31" t="s">
        <v>35</v>
      </c>
      <c r="C16" s="25" t="s">
        <v>31</v>
      </c>
      <c r="D16" s="26" t="s">
        <v>31</v>
      </c>
      <c r="E16" s="25" t="s">
        <v>31</v>
      </c>
      <c r="F16" s="25" t="s">
        <v>31</v>
      </c>
      <c r="G16" s="33">
        <f t="shared" ref="G16:S16" si="5">G19+G25+G33+G39+G53+G66+G77+G89+G103+G115+G126+G135+G141+G150+G156+G161+G169+G173+G186+G203</f>
        <v>2757</v>
      </c>
      <c r="H16" s="33">
        <f t="shared" si="5"/>
        <v>2429</v>
      </c>
      <c r="I16" s="28">
        <f t="shared" si="5"/>
        <v>57739.55000000001</v>
      </c>
      <c r="J16" s="29">
        <f t="shared" si="5"/>
        <v>949</v>
      </c>
      <c r="K16" s="33">
        <f t="shared" si="5"/>
        <v>361</v>
      </c>
      <c r="L16" s="33">
        <f t="shared" si="5"/>
        <v>588</v>
      </c>
      <c r="M16" s="28">
        <f t="shared" si="5"/>
        <v>37112.469999999994</v>
      </c>
      <c r="N16" s="28">
        <f t="shared" si="5"/>
        <v>14248.270000000004</v>
      </c>
      <c r="O16" s="28">
        <f t="shared" si="5"/>
        <v>22864.2</v>
      </c>
      <c r="P16" s="28">
        <f t="shared" si="5"/>
        <v>1284022262</v>
      </c>
      <c r="Q16" s="28">
        <f t="shared" si="5"/>
        <v>674111687.54999995</v>
      </c>
      <c r="R16" s="28">
        <f t="shared" si="5"/>
        <v>545709461.3499999</v>
      </c>
      <c r="S16" s="28">
        <f t="shared" si="5"/>
        <v>64201113.099999994</v>
      </c>
      <c r="T16" s="25"/>
      <c r="Z16" s="48"/>
      <c r="AA16" s="48"/>
      <c r="AI16" s="49"/>
      <c r="AJ16" s="49"/>
    </row>
    <row r="17" spans="1:21" x14ac:dyDescent="0.25">
      <c r="A17" s="23"/>
      <c r="B17" s="31" t="s">
        <v>36</v>
      </c>
      <c r="C17" s="210"/>
      <c r="D17" s="214"/>
      <c r="E17" s="210"/>
      <c r="F17" s="210"/>
      <c r="G17" s="34"/>
      <c r="H17" s="34"/>
      <c r="I17" s="209"/>
      <c r="J17" s="211"/>
      <c r="K17" s="34"/>
      <c r="L17" s="34"/>
      <c r="M17" s="209"/>
      <c r="N17" s="209"/>
      <c r="O17" s="209"/>
      <c r="P17" s="209"/>
      <c r="Q17" s="209"/>
      <c r="R17" s="209"/>
      <c r="S17" s="209"/>
      <c r="T17" s="215"/>
    </row>
    <row r="18" spans="1:21" ht="21" x14ac:dyDescent="0.25">
      <c r="A18" s="23"/>
      <c r="B18" s="35" t="s">
        <v>37</v>
      </c>
      <c r="C18" s="210"/>
      <c r="D18" s="214"/>
      <c r="E18" s="210"/>
      <c r="F18" s="210"/>
      <c r="G18" s="210"/>
      <c r="H18" s="210"/>
      <c r="I18" s="209"/>
      <c r="J18" s="211"/>
      <c r="K18" s="210"/>
      <c r="L18" s="210"/>
      <c r="M18" s="209"/>
      <c r="N18" s="209"/>
      <c r="O18" s="209"/>
      <c r="P18" s="209"/>
      <c r="Q18" s="209"/>
      <c r="R18" s="209"/>
      <c r="S18" s="209"/>
      <c r="T18" s="215"/>
    </row>
    <row r="19" spans="1:21" ht="31.5" x14ac:dyDescent="0.25">
      <c r="A19" s="23"/>
      <c r="B19" s="35" t="s">
        <v>38</v>
      </c>
      <c r="C19" s="210" t="s">
        <v>31</v>
      </c>
      <c r="D19" s="214" t="s">
        <v>31</v>
      </c>
      <c r="E19" s="210" t="s">
        <v>31</v>
      </c>
      <c r="F19" s="210" t="s">
        <v>31</v>
      </c>
      <c r="G19" s="210">
        <f>SUM(G20:G23)</f>
        <v>71</v>
      </c>
      <c r="H19" s="210">
        <f t="shared" ref="H19:S19" si="6">SUM(H20:H23)</f>
        <v>71</v>
      </c>
      <c r="I19" s="209">
        <f t="shared" si="6"/>
        <v>1909.3</v>
      </c>
      <c r="J19" s="211">
        <f t="shared" si="6"/>
        <v>34</v>
      </c>
      <c r="K19" s="210">
        <f t="shared" si="6"/>
        <v>18</v>
      </c>
      <c r="L19" s="210">
        <f t="shared" si="6"/>
        <v>16</v>
      </c>
      <c r="M19" s="209">
        <f t="shared" si="6"/>
        <v>1045.1799999999998</v>
      </c>
      <c r="N19" s="209">
        <f t="shared" si="6"/>
        <v>501.86</v>
      </c>
      <c r="O19" s="209">
        <f t="shared" si="6"/>
        <v>543.31999999999994</v>
      </c>
      <c r="P19" s="209">
        <f t="shared" si="6"/>
        <v>36163228</v>
      </c>
      <c r="Q19" s="209">
        <f t="shared" si="6"/>
        <v>18985694.699999999</v>
      </c>
      <c r="R19" s="209">
        <f t="shared" si="6"/>
        <v>15369371.899999999</v>
      </c>
      <c r="S19" s="209">
        <f t="shared" si="6"/>
        <v>1808161.4</v>
      </c>
      <c r="T19" s="215"/>
    </row>
    <row r="20" spans="1:21" x14ac:dyDescent="0.25">
      <c r="A20" s="23">
        <v>1</v>
      </c>
      <c r="B20" s="36" t="s">
        <v>39</v>
      </c>
      <c r="C20" s="37" t="s">
        <v>40</v>
      </c>
      <c r="D20" s="214">
        <v>39080</v>
      </c>
      <c r="E20" s="214">
        <v>41973</v>
      </c>
      <c r="F20" s="214">
        <v>42003</v>
      </c>
      <c r="G20" s="210">
        <v>18</v>
      </c>
      <c r="H20" s="210">
        <v>18</v>
      </c>
      <c r="I20" s="209">
        <v>477.2</v>
      </c>
      <c r="J20" s="211">
        <f>SUM(K20:L20)</f>
        <v>7</v>
      </c>
      <c r="K20" s="210">
        <v>5</v>
      </c>
      <c r="L20" s="210">
        <v>2</v>
      </c>
      <c r="M20" s="209">
        <f>SUM(N20:O20)</f>
        <v>182.34</v>
      </c>
      <c r="N20" s="209">
        <v>90.14</v>
      </c>
      <c r="O20" s="209">
        <v>92.2</v>
      </c>
      <c r="P20" s="209">
        <f>M20*34600</f>
        <v>6308964</v>
      </c>
      <c r="Q20" s="209">
        <f>P20*0.525</f>
        <v>3312206.1</v>
      </c>
      <c r="R20" s="209">
        <f>P20-Q20-S20</f>
        <v>2681309.6999999997</v>
      </c>
      <c r="S20" s="209">
        <f>P20*0.05</f>
        <v>315448.2</v>
      </c>
      <c r="T20" s="215"/>
    </row>
    <row r="21" spans="1:21" x14ac:dyDescent="0.25">
      <c r="A21" s="23">
        <v>2</v>
      </c>
      <c r="B21" s="36" t="s">
        <v>41</v>
      </c>
      <c r="C21" s="37" t="s">
        <v>42</v>
      </c>
      <c r="D21" s="214">
        <v>39080</v>
      </c>
      <c r="E21" s="214">
        <v>41973</v>
      </c>
      <c r="F21" s="214">
        <v>42003</v>
      </c>
      <c r="G21" s="210">
        <v>19</v>
      </c>
      <c r="H21" s="210">
        <v>19</v>
      </c>
      <c r="I21" s="209">
        <v>478.5</v>
      </c>
      <c r="J21" s="211">
        <f>SUM(K21:L21)</f>
        <v>10</v>
      </c>
      <c r="K21" s="210">
        <v>8</v>
      </c>
      <c r="L21" s="210">
        <v>2</v>
      </c>
      <c r="M21" s="209">
        <f>SUM(N21:O21)</f>
        <v>320.3</v>
      </c>
      <c r="N21" s="209">
        <v>227.9</v>
      </c>
      <c r="O21" s="209">
        <v>92.4</v>
      </c>
      <c r="P21" s="209">
        <f>M21*34600</f>
        <v>11082380</v>
      </c>
      <c r="Q21" s="209">
        <f t="shared" ref="Q21:Q87" si="7">P21*0.525</f>
        <v>5818249.5</v>
      </c>
      <c r="R21" s="209">
        <f>P21-Q21-S21</f>
        <v>4710011.5</v>
      </c>
      <c r="S21" s="209">
        <f>P21*0.05</f>
        <v>554119</v>
      </c>
      <c r="T21" s="215"/>
    </row>
    <row r="22" spans="1:21" x14ac:dyDescent="0.25">
      <c r="A22" s="23">
        <v>3</v>
      </c>
      <c r="B22" s="36" t="s">
        <v>43</v>
      </c>
      <c r="C22" s="37" t="s">
        <v>44</v>
      </c>
      <c r="D22" s="214">
        <v>39080</v>
      </c>
      <c r="E22" s="214">
        <v>41973</v>
      </c>
      <c r="F22" s="214">
        <v>42003</v>
      </c>
      <c r="G22" s="210">
        <v>21</v>
      </c>
      <c r="H22" s="210">
        <v>21</v>
      </c>
      <c r="I22" s="209">
        <v>469.8</v>
      </c>
      <c r="J22" s="211">
        <f>SUM(K22:L22)</f>
        <v>10</v>
      </c>
      <c r="K22" s="210">
        <v>4</v>
      </c>
      <c r="L22" s="210">
        <v>6</v>
      </c>
      <c r="M22" s="209">
        <f>SUM(N22:O22)</f>
        <v>338.28999999999996</v>
      </c>
      <c r="N22" s="209">
        <v>157</v>
      </c>
      <c r="O22" s="209">
        <v>181.29</v>
      </c>
      <c r="P22" s="209">
        <f>M22*34600</f>
        <v>11704833.999999998</v>
      </c>
      <c r="Q22" s="209">
        <f t="shared" si="7"/>
        <v>6145037.8499999996</v>
      </c>
      <c r="R22" s="209">
        <f>P22-Q22-S22</f>
        <v>4974554.4499999983</v>
      </c>
      <c r="S22" s="209">
        <f>P22*0.05</f>
        <v>585241.69999999995</v>
      </c>
      <c r="T22" s="215"/>
    </row>
    <row r="23" spans="1:21" x14ac:dyDescent="0.25">
      <c r="A23" s="23">
        <v>4</v>
      </c>
      <c r="B23" s="36" t="s">
        <v>45</v>
      </c>
      <c r="C23" s="37" t="s">
        <v>46</v>
      </c>
      <c r="D23" s="214">
        <v>39080</v>
      </c>
      <c r="E23" s="214">
        <v>41973</v>
      </c>
      <c r="F23" s="214">
        <v>42003</v>
      </c>
      <c r="G23" s="210">
        <v>13</v>
      </c>
      <c r="H23" s="210">
        <v>13</v>
      </c>
      <c r="I23" s="209">
        <v>483.8</v>
      </c>
      <c r="J23" s="211">
        <f>SUM(K23:L23)</f>
        <v>7</v>
      </c>
      <c r="K23" s="210">
        <v>1</v>
      </c>
      <c r="L23" s="210">
        <v>6</v>
      </c>
      <c r="M23" s="209">
        <f>SUM(N23:O23)</f>
        <v>204.25</v>
      </c>
      <c r="N23" s="209">
        <v>26.82</v>
      </c>
      <c r="O23" s="209">
        <v>177.43</v>
      </c>
      <c r="P23" s="209">
        <f t="shared" ref="P23:P87" si="8">M23*34600</f>
        <v>7067050</v>
      </c>
      <c r="Q23" s="209">
        <f t="shared" si="7"/>
        <v>3710201.25</v>
      </c>
      <c r="R23" s="209">
        <f t="shared" ref="R23:R87" si="9">P23-Q23-S23</f>
        <v>3003496.25</v>
      </c>
      <c r="S23" s="209">
        <f t="shared" ref="S23:S87" si="10">P23*0.05</f>
        <v>353352.5</v>
      </c>
      <c r="T23" s="215"/>
    </row>
    <row r="24" spans="1:21" x14ac:dyDescent="0.25">
      <c r="A24" s="23"/>
      <c r="B24" s="35" t="s">
        <v>47</v>
      </c>
      <c r="C24" s="210"/>
      <c r="D24" s="214"/>
      <c r="E24" s="210"/>
      <c r="F24" s="210"/>
      <c r="G24" s="210"/>
      <c r="H24" s="210"/>
      <c r="I24" s="209"/>
      <c r="J24" s="211"/>
      <c r="K24" s="210"/>
      <c r="L24" s="210"/>
      <c r="M24" s="209"/>
      <c r="N24" s="209"/>
      <c r="O24" s="209"/>
      <c r="P24" s="209"/>
      <c r="Q24" s="209"/>
      <c r="R24" s="209"/>
      <c r="S24" s="209"/>
      <c r="T24" s="215"/>
      <c r="U24" s="7">
        <f>SUM(U26:U30)</f>
        <v>0</v>
      </c>
    </row>
    <row r="25" spans="1:21" ht="31.5" x14ac:dyDescent="0.25">
      <c r="A25" s="23"/>
      <c r="B25" s="35" t="s">
        <v>48</v>
      </c>
      <c r="C25" s="210" t="s">
        <v>31</v>
      </c>
      <c r="D25" s="214" t="s">
        <v>31</v>
      </c>
      <c r="E25" s="210" t="s">
        <v>31</v>
      </c>
      <c r="F25" s="210" t="s">
        <v>31</v>
      </c>
      <c r="G25" s="210">
        <f>SUM(G26:G30)</f>
        <v>155</v>
      </c>
      <c r="H25" s="210">
        <f t="shared" ref="H25:S25" si="11">SUM(H26:H30)</f>
        <v>155</v>
      </c>
      <c r="I25" s="209">
        <f t="shared" si="11"/>
        <v>3284.66</v>
      </c>
      <c r="J25" s="211">
        <f t="shared" si="11"/>
        <v>70</v>
      </c>
      <c r="K25" s="210">
        <f t="shared" si="11"/>
        <v>53</v>
      </c>
      <c r="L25" s="210">
        <f t="shared" si="11"/>
        <v>17</v>
      </c>
      <c r="M25" s="209">
        <f t="shared" si="11"/>
        <v>3284.66</v>
      </c>
      <c r="N25" s="209">
        <f t="shared" si="11"/>
        <v>2418.4</v>
      </c>
      <c r="O25" s="209">
        <f t="shared" si="11"/>
        <v>866.26</v>
      </c>
      <c r="P25" s="209">
        <f t="shared" si="11"/>
        <v>113649236</v>
      </c>
      <c r="Q25" s="209">
        <f t="shared" si="11"/>
        <v>59665848.899999999</v>
      </c>
      <c r="R25" s="209">
        <f t="shared" si="11"/>
        <v>48300925.299999997</v>
      </c>
      <c r="S25" s="209">
        <f t="shared" si="11"/>
        <v>5682461.7999999998</v>
      </c>
      <c r="T25" s="215"/>
    </row>
    <row r="26" spans="1:21" x14ac:dyDescent="0.25">
      <c r="A26" s="23">
        <v>5</v>
      </c>
      <c r="B26" s="36" t="s">
        <v>49</v>
      </c>
      <c r="C26" s="37" t="s">
        <v>46</v>
      </c>
      <c r="D26" s="214">
        <v>39080</v>
      </c>
      <c r="E26" s="214">
        <v>41973</v>
      </c>
      <c r="F26" s="214">
        <v>42003</v>
      </c>
      <c r="G26" s="210">
        <v>37</v>
      </c>
      <c r="H26" s="210">
        <v>37</v>
      </c>
      <c r="I26" s="209">
        <v>731.4</v>
      </c>
      <c r="J26" s="211">
        <f>SUM(K26:L26)</f>
        <v>15</v>
      </c>
      <c r="K26" s="210">
        <v>11</v>
      </c>
      <c r="L26" s="210">
        <v>4</v>
      </c>
      <c r="M26" s="209">
        <f>SUM(N26:O26)</f>
        <v>731.4</v>
      </c>
      <c r="N26" s="209">
        <v>521.15</v>
      </c>
      <c r="O26" s="209">
        <v>210.25</v>
      </c>
      <c r="P26" s="209">
        <f t="shared" si="8"/>
        <v>25306440</v>
      </c>
      <c r="Q26" s="209">
        <f t="shared" si="7"/>
        <v>13285881</v>
      </c>
      <c r="R26" s="209">
        <f t="shared" si="9"/>
        <v>10755237</v>
      </c>
      <c r="S26" s="209">
        <f t="shared" si="10"/>
        <v>1265322</v>
      </c>
      <c r="T26" s="215"/>
    </row>
    <row r="27" spans="1:21" x14ac:dyDescent="0.25">
      <c r="A27" s="23">
        <v>6</v>
      </c>
      <c r="B27" s="36" t="s">
        <v>50</v>
      </c>
      <c r="C27" s="37" t="s">
        <v>44</v>
      </c>
      <c r="D27" s="214">
        <v>39080</v>
      </c>
      <c r="E27" s="214">
        <v>41973</v>
      </c>
      <c r="F27" s="214">
        <v>42003</v>
      </c>
      <c r="G27" s="210">
        <v>32</v>
      </c>
      <c r="H27" s="210">
        <v>32</v>
      </c>
      <c r="I27" s="209">
        <v>662.4</v>
      </c>
      <c r="J27" s="211">
        <f>SUM(K27:L27)</f>
        <v>16</v>
      </c>
      <c r="K27" s="210">
        <v>12</v>
      </c>
      <c r="L27" s="210">
        <v>4</v>
      </c>
      <c r="M27" s="209">
        <f>SUM(N27:O27)</f>
        <v>662.4</v>
      </c>
      <c r="N27" s="209">
        <v>458.4</v>
      </c>
      <c r="O27" s="209">
        <v>204</v>
      </c>
      <c r="P27" s="209">
        <f t="shared" si="8"/>
        <v>22919040</v>
      </c>
      <c r="Q27" s="209">
        <f t="shared" si="7"/>
        <v>12032496</v>
      </c>
      <c r="R27" s="209">
        <f t="shared" si="9"/>
        <v>9740592</v>
      </c>
      <c r="S27" s="209">
        <f t="shared" si="10"/>
        <v>1145952</v>
      </c>
      <c r="T27" s="215"/>
    </row>
    <row r="28" spans="1:21" x14ac:dyDescent="0.25">
      <c r="A28" s="23">
        <v>7</v>
      </c>
      <c r="B28" s="36" t="s">
        <v>51</v>
      </c>
      <c r="C28" s="37" t="s">
        <v>52</v>
      </c>
      <c r="D28" s="214">
        <v>39080</v>
      </c>
      <c r="E28" s="214">
        <v>41973</v>
      </c>
      <c r="F28" s="214">
        <v>42003</v>
      </c>
      <c r="G28" s="210">
        <v>22</v>
      </c>
      <c r="H28" s="210">
        <v>22</v>
      </c>
      <c r="I28" s="209">
        <v>626.91999999999996</v>
      </c>
      <c r="J28" s="211">
        <f>SUM(K28:L28)</f>
        <v>14</v>
      </c>
      <c r="K28" s="210">
        <v>11</v>
      </c>
      <c r="L28" s="210">
        <v>3</v>
      </c>
      <c r="M28" s="209">
        <f>SUM(N28:O28)</f>
        <v>626.91999999999996</v>
      </c>
      <c r="N28" s="209">
        <v>475.39</v>
      </c>
      <c r="O28" s="209">
        <v>151.53</v>
      </c>
      <c r="P28" s="209">
        <f t="shared" si="8"/>
        <v>21691432</v>
      </c>
      <c r="Q28" s="209">
        <f t="shared" si="7"/>
        <v>11388001.800000001</v>
      </c>
      <c r="R28" s="209">
        <f t="shared" si="9"/>
        <v>9218858.5999999996</v>
      </c>
      <c r="S28" s="209">
        <f t="shared" si="10"/>
        <v>1084571.6000000001</v>
      </c>
      <c r="T28" s="215"/>
    </row>
    <row r="29" spans="1:21" x14ac:dyDescent="0.25">
      <c r="A29" s="23">
        <v>8</v>
      </c>
      <c r="B29" s="36" t="s">
        <v>53</v>
      </c>
      <c r="C29" s="37" t="s">
        <v>54</v>
      </c>
      <c r="D29" s="214">
        <v>39080</v>
      </c>
      <c r="E29" s="214">
        <v>41973</v>
      </c>
      <c r="F29" s="214">
        <v>42003</v>
      </c>
      <c r="G29" s="210">
        <v>38</v>
      </c>
      <c r="H29" s="210">
        <v>38</v>
      </c>
      <c r="I29" s="209">
        <v>617.73</v>
      </c>
      <c r="J29" s="211">
        <f>SUM(K29:L29)</f>
        <v>13</v>
      </c>
      <c r="K29" s="210">
        <v>10</v>
      </c>
      <c r="L29" s="210">
        <v>3</v>
      </c>
      <c r="M29" s="209">
        <f>SUM(N29:O29)</f>
        <v>617.73</v>
      </c>
      <c r="N29" s="209">
        <v>476.3</v>
      </c>
      <c r="O29" s="209">
        <v>141.43</v>
      </c>
      <c r="P29" s="209">
        <f t="shared" si="8"/>
        <v>21373458</v>
      </c>
      <c r="Q29" s="209">
        <f t="shared" si="7"/>
        <v>11221065.450000001</v>
      </c>
      <c r="R29" s="209">
        <f t="shared" si="9"/>
        <v>9083719.6499999985</v>
      </c>
      <c r="S29" s="209">
        <f t="shared" si="10"/>
        <v>1068672.9000000001</v>
      </c>
      <c r="T29" s="215"/>
    </row>
    <row r="30" spans="1:21" x14ac:dyDescent="0.25">
      <c r="A30" s="23">
        <v>9</v>
      </c>
      <c r="B30" s="36" t="s">
        <v>55</v>
      </c>
      <c r="C30" s="37" t="s">
        <v>56</v>
      </c>
      <c r="D30" s="214">
        <v>39080</v>
      </c>
      <c r="E30" s="214">
        <v>41973</v>
      </c>
      <c r="F30" s="214">
        <v>42003</v>
      </c>
      <c r="G30" s="210">
        <v>26</v>
      </c>
      <c r="H30" s="210">
        <v>26</v>
      </c>
      <c r="I30" s="209">
        <v>646.21</v>
      </c>
      <c r="J30" s="211">
        <f>SUM(K30:L30)</f>
        <v>12</v>
      </c>
      <c r="K30" s="210">
        <v>9</v>
      </c>
      <c r="L30" s="210">
        <v>3</v>
      </c>
      <c r="M30" s="209">
        <f>SUM(N30:O30)</f>
        <v>646.21</v>
      </c>
      <c r="N30" s="209">
        <v>487.16</v>
      </c>
      <c r="O30" s="209">
        <v>159.05000000000001</v>
      </c>
      <c r="P30" s="209">
        <f t="shared" si="8"/>
        <v>22358866</v>
      </c>
      <c r="Q30" s="209">
        <f t="shared" si="7"/>
        <v>11738404.65</v>
      </c>
      <c r="R30" s="209">
        <f t="shared" si="9"/>
        <v>9502518.0499999989</v>
      </c>
      <c r="S30" s="209">
        <f t="shared" si="10"/>
        <v>1117943.3</v>
      </c>
      <c r="T30" s="215"/>
    </row>
    <row r="31" spans="1:21" x14ac:dyDescent="0.25">
      <c r="A31" s="23"/>
      <c r="B31" s="31" t="s">
        <v>57</v>
      </c>
      <c r="C31" s="210"/>
      <c r="D31" s="214"/>
      <c r="E31" s="210"/>
      <c r="F31" s="210"/>
      <c r="G31" s="34"/>
      <c r="H31" s="34"/>
      <c r="I31" s="209"/>
      <c r="J31" s="211"/>
      <c r="K31" s="34"/>
      <c r="L31" s="34"/>
      <c r="M31" s="209"/>
      <c r="N31" s="209"/>
      <c r="O31" s="209"/>
      <c r="P31" s="209"/>
      <c r="Q31" s="209"/>
      <c r="R31" s="209"/>
      <c r="S31" s="209"/>
      <c r="T31" s="215"/>
    </row>
    <row r="32" spans="1:21" ht="21" x14ac:dyDescent="0.25">
      <c r="A32" s="23"/>
      <c r="B32" s="35" t="s">
        <v>58</v>
      </c>
      <c r="C32" s="210"/>
      <c r="D32" s="214"/>
      <c r="E32" s="210"/>
      <c r="F32" s="210"/>
      <c r="G32" s="34"/>
      <c r="H32" s="34"/>
      <c r="I32" s="209"/>
      <c r="J32" s="211"/>
      <c r="K32" s="34"/>
      <c r="L32" s="34"/>
      <c r="M32" s="209"/>
      <c r="N32" s="209"/>
      <c r="O32" s="209"/>
      <c r="P32" s="209"/>
      <c r="Q32" s="209"/>
      <c r="R32" s="209"/>
      <c r="S32" s="209"/>
      <c r="T32" s="215"/>
    </row>
    <row r="33" spans="1:20" ht="31.5" x14ac:dyDescent="0.25">
      <c r="A33" s="23"/>
      <c r="B33" s="35" t="s">
        <v>59</v>
      </c>
      <c r="C33" s="210" t="s">
        <v>31</v>
      </c>
      <c r="D33" s="214" t="s">
        <v>31</v>
      </c>
      <c r="E33" s="210" t="s">
        <v>31</v>
      </c>
      <c r="F33" s="210" t="s">
        <v>31</v>
      </c>
      <c r="G33" s="38">
        <f>SUM(G34:G36)</f>
        <v>92</v>
      </c>
      <c r="H33" s="38">
        <f t="shared" ref="H33:S33" si="12">SUM(H34:H36)</f>
        <v>92</v>
      </c>
      <c r="I33" s="209">
        <f t="shared" si="12"/>
        <v>1431</v>
      </c>
      <c r="J33" s="211">
        <f t="shared" si="12"/>
        <v>28</v>
      </c>
      <c r="K33" s="38">
        <f t="shared" si="12"/>
        <v>6</v>
      </c>
      <c r="L33" s="38">
        <f t="shared" si="12"/>
        <v>22</v>
      </c>
      <c r="M33" s="209">
        <f t="shared" si="12"/>
        <v>1264.7</v>
      </c>
      <c r="N33" s="209">
        <f t="shared" si="12"/>
        <v>278.5</v>
      </c>
      <c r="O33" s="209">
        <f t="shared" si="12"/>
        <v>986.2</v>
      </c>
      <c r="P33" s="209">
        <f t="shared" si="12"/>
        <v>43758620</v>
      </c>
      <c r="Q33" s="209">
        <f t="shared" si="12"/>
        <v>22973275.5</v>
      </c>
      <c r="R33" s="209">
        <f t="shared" si="12"/>
        <v>18597413.5</v>
      </c>
      <c r="S33" s="209">
        <f t="shared" si="12"/>
        <v>2187931</v>
      </c>
      <c r="T33" s="215"/>
    </row>
    <row r="34" spans="1:20" x14ac:dyDescent="0.25">
      <c r="A34" s="23">
        <v>10</v>
      </c>
      <c r="B34" s="36" t="s">
        <v>60</v>
      </c>
      <c r="C34" s="210">
        <v>17</v>
      </c>
      <c r="D34" s="214">
        <v>40872</v>
      </c>
      <c r="E34" s="214">
        <v>41973</v>
      </c>
      <c r="F34" s="214">
        <v>42003</v>
      </c>
      <c r="G34" s="38">
        <v>34</v>
      </c>
      <c r="H34" s="38">
        <v>34</v>
      </c>
      <c r="I34" s="209">
        <v>521.4</v>
      </c>
      <c r="J34" s="211">
        <f>SUM(K34:L34)</f>
        <v>11</v>
      </c>
      <c r="K34" s="38">
        <v>2</v>
      </c>
      <c r="L34" s="38">
        <v>9</v>
      </c>
      <c r="M34" s="209">
        <f>SUM(N34:O34)</f>
        <v>490.2</v>
      </c>
      <c r="N34" s="209">
        <v>76</v>
      </c>
      <c r="O34" s="209">
        <v>414.2</v>
      </c>
      <c r="P34" s="209">
        <f t="shared" si="8"/>
        <v>16960920</v>
      </c>
      <c r="Q34" s="209">
        <f t="shared" si="7"/>
        <v>8904483</v>
      </c>
      <c r="R34" s="209">
        <f t="shared" si="9"/>
        <v>7208391</v>
      </c>
      <c r="S34" s="209">
        <f t="shared" si="10"/>
        <v>848046</v>
      </c>
      <c r="T34" s="215"/>
    </row>
    <row r="35" spans="1:20" x14ac:dyDescent="0.25">
      <c r="A35" s="23">
        <v>11</v>
      </c>
      <c r="B35" s="36" t="s">
        <v>61</v>
      </c>
      <c r="C35" s="37" t="s">
        <v>62</v>
      </c>
      <c r="D35" s="214">
        <v>40872</v>
      </c>
      <c r="E35" s="214">
        <v>41973</v>
      </c>
      <c r="F35" s="214">
        <v>42003</v>
      </c>
      <c r="G35" s="38">
        <v>23</v>
      </c>
      <c r="H35" s="38">
        <v>23</v>
      </c>
      <c r="I35" s="209">
        <v>519.1</v>
      </c>
      <c r="J35" s="211">
        <f>SUM(K35:L35)</f>
        <v>9</v>
      </c>
      <c r="K35" s="38">
        <v>2</v>
      </c>
      <c r="L35" s="38">
        <v>7</v>
      </c>
      <c r="M35" s="209">
        <f>SUM(N35:O35)</f>
        <v>384</v>
      </c>
      <c r="N35" s="209">
        <v>97</v>
      </c>
      <c r="O35" s="209">
        <v>287</v>
      </c>
      <c r="P35" s="209">
        <f t="shared" si="8"/>
        <v>13286400</v>
      </c>
      <c r="Q35" s="209">
        <f t="shared" si="7"/>
        <v>6975360</v>
      </c>
      <c r="R35" s="209">
        <f t="shared" si="9"/>
        <v>5646720</v>
      </c>
      <c r="S35" s="209">
        <f t="shared" si="10"/>
        <v>664320</v>
      </c>
      <c r="T35" s="215"/>
    </row>
    <row r="36" spans="1:20" x14ac:dyDescent="0.25">
      <c r="A36" s="23">
        <v>12</v>
      </c>
      <c r="B36" s="36" t="s">
        <v>63</v>
      </c>
      <c r="C36" s="37" t="s">
        <v>64</v>
      </c>
      <c r="D36" s="214">
        <v>40897</v>
      </c>
      <c r="E36" s="214">
        <v>41973</v>
      </c>
      <c r="F36" s="214">
        <v>42003</v>
      </c>
      <c r="G36" s="38">
        <v>35</v>
      </c>
      <c r="H36" s="38">
        <v>35</v>
      </c>
      <c r="I36" s="209">
        <v>390.5</v>
      </c>
      <c r="J36" s="211">
        <f>SUM(K36:L36)</f>
        <v>8</v>
      </c>
      <c r="K36" s="38">
        <v>2</v>
      </c>
      <c r="L36" s="38">
        <v>6</v>
      </c>
      <c r="M36" s="209">
        <f>SUM(N36:O36)</f>
        <v>390.5</v>
      </c>
      <c r="N36" s="209">
        <v>105.5</v>
      </c>
      <c r="O36" s="209">
        <v>285</v>
      </c>
      <c r="P36" s="209">
        <f t="shared" si="8"/>
        <v>13511300</v>
      </c>
      <c r="Q36" s="209">
        <f t="shared" si="7"/>
        <v>7093432.5</v>
      </c>
      <c r="R36" s="209">
        <f t="shared" si="9"/>
        <v>5742302.5</v>
      </c>
      <c r="S36" s="209">
        <f t="shared" si="10"/>
        <v>675565</v>
      </c>
      <c r="T36" s="215"/>
    </row>
    <row r="37" spans="1:20" x14ac:dyDescent="0.25">
      <c r="A37" s="23"/>
      <c r="B37" s="31" t="s">
        <v>65</v>
      </c>
      <c r="C37" s="210"/>
      <c r="D37" s="214"/>
      <c r="E37" s="210"/>
      <c r="F37" s="210"/>
      <c r="G37" s="210"/>
      <c r="H37" s="210"/>
      <c r="I37" s="209"/>
      <c r="J37" s="211"/>
      <c r="K37" s="210"/>
      <c r="L37" s="210"/>
      <c r="M37" s="209"/>
      <c r="N37" s="209"/>
      <c r="O37" s="209"/>
      <c r="P37" s="209"/>
      <c r="Q37" s="209"/>
      <c r="R37" s="209"/>
      <c r="S37" s="209"/>
      <c r="T37" s="215"/>
    </row>
    <row r="38" spans="1:20" x14ac:dyDescent="0.25">
      <c r="A38" s="23"/>
      <c r="B38" s="35" t="s">
        <v>66</v>
      </c>
      <c r="C38" s="210"/>
      <c r="D38" s="214"/>
      <c r="E38" s="210"/>
      <c r="F38" s="210"/>
      <c r="G38" s="210"/>
      <c r="H38" s="210"/>
      <c r="I38" s="209"/>
      <c r="J38" s="211"/>
      <c r="K38" s="210"/>
      <c r="L38" s="210"/>
      <c r="M38" s="209"/>
      <c r="N38" s="209"/>
      <c r="O38" s="209"/>
      <c r="P38" s="209"/>
      <c r="Q38" s="209"/>
      <c r="R38" s="209"/>
      <c r="S38" s="209"/>
      <c r="T38" s="215"/>
    </row>
    <row r="39" spans="1:20" ht="31.5" x14ac:dyDescent="0.25">
      <c r="A39" s="23"/>
      <c r="B39" s="35" t="s">
        <v>67</v>
      </c>
      <c r="C39" s="210" t="s">
        <v>31</v>
      </c>
      <c r="D39" s="214" t="s">
        <v>31</v>
      </c>
      <c r="E39" s="210" t="s">
        <v>31</v>
      </c>
      <c r="F39" s="210" t="s">
        <v>31</v>
      </c>
      <c r="G39" s="210">
        <f t="shared" ref="G39:S39" si="13">SUM(G40:G51)</f>
        <v>278</v>
      </c>
      <c r="H39" s="210">
        <f t="shared" si="13"/>
        <v>182</v>
      </c>
      <c r="I39" s="209">
        <f t="shared" si="13"/>
        <v>4347.8</v>
      </c>
      <c r="J39" s="211">
        <f t="shared" si="13"/>
        <v>70</v>
      </c>
      <c r="K39" s="211">
        <f t="shared" si="13"/>
        <v>22</v>
      </c>
      <c r="L39" s="211">
        <f t="shared" si="13"/>
        <v>48</v>
      </c>
      <c r="M39" s="209">
        <f t="shared" si="13"/>
        <v>2764.4199999999992</v>
      </c>
      <c r="N39" s="209">
        <f t="shared" si="13"/>
        <v>793.89</v>
      </c>
      <c r="O39" s="209">
        <f t="shared" si="13"/>
        <v>1970.53</v>
      </c>
      <c r="P39" s="209">
        <f t="shared" si="13"/>
        <v>95579732</v>
      </c>
      <c r="Q39" s="209">
        <f t="shared" si="13"/>
        <v>50179359.300000004</v>
      </c>
      <c r="R39" s="209">
        <f t="shared" si="13"/>
        <v>40621386.100000001</v>
      </c>
      <c r="S39" s="209">
        <f t="shared" si="13"/>
        <v>4778986.5999999996</v>
      </c>
      <c r="T39" s="215"/>
    </row>
    <row r="40" spans="1:20" x14ac:dyDescent="0.25">
      <c r="A40" s="23">
        <v>13</v>
      </c>
      <c r="B40" s="36" t="s">
        <v>68</v>
      </c>
      <c r="C40" s="37" t="s">
        <v>69</v>
      </c>
      <c r="D40" s="214">
        <v>40809</v>
      </c>
      <c r="E40" s="214">
        <v>41973</v>
      </c>
      <c r="F40" s="214">
        <v>42003</v>
      </c>
      <c r="G40" s="210">
        <v>32</v>
      </c>
      <c r="H40" s="210">
        <v>32</v>
      </c>
      <c r="I40" s="209">
        <v>442.4</v>
      </c>
      <c r="J40" s="211">
        <f t="shared" ref="J40:J51" si="14">SUM(K40:L40)</f>
        <v>10</v>
      </c>
      <c r="K40" s="210">
        <v>7</v>
      </c>
      <c r="L40" s="210">
        <v>3</v>
      </c>
      <c r="M40" s="209">
        <f t="shared" ref="M40:M51" si="15">SUM(N40:O40)</f>
        <v>442.4</v>
      </c>
      <c r="N40" s="209">
        <v>293.7</v>
      </c>
      <c r="O40" s="209">
        <v>148.69999999999999</v>
      </c>
      <c r="P40" s="209">
        <f>Q40+R40+S40</f>
        <v>15251680</v>
      </c>
      <c r="Q40" s="209">
        <v>8007132</v>
      </c>
      <c r="R40" s="209">
        <v>6481964</v>
      </c>
      <c r="S40" s="209">
        <v>762584</v>
      </c>
      <c r="T40" s="215"/>
    </row>
    <row r="41" spans="1:20" x14ac:dyDescent="0.25">
      <c r="A41" s="23">
        <v>14</v>
      </c>
      <c r="B41" s="36" t="s">
        <v>70</v>
      </c>
      <c r="C41" s="37" t="s">
        <v>71</v>
      </c>
      <c r="D41" s="214">
        <v>40599</v>
      </c>
      <c r="E41" s="214">
        <v>41973</v>
      </c>
      <c r="F41" s="214">
        <v>42003</v>
      </c>
      <c r="G41" s="210">
        <v>30</v>
      </c>
      <c r="H41" s="210">
        <v>30</v>
      </c>
      <c r="I41" s="209">
        <v>462.9</v>
      </c>
      <c r="J41" s="211">
        <f t="shared" si="14"/>
        <v>10</v>
      </c>
      <c r="K41" s="210">
        <v>4</v>
      </c>
      <c r="L41" s="210">
        <v>6</v>
      </c>
      <c r="M41" s="209">
        <f t="shared" si="15"/>
        <v>427.58</v>
      </c>
      <c r="N41" s="209">
        <v>91.39</v>
      </c>
      <c r="O41" s="209">
        <v>336.19</v>
      </c>
      <c r="P41" s="209">
        <f>Q41+R41+S41</f>
        <v>14780428.000000002</v>
      </c>
      <c r="Q41" s="209">
        <v>7759724.7000000002</v>
      </c>
      <c r="R41" s="209">
        <v>6281681.9000000004</v>
      </c>
      <c r="S41" s="209">
        <v>739021.4</v>
      </c>
      <c r="T41" s="215"/>
    </row>
    <row r="42" spans="1:20" x14ac:dyDescent="0.25">
      <c r="A42" s="23">
        <v>15</v>
      </c>
      <c r="B42" s="36" t="s">
        <v>72</v>
      </c>
      <c r="C42" s="37" t="s">
        <v>73</v>
      </c>
      <c r="D42" s="214">
        <v>40809</v>
      </c>
      <c r="E42" s="214">
        <v>41973</v>
      </c>
      <c r="F42" s="214">
        <v>42003</v>
      </c>
      <c r="G42" s="210">
        <v>30</v>
      </c>
      <c r="H42" s="210">
        <v>30</v>
      </c>
      <c r="I42" s="209">
        <v>461.4</v>
      </c>
      <c r="J42" s="211">
        <f t="shared" si="14"/>
        <v>10</v>
      </c>
      <c r="K42" s="210">
        <v>2</v>
      </c>
      <c r="L42" s="210">
        <v>8</v>
      </c>
      <c r="M42" s="209">
        <f t="shared" si="15"/>
        <v>426</v>
      </c>
      <c r="N42" s="209">
        <v>83.3</v>
      </c>
      <c r="O42" s="209">
        <v>342.7</v>
      </c>
      <c r="P42" s="209">
        <f t="shared" si="8"/>
        <v>14739600</v>
      </c>
      <c r="Q42" s="209">
        <f t="shared" si="7"/>
        <v>7738290</v>
      </c>
      <c r="R42" s="209">
        <f t="shared" si="9"/>
        <v>6264330</v>
      </c>
      <c r="S42" s="209">
        <f t="shared" si="10"/>
        <v>736980</v>
      </c>
      <c r="T42" s="215"/>
    </row>
    <row r="43" spans="1:20" x14ac:dyDescent="0.25">
      <c r="A43" s="23">
        <v>16</v>
      </c>
      <c r="B43" s="36" t="s">
        <v>74</v>
      </c>
      <c r="C43" s="37" t="s">
        <v>75</v>
      </c>
      <c r="D43" s="214">
        <v>40501</v>
      </c>
      <c r="E43" s="214">
        <v>41973</v>
      </c>
      <c r="F43" s="214">
        <v>42003</v>
      </c>
      <c r="G43" s="210">
        <v>22</v>
      </c>
      <c r="H43" s="210">
        <v>22</v>
      </c>
      <c r="I43" s="209">
        <v>492.3</v>
      </c>
      <c r="J43" s="211">
        <f t="shared" si="14"/>
        <v>8</v>
      </c>
      <c r="K43" s="210">
        <v>4</v>
      </c>
      <c r="L43" s="210">
        <v>4</v>
      </c>
      <c r="M43" s="209">
        <f t="shared" si="15"/>
        <v>460.6</v>
      </c>
      <c r="N43" s="209">
        <v>205.9</v>
      </c>
      <c r="O43" s="209">
        <v>254.7</v>
      </c>
      <c r="P43" s="209">
        <f t="shared" si="8"/>
        <v>15936760</v>
      </c>
      <c r="Q43" s="209">
        <f t="shared" si="7"/>
        <v>8366799</v>
      </c>
      <c r="R43" s="209">
        <f t="shared" si="9"/>
        <v>6773123</v>
      </c>
      <c r="S43" s="209">
        <f t="shared" si="10"/>
        <v>796838</v>
      </c>
      <c r="T43" s="215"/>
    </row>
    <row r="44" spans="1:20" x14ac:dyDescent="0.25">
      <c r="A44" s="23">
        <v>17</v>
      </c>
      <c r="B44" s="36" t="s">
        <v>76</v>
      </c>
      <c r="C44" s="37" t="s">
        <v>69</v>
      </c>
      <c r="D44" s="214">
        <v>40529</v>
      </c>
      <c r="E44" s="214">
        <v>41973</v>
      </c>
      <c r="F44" s="214">
        <v>42003</v>
      </c>
      <c r="G44" s="210">
        <v>10</v>
      </c>
      <c r="H44" s="210">
        <v>10</v>
      </c>
      <c r="I44" s="209">
        <v>206.9</v>
      </c>
      <c r="J44" s="211">
        <f t="shared" si="14"/>
        <v>6</v>
      </c>
      <c r="K44" s="210">
        <v>0</v>
      </c>
      <c r="L44" s="210">
        <v>6</v>
      </c>
      <c r="M44" s="209">
        <f t="shared" si="15"/>
        <v>147.30000000000001</v>
      </c>
      <c r="N44" s="209">
        <v>0</v>
      </c>
      <c r="O44" s="209">
        <v>147.30000000000001</v>
      </c>
      <c r="P44" s="209">
        <f t="shared" si="8"/>
        <v>5096580</v>
      </c>
      <c r="Q44" s="209">
        <f t="shared" si="7"/>
        <v>2675704.5</v>
      </c>
      <c r="R44" s="209">
        <f t="shared" si="9"/>
        <v>2166046.5</v>
      </c>
      <c r="S44" s="209">
        <f t="shared" si="10"/>
        <v>254829</v>
      </c>
      <c r="T44" s="215"/>
    </row>
    <row r="45" spans="1:20" x14ac:dyDescent="0.25">
      <c r="A45" s="23">
        <v>18</v>
      </c>
      <c r="B45" s="36" t="s">
        <v>77</v>
      </c>
      <c r="C45" s="37" t="s">
        <v>52</v>
      </c>
      <c r="D45" s="214">
        <v>39765</v>
      </c>
      <c r="E45" s="214">
        <v>41973</v>
      </c>
      <c r="F45" s="214">
        <v>42003</v>
      </c>
      <c r="G45" s="210">
        <v>30</v>
      </c>
      <c r="H45" s="210">
        <v>30</v>
      </c>
      <c r="I45" s="209">
        <v>482.3</v>
      </c>
      <c r="J45" s="211">
        <f t="shared" si="14"/>
        <v>11</v>
      </c>
      <c r="K45" s="210">
        <v>4</v>
      </c>
      <c r="L45" s="210">
        <v>7</v>
      </c>
      <c r="M45" s="209">
        <f t="shared" si="15"/>
        <v>468.84</v>
      </c>
      <c r="N45" s="209">
        <v>102.2</v>
      </c>
      <c r="O45" s="209">
        <v>366.64</v>
      </c>
      <c r="P45" s="209">
        <f t="shared" si="8"/>
        <v>16221864</v>
      </c>
      <c r="Q45" s="209">
        <f t="shared" si="7"/>
        <v>8516478.5999999996</v>
      </c>
      <c r="R45" s="209">
        <f t="shared" si="9"/>
        <v>6894292.2000000002</v>
      </c>
      <c r="S45" s="209">
        <f t="shared" si="10"/>
        <v>811093.20000000007</v>
      </c>
      <c r="T45" s="215"/>
    </row>
    <row r="46" spans="1:20" x14ac:dyDescent="0.25">
      <c r="A46" s="23">
        <v>19</v>
      </c>
      <c r="B46" s="36" t="s">
        <v>78</v>
      </c>
      <c r="C46" s="37" t="s">
        <v>40</v>
      </c>
      <c r="D46" s="214">
        <v>39618</v>
      </c>
      <c r="E46" s="214">
        <v>41973</v>
      </c>
      <c r="F46" s="214">
        <v>42003</v>
      </c>
      <c r="G46" s="210">
        <v>5</v>
      </c>
      <c r="H46" s="210">
        <v>5</v>
      </c>
      <c r="I46" s="209">
        <v>274.89999999999998</v>
      </c>
      <c r="J46" s="211">
        <f t="shared" si="14"/>
        <v>3</v>
      </c>
      <c r="K46" s="210">
        <v>0</v>
      </c>
      <c r="L46" s="210">
        <v>3</v>
      </c>
      <c r="M46" s="209">
        <f t="shared" si="15"/>
        <v>103.2</v>
      </c>
      <c r="N46" s="209">
        <v>0</v>
      </c>
      <c r="O46" s="209">
        <v>103.2</v>
      </c>
      <c r="P46" s="209">
        <f t="shared" si="8"/>
        <v>3570720</v>
      </c>
      <c r="Q46" s="209">
        <f t="shared" si="7"/>
        <v>1874628</v>
      </c>
      <c r="R46" s="209">
        <f t="shared" si="9"/>
        <v>1517556</v>
      </c>
      <c r="S46" s="209">
        <f t="shared" si="10"/>
        <v>178536</v>
      </c>
      <c r="T46" s="215"/>
    </row>
    <row r="47" spans="1:20" x14ac:dyDescent="0.25">
      <c r="A47" s="23">
        <v>20</v>
      </c>
      <c r="B47" s="36" t="s">
        <v>79</v>
      </c>
      <c r="C47" s="37" t="s">
        <v>80</v>
      </c>
      <c r="D47" s="214">
        <v>39737</v>
      </c>
      <c r="E47" s="214">
        <v>41973</v>
      </c>
      <c r="F47" s="214">
        <v>42003</v>
      </c>
      <c r="G47" s="210">
        <v>7</v>
      </c>
      <c r="H47" s="210">
        <v>7</v>
      </c>
      <c r="I47" s="209">
        <v>246.8</v>
      </c>
      <c r="J47" s="211">
        <f t="shared" si="14"/>
        <v>5</v>
      </c>
      <c r="K47" s="210">
        <v>1</v>
      </c>
      <c r="L47" s="210">
        <v>4</v>
      </c>
      <c r="M47" s="209">
        <f t="shared" si="15"/>
        <v>118.9</v>
      </c>
      <c r="N47" s="209">
        <v>17.399999999999999</v>
      </c>
      <c r="O47" s="209">
        <v>101.5</v>
      </c>
      <c r="P47" s="209">
        <f t="shared" si="8"/>
        <v>4113940</v>
      </c>
      <c r="Q47" s="209">
        <f t="shared" si="7"/>
        <v>2159818.5</v>
      </c>
      <c r="R47" s="209">
        <f t="shared" si="9"/>
        <v>1748424.5</v>
      </c>
      <c r="S47" s="209">
        <f t="shared" si="10"/>
        <v>205697</v>
      </c>
      <c r="T47" s="215"/>
    </row>
    <row r="48" spans="1:20" x14ac:dyDescent="0.25">
      <c r="A48" s="23">
        <v>21</v>
      </c>
      <c r="B48" s="36" t="s">
        <v>81</v>
      </c>
      <c r="C48" s="37" t="s">
        <v>82</v>
      </c>
      <c r="D48" s="214">
        <v>39618</v>
      </c>
      <c r="E48" s="214">
        <v>41973</v>
      </c>
      <c r="F48" s="214">
        <v>42003</v>
      </c>
      <c r="G48" s="210">
        <v>10</v>
      </c>
      <c r="H48" s="210">
        <v>10</v>
      </c>
      <c r="I48" s="209">
        <v>273.8</v>
      </c>
      <c r="J48" s="211">
        <f t="shared" si="14"/>
        <v>4</v>
      </c>
      <c r="K48" s="210">
        <v>0</v>
      </c>
      <c r="L48" s="210">
        <v>4</v>
      </c>
      <c r="M48" s="209">
        <f t="shared" si="15"/>
        <v>114.2</v>
      </c>
      <c r="N48" s="209">
        <v>0</v>
      </c>
      <c r="O48" s="209">
        <v>114.2</v>
      </c>
      <c r="P48" s="209">
        <f t="shared" si="8"/>
        <v>3951320</v>
      </c>
      <c r="Q48" s="209">
        <v>2074443</v>
      </c>
      <c r="R48" s="209">
        <f t="shared" si="9"/>
        <v>1679311</v>
      </c>
      <c r="S48" s="209">
        <f t="shared" si="10"/>
        <v>197566</v>
      </c>
      <c r="T48" s="215"/>
    </row>
    <row r="49" spans="1:20" x14ac:dyDescent="0.25">
      <c r="A49" s="23">
        <v>22</v>
      </c>
      <c r="B49" s="36" t="s">
        <v>83</v>
      </c>
      <c r="C49" s="37" t="s">
        <v>84</v>
      </c>
      <c r="D49" s="214">
        <v>40865</v>
      </c>
      <c r="E49" s="214">
        <v>41973</v>
      </c>
      <c r="F49" s="214">
        <v>42003</v>
      </c>
      <c r="G49" s="211">
        <v>36</v>
      </c>
      <c r="H49" s="211">
        <v>4</v>
      </c>
      <c r="I49" s="39">
        <v>321.39999999999998</v>
      </c>
      <c r="J49" s="211">
        <f t="shared" si="14"/>
        <v>1</v>
      </c>
      <c r="K49" s="211">
        <v>0</v>
      </c>
      <c r="L49" s="211">
        <v>1</v>
      </c>
      <c r="M49" s="209">
        <f t="shared" si="15"/>
        <v>21.1</v>
      </c>
      <c r="N49" s="39">
        <v>0</v>
      </c>
      <c r="O49" s="39">
        <v>21.1</v>
      </c>
      <c r="P49" s="209">
        <f>Q49+R49+S49</f>
        <v>730060</v>
      </c>
      <c r="Q49" s="209">
        <v>383281.5</v>
      </c>
      <c r="R49" s="209">
        <v>310275.5</v>
      </c>
      <c r="S49" s="209">
        <v>36503</v>
      </c>
      <c r="T49" s="215"/>
    </row>
    <row r="50" spans="1:20" x14ac:dyDescent="0.25">
      <c r="A50" s="23">
        <v>23</v>
      </c>
      <c r="B50" s="36" t="s">
        <v>85</v>
      </c>
      <c r="C50" s="37" t="s">
        <v>86</v>
      </c>
      <c r="D50" s="214">
        <v>40865</v>
      </c>
      <c r="E50" s="214">
        <v>41973</v>
      </c>
      <c r="F50" s="214">
        <v>42003</v>
      </c>
      <c r="G50" s="211">
        <v>27</v>
      </c>
      <c r="H50" s="211">
        <v>1</v>
      </c>
      <c r="I50" s="39">
        <v>163</v>
      </c>
      <c r="J50" s="211">
        <f t="shared" si="14"/>
        <v>1</v>
      </c>
      <c r="K50" s="211">
        <v>0</v>
      </c>
      <c r="L50" s="211">
        <v>1</v>
      </c>
      <c r="M50" s="209">
        <f t="shared" si="15"/>
        <v>24.2</v>
      </c>
      <c r="N50" s="39">
        <v>0</v>
      </c>
      <c r="O50" s="39">
        <v>24.2</v>
      </c>
      <c r="P50" s="209">
        <f>Q50+R50+S50</f>
        <v>837320</v>
      </c>
      <c r="Q50" s="209">
        <v>439593</v>
      </c>
      <c r="R50" s="209">
        <v>355861</v>
      </c>
      <c r="S50" s="209">
        <v>41866</v>
      </c>
      <c r="T50" s="215"/>
    </row>
    <row r="51" spans="1:20" x14ac:dyDescent="0.25">
      <c r="A51" s="23">
        <v>24</v>
      </c>
      <c r="B51" s="36" t="s">
        <v>87</v>
      </c>
      <c r="C51" s="37" t="s">
        <v>88</v>
      </c>
      <c r="D51" s="214">
        <v>40809</v>
      </c>
      <c r="E51" s="214">
        <v>41973</v>
      </c>
      <c r="F51" s="214">
        <v>42003</v>
      </c>
      <c r="G51" s="211">
        <v>39</v>
      </c>
      <c r="H51" s="211">
        <v>1</v>
      </c>
      <c r="I51" s="39">
        <v>519.70000000000005</v>
      </c>
      <c r="J51" s="211">
        <f t="shared" si="14"/>
        <v>1</v>
      </c>
      <c r="K51" s="211">
        <v>0</v>
      </c>
      <c r="L51" s="211">
        <v>1</v>
      </c>
      <c r="M51" s="209">
        <f t="shared" si="15"/>
        <v>10.1</v>
      </c>
      <c r="N51" s="39">
        <v>0</v>
      </c>
      <c r="O51" s="39">
        <v>10.1</v>
      </c>
      <c r="P51" s="209">
        <f>Q51+R51+S51</f>
        <v>349460</v>
      </c>
      <c r="Q51" s="209">
        <v>183466.5</v>
      </c>
      <c r="R51" s="209">
        <v>148520.5</v>
      </c>
      <c r="S51" s="209">
        <v>17473</v>
      </c>
      <c r="T51" s="210"/>
    </row>
    <row r="52" spans="1:20" ht="21" x14ac:dyDescent="0.25">
      <c r="A52" s="23"/>
      <c r="B52" s="35" t="s">
        <v>89</v>
      </c>
      <c r="C52" s="210"/>
      <c r="D52" s="214"/>
      <c r="E52" s="210"/>
      <c r="F52" s="210"/>
      <c r="G52" s="210"/>
      <c r="H52" s="210"/>
      <c r="I52" s="209"/>
      <c r="J52" s="211"/>
      <c r="K52" s="210"/>
      <c r="L52" s="210"/>
      <c r="M52" s="209"/>
      <c r="N52" s="209"/>
      <c r="O52" s="209"/>
      <c r="P52" s="209"/>
      <c r="Q52" s="209"/>
      <c r="R52" s="209"/>
      <c r="S52" s="209"/>
      <c r="T52" s="215"/>
    </row>
    <row r="53" spans="1:20" ht="31.5" x14ac:dyDescent="0.25">
      <c r="A53" s="23"/>
      <c r="B53" s="35" t="s">
        <v>90</v>
      </c>
      <c r="C53" s="210" t="s">
        <v>31</v>
      </c>
      <c r="D53" s="214" t="s">
        <v>31</v>
      </c>
      <c r="E53" s="210" t="s">
        <v>31</v>
      </c>
      <c r="F53" s="210" t="s">
        <v>31</v>
      </c>
      <c r="G53" s="210">
        <f t="shared" ref="G53:O53" si="16">SUM(G54:G64)</f>
        <v>133</v>
      </c>
      <c r="H53" s="210">
        <f t="shared" si="16"/>
        <v>133</v>
      </c>
      <c r="I53" s="209">
        <f t="shared" si="16"/>
        <v>2178.6</v>
      </c>
      <c r="J53" s="211">
        <f t="shared" si="16"/>
        <v>49</v>
      </c>
      <c r="K53" s="210">
        <f t="shared" si="16"/>
        <v>18</v>
      </c>
      <c r="L53" s="210">
        <f t="shared" si="16"/>
        <v>31</v>
      </c>
      <c r="M53" s="209">
        <f t="shared" si="16"/>
        <v>1780.1000000000001</v>
      </c>
      <c r="N53" s="209">
        <f t="shared" si="16"/>
        <v>629.9</v>
      </c>
      <c r="O53" s="209">
        <f t="shared" si="16"/>
        <v>1150.2</v>
      </c>
      <c r="P53" s="209">
        <f>SUM(P54:P64)</f>
        <v>61591460</v>
      </c>
      <c r="Q53" s="209">
        <f>SUM(Q54:Q64)</f>
        <v>32335516.5</v>
      </c>
      <c r="R53" s="209">
        <f>SUM(R54:R64)</f>
        <v>26176370.5</v>
      </c>
      <c r="S53" s="209">
        <f>SUM(S54:S64)</f>
        <v>3079573</v>
      </c>
      <c r="T53" s="215"/>
    </row>
    <row r="54" spans="1:20" x14ac:dyDescent="0.25">
      <c r="A54" s="23">
        <v>25</v>
      </c>
      <c r="B54" s="36" t="s">
        <v>91</v>
      </c>
      <c r="C54" s="37" t="s">
        <v>56</v>
      </c>
      <c r="D54" s="214">
        <v>39052</v>
      </c>
      <c r="E54" s="214">
        <v>41973</v>
      </c>
      <c r="F54" s="214">
        <v>42003</v>
      </c>
      <c r="G54" s="210">
        <v>14</v>
      </c>
      <c r="H54" s="210">
        <v>14</v>
      </c>
      <c r="I54" s="209">
        <v>273.5</v>
      </c>
      <c r="J54" s="211">
        <f t="shared" ref="J54:J64" si="17">SUM(K54:L54)</f>
        <v>9</v>
      </c>
      <c r="K54" s="210">
        <v>6</v>
      </c>
      <c r="L54" s="210">
        <v>3</v>
      </c>
      <c r="M54" s="209">
        <f t="shared" ref="M54:M64" si="18">SUM(N54:O54)</f>
        <v>228.7</v>
      </c>
      <c r="N54" s="209">
        <v>158.4</v>
      </c>
      <c r="O54" s="209">
        <v>70.3</v>
      </c>
      <c r="P54" s="209">
        <f t="shared" si="8"/>
        <v>7913020</v>
      </c>
      <c r="Q54" s="209">
        <f t="shared" si="7"/>
        <v>4154335.5</v>
      </c>
      <c r="R54" s="209">
        <f t="shared" si="9"/>
        <v>3363033.5</v>
      </c>
      <c r="S54" s="209">
        <f t="shared" si="10"/>
        <v>395651</v>
      </c>
      <c r="T54" s="215"/>
    </row>
    <row r="55" spans="1:20" ht="11.25" customHeight="1" x14ac:dyDescent="0.25">
      <c r="A55" s="23">
        <v>26</v>
      </c>
      <c r="B55" s="36" t="s">
        <v>92</v>
      </c>
      <c r="C55" s="37" t="s">
        <v>52</v>
      </c>
      <c r="D55" s="214">
        <v>39063</v>
      </c>
      <c r="E55" s="214">
        <v>41973</v>
      </c>
      <c r="F55" s="214">
        <v>42003</v>
      </c>
      <c r="G55" s="210">
        <v>20</v>
      </c>
      <c r="H55" s="210">
        <v>20</v>
      </c>
      <c r="I55" s="209">
        <v>251.8</v>
      </c>
      <c r="J55" s="211">
        <f t="shared" si="17"/>
        <v>5</v>
      </c>
      <c r="K55" s="210">
        <v>3</v>
      </c>
      <c r="L55" s="210">
        <v>2</v>
      </c>
      <c r="M55" s="209">
        <f t="shared" si="18"/>
        <v>214.2</v>
      </c>
      <c r="N55" s="209">
        <v>126.3</v>
      </c>
      <c r="O55" s="209">
        <v>87.9</v>
      </c>
      <c r="P55" s="209">
        <f t="shared" si="8"/>
        <v>7411320</v>
      </c>
      <c r="Q55" s="209">
        <f t="shared" si="7"/>
        <v>3890943</v>
      </c>
      <c r="R55" s="209">
        <f t="shared" si="9"/>
        <v>3149811</v>
      </c>
      <c r="S55" s="209">
        <f t="shared" si="10"/>
        <v>370566</v>
      </c>
      <c r="T55" s="215"/>
    </row>
    <row r="56" spans="1:20" x14ac:dyDescent="0.25">
      <c r="A56" s="23">
        <v>27</v>
      </c>
      <c r="B56" s="36" t="s">
        <v>93</v>
      </c>
      <c r="C56" s="37" t="s">
        <v>44</v>
      </c>
      <c r="D56" s="214">
        <v>39063</v>
      </c>
      <c r="E56" s="214">
        <v>41973</v>
      </c>
      <c r="F56" s="214">
        <v>42003</v>
      </c>
      <c r="G56" s="210">
        <v>2</v>
      </c>
      <c r="H56" s="210">
        <v>2</v>
      </c>
      <c r="I56" s="209">
        <v>108.2</v>
      </c>
      <c r="J56" s="211">
        <f t="shared" si="17"/>
        <v>1</v>
      </c>
      <c r="K56" s="210">
        <v>0</v>
      </c>
      <c r="L56" s="210">
        <v>1</v>
      </c>
      <c r="M56" s="209">
        <f t="shared" si="18"/>
        <v>54.8</v>
      </c>
      <c r="N56" s="209">
        <v>0</v>
      </c>
      <c r="O56" s="209">
        <v>54.8</v>
      </c>
      <c r="P56" s="209">
        <f t="shared" si="8"/>
        <v>1896080</v>
      </c>
      <c r="Q56" s="209">
        <f t="shared" si="7"/>
        <v>995442</v>
      </c>
      <c r="R56" s="209">
        <f t="shared" si="9"/>
        <v>805834</v>
      </c>
      <c r="S56" s="209">
        <f t="shared" si="10"/>
        <v>94804</v>
      </c>
      <c r="T56" s="215"/>
    </row>
    <row r="57" spans="1:20" x14ac:dyDescent="0.25">
      <c r="A57" s="23">
        <v>28</v>
      </c>
      <c r="B57" s="36" t="s">
        <v>94</v>
      </c>
      <c r="C57" s="37" t="s">
        <v>46</v>
      </c>
      <c r="D57" s="214">
        <v>39063</v>
      </c>
      <c r="E57" s="214">
        <v>41973</v>
      </c>
      <c r="F57" s="214">
        <v>42003</v>
      </c>
      <c r="G57" s="210">
        <v>4</v>
      </c>
      <c r="H57" s="210">
        <v>4</v>
      </c>
      <c r="I57" s="209">
        <v>109.9</v>
      </c>
      <c r="J57" s="211">
        <f t="shared" si="17"/>
        <v>3</v>
      </c>
      <c r="K57" s="210">
        <v>1</v>
      </c>
      <c r="L57" s="210">
        <v>2</v>
      </c>
      <c r="M57" s="209">
        <f t="shared" si="18"/>
        <v>87.5</v>
      </c>
      <c r="N57" s="209">
        <v>31.7</v>
      </c>
      <c r="O57" s="209">
        <v>55.8</v>
      </c>
      <c r="P57" s="209">
        <f t="shared" si="8"/>
        <v>3027500</v>
      </c>
      <c r="Q57" s="209">
        <f t="shared" si="7"/>
        <v>1589437.5</v>
      </c>
      <c r="R57" s="209">
        <f t="shared" si="9"/>
        <v>1286687.5</v>
      </c>
      <c r="S57" s="209">
        <f t="shared" si="10"/>
        <v>151375</v>
      </c>
      <c r="T57" s="215"/>
    </row>
    <row r="58" spans="1:20" x14ac:dyDescent="0.25">
      <c r="A58" s="23">
        <v>29</v>
      </c>
      <c r="B58" s="36" t="s">
        <v>95</v>
      </c>
      <c r="C58" s="37" t="s">
        <v>96</v>
      </c>
      <c r="D58" s="214">
        <v>39022</v>
      </c>
      <c r="E58" s="214">
        <v>41973</v>
      </c>
      <c r="F58" s="214">
        <v>42003</v>
      </c>
      <c r="G58" s="210">
        <v>18</v>
      </c>
      <c r="H58" s="210">
        <v>18</v>
      </c>
      <c r="I58" s="209">
        <v>285.2</v>
      </c>
      <c r="J58" s="211">
        <f t="shared" si="17"/>
        <v>8</v>
      </c>
      <c r="K58" s="210">
        <v>0</v>
      </c>
      <c r="L58" s="210">
        <v>8</v>
      </c>
      <c r="M58" s="209">
        <f t="shared" si="18"/>
        <v>229.4</v>
      </c>
      <c r="N58" s="209">
        <v>0</v>
      </c>
      <c r="O58" s="209">
        <v>229.4</v>
      </c>
      <c r="P58" s="209">
        <f t="shared" si="8"/>
        <v>7937240</v>
      </c>
      <c r="Q58" s="209">
        <f t="shared" si="7"/>
        <v>4167051</v>
      </c>
      <c r="R58" s="209">
        <f t="shared" si="9"/>
        <v>3373327</v>
      </c>
      <c r="S58" s="209">
        <f t="shared" si="10"/>
        <v>396862</v>
      </c>
      <c r="T58" s="215"/>
    </row>
    <row r="59" spans="1:20" x14ac:dyDescent="0.25">
      <c r="A59" s="23">
        <v>30</v>
      </c>
      <c r="B59" s="36" t="s">
        <v>97</v>
      </c>
      <c r="C59" s="37" t="s">
        <v>98</v>
      </c>
      <c r="D59" s="214">
        <v>39023</v>
      </c>
      <c r="E59" s="214">
        <v>41973</v>
      </c>
      <c r="F59" s="214">
        <v>42003</v>
      </c>
      <c r="G59" s="210">
        <v>14</v>
      </c>
      <c r="H59" s="210">
        <v>14</v>
      </c>
      <c r="I59" s="209">
        <v>186.1</v>
      </c>
      <c r="J59" s="211">
        <f t="shared" si="17"/>
        <v>5</v>
      </c>
      <c r="K59" s="210">
        <v>2</v>
      </c>
      <c r="L59" s="210">
        <v>3</v>
      </c>
      <c r="M59" s="209">
        <f t="shared" si="18"/>
        <v>186.1</v>
      </c>
      <c r="N59" s="209">
        <v>73.099999999999994</v>
      </c>
      <c r="O59" s="209">
        <v>113</v>
      </c>
      <c r="P59" s="209">
        <f t="shared" si="8"/>
        <v>6439060</v>
      </c>
      <c r="Q59" s="209">
        <f t="shared" si="7"/>
        <v>3380506.5</v>
      </c>
      <c r="R59" s="209">
        <f t="shared" si="9"/>
        <v>2736600.5</v>
      </c>
      <c r="S59" s="209">
        <f t="shared" si="10"/>
        <v>321953</v>
      </c>
      <c r="T59" s="215"/>
    </row>
    <row r="60" spans="1:20" x14ac:dyDescent="0.25">
      <c r="A60" s="23">
        <v>31</v>
      </c>
      <c r="B60" s="36" t="s">
        <v>99</v>
      </c>
      <c r="C60" s="37" t="s">
        <v>100</v>
      </c>
      <c r="D60" s="214">
        <v>39023</v>
      </c>
      <c r="E60" s="214">
        <v>41973</v>
      </c>
      <c r="F60" s="214">
        <v>42003</v>
      </c>
      <c r="G60" s="210">
        <v>3</v>
      </c>
      <c r="H60" s="210">
        <v>3</v>
      </c>
      <c r="I60" s="209">
        <v>139.5</v>
      </c>
      <c r="J60" s="211">
        <f t="shared" si="17"/>
        <v>1</v>
      </c>
      <c r="K60" s="210">
        <v>0</v>
      </c>
      <c r="L60" s="210">
        <v>1</v>
      </c>
      <c r="M60" s="209">
        <f t="shared" si="18"/>
        <v>45.6</v>
      </c>
      <c r="N60" s="209">
        <v>0</v>
      </c>
      <c r="O60" s="209">
        <v>45.6</v>
      </c>
      <c r="P60" s="209">
        <f t="shared" si="8"/>
        <v>1577760</v>
      </c>
      <c r="Q60" s="209">
        <f t="shared" si="7"/>
        <v>828324</v>
      </c>
      <c r="R60" s="209">
        <f t="shared" si="9"/>
        <v>670548</v>
      </c>
      <c r="S60" s="209">
        <f t="shared" si="10"/>
        <v>78888</v>
      </c>
      <c r="T60" s="215"/>
    </row>
    <row r="61" spans="1:20" x14ac:dyDescent="0.25">
      <c r="A61" s="23">
        <v>32</v>
      </c>
      <c r="B61" s="36" t="s">
        <v>101</v>
      </c>
      <c r="C61" s="37" t="s">
        <v>102</v>
      </c>
      <c r="D61" s="214">
        <v>39052</v>
      </c>
      <c r="E61" s="214">
        <v>41973</v>
      </c>
      <c r="F61" s="214">
        <v>42003</v>
      </c>
      <c r="G61" s="210">
        <v>15</v>
      </c>
      <c r="H61" s="210">
        <v>15</v>
      </c>
      <c r="I61" s="209">
        <v>166.2</v>
      </c>
      <c r="J61" s="211">
        <f t="shared" si="17"/>
        <v>4</v>
      </c>
      <c r="K61" s="210">
        <v>0</v>
      </c>
      <c r="L61" s="210">
        <v>4</v>
      </c>
      <c r="M61" s="209">
        <f t="shared" si="18"/>
        <v>166.2</v>
      </c>
      <c r="N61" s="209">
        <v>0</v>
      </c>
      <c r="O61" s="209">
        <v>166.2</v>
      </c>
      <c r="P61" s="209">
        <f t="shared" si="8"/>
        <v>5750520</v>
      </c>
      <c r="Q61" s="209">
        <f t="shared" si="7"/>
        <v>3019023</v>
      </c>
      <c r="R61" s="209">
        <f t="shared" si="9"/>
        <v>2443971</v>
      </c>
      <c r="S61" s="209">
        <f t="shared" si="10"/>
        <v>287526</v>
      </c>
      <c r="T61" s="215"/>
    </row>
    <row r="62" spans="1:20" x14ac:dyDescent="0.25">
      <c r="A62" s="23">
        <v>33</v>
      </c>
      <c r="B62" s="36" t="s">
        <v>103</v>
      </c>
      <c r="C62" s="37" t="s">
        <v>104</v>
      </c>
      <c r="D62" s="214">
        <v>39052</v>
      </c>
      <c r="E62" s="214">
        <v>41973</v>
      </c>
      <c r="F62" s="214">
        <v>42003</v>
      </c>
      <c r="G62" s="210">
        <v>6</v>
      </c>
      <c r="H62" s="210">
        <v>6</v>
      </c>
      <c r="I62" s="209">
        <v>163.69999999999999</v>
      </c>
      <c r="J62" s="211">
        <f t="shared" si="17"/>
        <v>2</v>
      </c>
      <c r="K62" s="210">
        <v>0</v>
      </c>
      <c r="L62" s="210">
        <v>2</v>
      </c>
      <c r="M62" s="209">
        <f t="shared" si="18"/>
        <v>88.9</v>
      </c>
      <c r="N62" s="209">
        <v>0</v>
      </c>
      <c r="O62" s="209">
        <v>88.9</v>
      </c>
      <c r="P62" s="209">
        <f t="shared" si="8"/>
        <v>3075940</v>
      </c>
      <c r="Q62" s="209">
        <f t="shared" si="7"/>
        <v>1614868.5</v>
      </c>
      <c r="R62" s="209">
        <f t="shared" si="9"/>
        <v>1307274.5</v>
      </c>
      <c r="S62" s="209">
        <f t="shared" si="10"/>
        <v>153797</v>
      </c>
      <c r="T62" s="215"/>
    </row>
    <row r="63" spans="1:20" x14ac:dyDescent="0.25">
      <c r="A63" s="23">
        <v>34</v>
      </c>
      <c r="B63" s="36" t="s">
        <v>105</v>
      </c>
      <c r="C63" s="37" t="s">
        <v>54</v>
      </c>
      <c r="D63" s="214">
        <v>39033</v>
      </c>
      <c r="E63" s="214">
        <v>41973</v>
      </c>
      <c r="F63" s="214">
        <v>42003</v>
      </c>
      <c r="G63" s="210">
        <v>13</v>
      </c>
      <c r="H63" s="210">
        <v>13</v>
      </c>
      <c r="I63" s="209">
        <v>235.2</v>
      </c>
      <c r="J63" s="211">
        <f t="shared" si="17"/>
        <v>5</v>
      </c>
      <c r="K63" s="210">
        <v>3</v>
      </c>
      <c r="L63" s="210">
        <v>2</v>
      </c>
      <c r="M63" s="209">
        <f t="shared" si="18"/>
        <v>235.2</v>
      </c>
      <c r="N63" s="209">
        <v>118.3</v>
      </c>
      <c r="O63" s="209">
        <v>116.9</v>
      </c>
      <c r="P63" s="209">
        <f t="shared" si="8"/>
        <v>8137920</v>
      </c>
      <c r="Q63" s="209">
        <f t="shared" si="7"/>
        <v>4272408</v>
      </c>
      <c r="R63" s="209">
        <f t="shared" si="9"/>
        <v>3458616</v>
      </c>
      <c r="S63" s="209">
        <f t="shared" si="10"/>
        <v>406896</v>
      </c>
      <c r="T63" s="215"/>
    </row>
    <row r="64" spans="1:20" x14ac:dyDescent="0.25">
      <c r="A64" s="23">
        <v>35</v>
      </c>
      <c r="B64" s="36" t="s">
        <v>106</v>
      </c>
      <c r="C64" s="37" t="s">
        <v>64</v>
      </c>
      <c r="D64" s="214">
        <v>39022</v>
      </c>
      <c r="E64" s="214">
        <v>41973</v>
      </c>
      <c r="F64" s="214">
        <v>42003</v>
      </c>
      <c r="G64" s="210">
        <v>24</v>
      </c>
      <c r="H64" s="210">
        <v>24</v>
      </c>
      <c r="I64" s="209">
        <v>259.3</v>
      </c>
      <c r="J64" s="211">
        <f t="shared" si="17"/>
        <v>6</v>
      </c>
      <c r="K64" s="210">
        <v>3</v>
      </c>
      <c r="L64" s="210">
        <v>3</v>
      </c>
      <c r="M64" s="209">
        <f t="shared" si="18"/>
        <v>243.5</v>
      </c>
      <c r="N64" s="209">
        <v>122.1</v>
      </c>
      <c r="O64" s="209">
        <v>121.4</v>
      </c>
      <c r="P64" s="209">
        <f t="shared" si="8"/>
        <v>8425100</v>
      </c>
      <c r="Q64" s="209">
        <f t="shared" si="7"/>
        <v>4423177.5</v>
      </c>
      <c r="R64" s="209">
        <f t="shared" si="9"/>
        <v>3580667.5</v>
      </c>
      <c r="S64" s="209">
        <f t="shared" si="10"/>
        <v>421255</v>
      </c>
      <c r="T64" s="215"/>
    </row>
    <row r="65" spans="1:20" ht="21" x14ac:dyDescent="0.25">
      <c r="A65" s="23"/>
      <c r="B65" s="35" t="s">
        <v>107</v>
      </c>
      <c r="C65" s="210"/>
      <c r="D65" s="214"/>
      <c r="E65" s="210"/>
      <c r="F65" s="210"/>
      <c r="G65" s="210"/>
      <c r="H65" s="210"/>
      <c r="I65" s="209"/>
      <c r="J65" s="211"/>
      <c r="K65" s="210"/>
      <c r="L65" s="210"/>
      <c r="M65" s="209"/>
      <c r="N65" s="209"/>
      <c r="O65" s="209"/>
      <c r="P65" s="209"/>
      <c r="Q65" s="209"/>
      <c r="R65" s="209"/>
      <c r="S65" s="209"/>
      <c r="T65" s="215"/>
    </row>
    <row r="66" spans="1:20" ht="31.5" x14ac:dyDescent="0.25">
      <c r="A66" s="23"/>
      <c r="B66" s="35" t="s">
        <v>108</v>
      </c>
      <c r="C66" s="210" t="s">
        <v>31</v>
      </c>
      <c r="D66" s="214" t="s">
        <v>31</v>
      </c>
      <c r="E66" s="210" t="s">
        <v>31</v>
      </c>
      <c r="F66" s="210" t="s">
        <v>31</v>
      </c>
      <c r="G66" s="210">
        <f t="shared" ref="G66:S66" si="19">SUM(G67:G74)</f>
        <v>153</v>
      </c>
      <c r="H66" s="210">
        <f t="shared" si="19"/>
        <v>153</v>
      </c>
      <c r="I66" s="209">
        <f t="shared" si="19"/>
        <v>2677.5000000000005</v>
      </c>
      <c r="J66" s="211">
        <f t="shared" si="19"/>
        <v>65</v>
      </c>
      <c r="K66" s="210">
        <f t="shared" si="19"/>
        <v>21</v>
      </c>
      <c r="L66" s="210">
        <f t="shared" si="19"/>
        <v>44</v>
      </c>
      <c r="M66" s="209">
        <f t="shared" si="19"/>
        <v>2663.2000000000003</v>
      </c>
      <c r="N66" s="209">
        <f t="shared" si="19"/>
        <v>925.1</v>
      </c>
      <c r="O66" s="209">
        <f t="shared" si="19"/>
        <v>1738.1</v>
      </c>
      <c r="P66" s="209">
        <f t="shared" si="19"/>
        <v>92146720</v>
      </c>
      <c r="Q66" s="209">
        <f t="shared" si="19"/>
        <v>48377028</v>
      </c>
      <c r="R66" s="209">
        <f t="shared" si="19"/>
        <v>39162356</v>
      </c>
      <c r="S66" s="209">
        <f t="shared" si="19"/>
        <v>4607336</v>
      </c>
      <c r="T66" s="215"/>
    </row>
    <row r="67" spans="1:20" x14ac:dyDescent="0.25">
      <c r="A67" s="23">
        <v>36</v>
      </c>
      <c r="B67" s="36" t="s">
        <v>109</v>
      </c>
      <c r="C67" s="37" t="s">
        <v>104</v>
      </c>
      <c r="D67" s="214">
        <v>40882</v>
      </c>
      <c r="E67" s="214">
        <v>41973</v>
      </c>
      <c r="F67" s="214">
        <v>42003</v>
      </c>
      <c r="G67" s="210">
        <v>14</v>
      </c>
      <c r="H67" s="210">
        <v>14</v>
      </c>
      <c r="I67" s="209">
        <v>410.5</v>
      </c>
      <c r="J67" s="211">
        <f t="shared" ref="J67:J74" si="20">SUM(K67:L67)</f>
        <v>8</v>
      </c>
      <c r="K67" s="210">
        <v>4</v>
      </c>
      <c r="L67" s="210">
        <v>4</v>
      </c>
      <c r="M67" s="209">
        <f t="shared" ref="M67:M74" si="21">SUM(N67:O67)</f>
        <v>410.5</v>
      </c>
      <c r="N67" s="209">
        <v>208.3</v>
      </c>
      <c r="O67" s="209">
        <v>202.2</v>
      </c>
      <c r="P67" s="209">
        <f t="shared" si="8"/>
        <v>14203300</v>
      </c>
      <c r="Q67" s="209">
        <f t="shared" si="7"/>
        <v>7456732.5</v>
      </c>
      <c r="R67" s="209">
        <f t="shared" si="9"/>
        <v>6036402.5</v>
      </c>
      <c r="S67" s="209">
        <f t="shared" si="10"/>
        <v>710165</v>
      </c>
      <c r="T67" s="215"/>
    </row>
    <row r="68" spans="1:20" x14ac:dyDescent="0.25">
      <c r="A68" s="23">
        <v>37</v>
      </c>
      <c r="B68" s="36" t="s">
        <v>110</v>
      </c>
      <c r="C68" s="37" t="s">
        <v>111</v>
      </c>
      <c r="D68" s="214">
        <v>40904</v>
      </c>
      <c r="E68" s="214">
        <v>41973</v>
      </c>
      <c r="F68" s="214">
        <v>42003</v>
      </c>
      <c r="G68" s="210">
        <v>10</v>
      </c>
      <c r="H68" s="210">
        <v>10</v>
      </c>
      <c r="I68" s="209">
        <v>179.6</v>
      </c>
      <c r="J68" s="211">
        <f t="shared" si="20"/>
        <v>4</v>
      </c>
      <c r="K68" s="210">
        <v>2</v>
      </c>
      <c r="L68" s="210">
        <v>2</v>
      </c>
      <c r="M68" s="209">
        <f t="shared" si="21"/>
        <v>179.6</v>
      </c>
      <c r="N68" s="209">
        <v>92.6</v>
      </c>
      <c r="O68" s="209">
        <v>87</v>
      </c>
      <c r="P68" s="209">
        <f t="shared" si="8"/>
        <v>6214160</v>
      </c>
      <c r="Q68" s="209">
        <f t="shared" si="7"/>
        <v>3262434</v>
      </c>
      <c r="R68" s="209">
        <f t="shared" si="9"/>
        <v>2641018</v>
      </c>
      <c r="S68" s="209">
        <f t="shared" si="10"/>
        <v>310708</v>
      </c>
      <c r="T68" s="215"/>
    </row>
    <row r="69" spans="1:20" x14ac:dyDescent="0.25">
      <c r="A69" s="23">
        <v>38</v>
      </c>
      <c r="B69" s="36" t="s">
        <v>112</v>
      </c>
      <c r="C69" s="37" t="s">
        <v>52</v>
      </c>
      <c r="D69" s="214">
        <v>40896</v>
      </c>
      <c r="E69" s="214">
        <v>41973</v>
      </c>
      <c r="F69" s="214">
        <v>42003</v>
      </c>
      <c r="G69" s="210">
        <v>11</v>
      </c>
      <c r="H69" s="210">
        <v>11</v>
      </c>
      <c r="I69" s="209">
        <v>204.9</v>
      </c>
      <c r="J69" s="211">
        <f t="shared" si="20"/>
        <v>5</v>
      </c>
      <c r="K69" s="210">
        <v>3</v>
      </c>
      <c r="L69" s="210">
        <v>2</v>
      </c>
      <c r="M69" s="209">
        <f t="shared" si="21"/>
        <v>204.89999999999998</v>
      </c>
      <c r="N69" s="209">
        <v>154.1</v>
      </c>
      <c r="O69" s="209">
        <v>50.8</v>
      </c>
      <c r="P69" s="209">
        <f t="shared" si="8"/>
        <v>7089539.9999999991</v>
      </c>
      <c r="Q69" s="209">
        <f t="shared" si="7"/>
        <v>3722008.4999999995</v>
      </c>
      <c r="R69" s="209">
        <f t="shared" si="9"/>
        <v>3013054.4999999995</v>
      </c>
      <c r="S69" s="209">
        <f t="shared" si="10"/>
        <v>354477</v>
      </c>
      <c r="T69" s="215"/>
    </row>
    <row r="70" spans="1:20" x14ac:dyDescent="0.25">
      <c r="A70" s="23">
        <v>39</v>
      </c>
      <c r="B70" s="36" t="s">
        <v>113</v>
      </c>
      <c r="C70" s="37" t="s">
        <v>42</v>
      </c>
      <c r="D70" s="214">
        <v>40896</v>
      </c>
      <c r="E70" s="214">
        <v>41973</v>
      </c>
      <c r="F70" s="214">
        <v>42003</v>
      </c>
      <c r="G70" s="210">
        <v>7</v>
      </c>
      <c r="H70" s="210">
        <v>7</v>
      </c>
      <c r="I70" s="209">
        <v>171.4</v>
      </c>
      <c r="J70" s="211">
        <f t="shared" si="20"/>
        <v>4</v>
      </c>
      <c r="K70" s="210">
        <v>2</v>
      </c>
      <c r="L70" s="210">
        <v>2</v>
      </c>
      <c r="M70" s="209">
        <f t="shared" si="21"/>
        <v>171.4</v>
      </c>
      <c r="N70" s="209">
        <v>84.9</v>
      </c>
      <c r="O70" s="209">
        <v>86.5</v>
      </c>
      <c r="P70" s="209">
        <f t="shared" si="8"/>
        <v>5930440</v>
      </c>
      <c r="Q70" s="209">
        <f t="shared" si="7"/>
        <v>3113481</v>
      </c>
      <c r="R70" s="209">
        <f t="shared" si="9"/>
        <v>2520437</v>
      </c>
      <c r="S70" s="209">
        <f t="shared" si="10"/>
        <v>296522</v>
      </c>
      <c r="T70" s="215"/>
    </row>
    <row r="71" spans="1:20" x14ac:dyDescent="0.25">
      <c r="A71" s="23">
        <v>40</v>
      </c>
      <c r="B71" s="36" t="s">
        <v>114</v>
      </c>
      <c r="C71" s="37" t="s">
        <v>44</v>
      </c>
      <c r="D71" s="214">
        <v>40896</v>
      </c>
      <c r="E71" s="214">
        <v>41973</v>
      </c>
      <c r="F71" s="214">
        <v>42003</v>
      </c>
      <c r="G71" s="210">
        <v>9</v>
      </c>
      <c r="H71" s="210">
        <v>9</v>
      </c>
      <c r="I71" s="209">
        <v>171.9</v>
      </c>
      <c r="J71" s="211">
        <f t="shared" si="20"/>
        <v>4</v>
      </c>
      <c r="K71" s="210">
        <v>3</v>
      </c>
      <c r="L71" s="210">
        <v>1</v>
      </c>
      <c r="M71" s="209">
        <f t="shared" si="21"/>
        <v>171.89999999999998</v>
      </c>
      <c r="N71" s="209">
        <v>129.19999999999999</v>
      </c>
      <c r="O71" s="209">
        <v>42.7</v>
      </c>
      <c r="P71" s="209">
        <f t="shared" si="8"/>
        <v>5947739.9999999991</v>
      </c>
      <c r="Q71" s="209">
        <f t="shared" si="7"/>
        <v>3122563.4999999995</v>
      </c>
      <c r="R71" s="209">
        <f t="shared" si="9"/>
        <v>2527789.4999999995</v>
      </c>
      <c r="S71" s="209">
        <f t="shared" si="10"/>
        <v>297386.99999999994</v>
      </c>
      <c r="T71" s="215"/>
    </row>
    <row r="72" spans="1:20" x14ac:dyDescent="0.25">
      <c r="A72" s="23">
        <v>41</v>
      </c>
      <c r="B72" s="40" t="s">
        <v>115</v>
      </c>
      <c r="C72" s="37" t="s">
        <v>116</v>
      </c>
      <c r="D72" s="214">
        <v>40882</v>
      </c>
      <c r="E72" s="214">
        <v>41973</v>
      </c>
      <c r="F72" s="214">
        <v>42003</v>
      </c>
      <c r="G72" s="210">
        <v>33</v>
      </c>
      <c r="H72" s="210">
        <v>33</v>
      </c>
      <c r="I72" s="209">
        <v>501.1</v>
      </c>
      <c r="J72" s="211">
        <f t="shared" si="20"/>
        <v>13</v>
      </c>
      <c r="K72" s="210">
        <v>1</v>
      </c>
      <c r="L72" s="210">
        <v>12</v>
      </c>
      <c r="M72" s="209">
        <f t="shared" si="21"/>
        <v>486.8</v>
      </c>
      <c r="N72" s="209">
        <v>24.2</v>
      </c>
      <c r="O72" s="209">
        <v>462.6</v>
      </c>
      <c r="P72" s="209">
        <f t="shared" si="8"/>
        <v>16843280</v>
      </c>
      <c r="Q72" s="209">
        <f t="shared" si="7"/>
        <v>8842722</v>
      </c>
      <c r="R72" s="209">
        <f t="shared" si="9"/>
        <v>7158394</v>
      </c>
      <c r="S72" s="209">
        <f t="shared" si="10"/>
        <v>842164</v>
      </c>
      <c r="T72" s="215"/>
    </row>
    <row r="73" spans="1:20" x14ac:dyDescent="0.25">
      <c r="A73" s="23">
        <v>42</v>
      </c>
      <c r="B73" s="40" t="s">
        <v>117</v>
      </c>
      <c r="C73" s="37" t="s">
        <v>88</v>
      </c>
      <c r="D73" s="214">
        <v>40896</v>
      </c>
      <c r="E73" s="214">
        <v>41973</v>
      </c>
      <c r="F73" s="214">
        <v>42003</v>
      </c>
      <c r="G73" s="210">
        <v>34</v>
      </c>
      <c r="H73" s="210">
        <v>34</v>
      </c>
      <c r="I73" s="209">
        <v>512.20000000000005</v>
      </c>
      <c r="J73" s="211">
        <f t="shared" si="20"/>
        <v>11</v>
      </c>
      <c r="K73" s="210">
        <v>2</v>
      </c>
      <c r="L73" s="210">
        <v>9</v>
      </c>
      <c r="M73" s="209">
        <f t="shared" si="21"/>
        <v>512.20000000000005</v>
      </c>
      <c r="N73" s="209">
        <v>92.7</v>
      </c>
      <c r="O73" s="209">
        <v>419.5</v>
      </c>
      <c r="P73" s="209">
        <f t="shared" si="8"/>
        <v>17722120</v>
      </c>
      <c r="Q73" s="209">
        <f t="shared" si="7"/>
        <v>9304113</v>
      </c>
      <c r="R73" s="209">
        <f t="shared" si="9"/>
        <v>7531901</v>
      </c>
      <c r="S73" s="209">
        <f t="shared" si="10"/>
        <v>886106</v>
      </c>
      <c r="T73" s="215"/>
    </row>
    <row r="74" spans="1:20" x14ac:dyDescent="0.25">
      <c r="A74" s="23">
        <v>43</v>
      </c>
      <c r="B74" s="36" t="s">
        <v>118</v>
      </c>
      <c r="C74" s="37" t="s">
        <v>71</v>
      </c>
      <c r="D74" s="214">
        <v>40882</v>
      </c>
      <c r="E74" s="214">
        <v>41973</v>
      </c>
      <c r="F74" s="214">
        <v>42003</v>
      </c>
      <c r="G74" s="210">
        <v>35</v>
      </c>
      <c r="H74" s="210">
        <v>35</v>
      </c>
      <c r="I74" s="209">
        <v>525.9</v>
      </c>
      <c r="J74" s="211">
        <f t="shared" si="20"/>
        <v>16</v>
      </c>
      <c r="K74" s="210">
        <v>4</v>
      </c>
      <c r="L74" s="210">
        <v>12</v>
      </c>
      <c r="M74" s="209">
        <f t="shared" si="21"/>
        <v>525.9</v>
      </c>
      <c r="N74" s="209">
        <v>139.1</v>
      </c>
      <c r="O74" s="209">
        <v>386.8</v>
      </c>
      <c r="P74" s="209">
        <f t="shared" si="8"/>
        <v>18196140</v>
      </c>
      <c r="Q74" s="209">
        <f t="shared" si="7"/>
        <v>9552973.5</v>
      </c>
      <c r="R74" s="209">
        <f t="shared" si="9"/>
        <v>7733359.5</v>
      </c>
      <c r="S74" s="209">
        <f t="shared" si="10"/>
        <v>909807</v>
      </c>
      <c r="T74" s="215"/>
    </row>
    <row r="75" spans="1:20" x14ac:dyDescent="0.25">
      <c r="A75" s="23"/>
      <c r="B75" s="31" t="s">
        <v>119</v>
      </c>
      <c r="C75" s="37"/>
      <c r="D75" s="214"/>
      <c r="E75" s="39"/>
      <c r="F75" s="41"/>
      <c r="G75" s="210"/>
      <c r="H75" s="210"/>
      <c r="I75" s="209"/>
      <c r="J75" s="211"/>
      <c r="K75" s="210"/>
      <c r="L75" s="210"/>
      <c r="M75" s="209"/>
      <c r="N75" s="209"/>
      <c r="O75" s="209"/>
      <c r="P75" s="209"/>
      <c r="Q75" s="209"/>
      <c r="R75" s="209"/>
      <c r="S75" s="209"/>
      <c r="T75" s="215"/>
    </row>
    <row r="76" spans="1:20" ht="21" x14ac:dyDescent="0.25">
      <c r="A76" s="23"/>
      <c r="B76" s="35" t="s">
        <v>120</v>
      </c>
      <c r="C76" s="210"/>
      <c r="D76" s="214"/>
      <c r="E76" s="210"/>
      <c r="F76" s="210"/>
      <c r="G76" s="210"/>
      <c r="H76" s="210"/>
      <c r="I76" s="209"/>
      <c r="J76" s="211"/>
      <c r="K76" s="210"/>
      <c r="L76" s="210"/>
      <c r="M76" s="209"/>
      <c r="N76" s="209"/>
      <c r="O76" s="209"/>
      <c r="P76" s="209"/>
      <c r="Q76" s="209"/>
      <c r="R76" s="209"/>
      <c r="S76" s="209"/>
      <c r="T76" s="215"/>
    </row>
    <row r="77" spans="1:20" ht="31.5" x14ac:dyDescent="0.25">
      <c r="A77" s="23"/>
      <c r="B77" s="35" t="s">
        <v>121</v>
      </c>
      <c r="C77" s="210" t="s">
        <v>31</v>
      </c>
      <c r="D77" s="214" t="s">
        <v>31</v>
      </c>
      <c r="E77" s="210" t="s">
        <v>31</v>
      </c>
      <c r="F77" s="210" t="s">
        <v>31</v>
      </c>
      <c r="G77" s="210">
        <f t="shared" ref="G77:S77" si="22">SUM(G78:G87)</f>
        <v>111</v>
      </c>
      <c r="H77" s="210">
        <f t="shared" si="22"/>
        <v>111</v>
      </c>
      <c r="I77" s="209">
        <f t="shared" si="22"/>
        <v>2017.5000000000002</v>
      </c>
      <c r="J77" s="211">
        <f t="shared" si="22"/>
        <v>39</v>
      </c>
      <c r="K77" s="210">
        <f t="shared" si="22"/>
        <v>11</v>
      </c>
      <c r="L77" s="210">
        <f t="shared" si="22"/>
        <v>28</v>
      </c>
      <c r="M77" s="209">
        <f t="shared" si="22"/>
        <v>1625.1000000000001</v>
      </c>
      <c r="N77" s="209">
        <f t="shared" si="22"/>
        <v>516.80000000000007</v>
      </c>
      <c r="O77" s="209">
        <f t="shared" si="22"/>
        <v>1108.3</v>
      </c>
      <c r="P77" s="209">
        <f t="shared" si="22"/>
        <v>56228460</v>
      </c>
      <c r="Q77" s="209">
        <f t="shared" si="22"/>
        <v>29519941.5</v>
      </c>
      <c r="R77" s="209">
        <f t="shared" si="22"/>
        <v>23897095.5</v>
      </c>
      <c r="S77" s="209">
        <f t="shared" si="22"/>
        <v>2811423</v>
      </c>
      <c r="T77" s="215"/>
    </row>
    <row r="78" spans="1:20" x14ac:dyDescent="0.25">
      <c r="A78" s="23">
        <v>44</v>
      </c>
      <c r="B78" s="36" t="s">
        <v>122</v>
      </c>
      <c r="C78" s="37" t="s">
        <v>123</v>
      </c>
      <c r="D78" s="214">
        <v>36055</v>
      </c>
      <c r="E78" s="214">
        <v>41973</v>
      </c>
      <c r="F78" s="214">
        <v>42003</v>
      </c>
      <c r="G78" s="210">
        <v>12</v>
      </c>
      <c r="H78" s="210">
        <v>12</v>
      </c>
      <c r="I78" s="209">
        <v>102</v>
      </c>
      <c r="J78" s="211">
        <f t="shared" ref="J78:J87" si="23">SUM(K78:L78)</f>
        <v>2</v>
      </c>
      <c r="K78" s="210">
        <v>0</v>
      </c>
      <c r="L78" s="210">
        <v>2</v>
      </c>
      <c r="M78" s="209">
        <f t="shared" ref="M78:M87" si="24">SUM(N78:O78)</f>
        <v>102</v>
      </c>
      <c r="N78" s="209">
        <v>0</v>
      </c>
      <c r="O78" s="209">
        <v>102</v>
      </c>
      <c r="P78" s="209">
        <f t="shared" si="8"/>
        <v>3529200</v>
      </c>
      <c r="Q78" s="209">
        <f t="shared" si="7"/>
        <v>1852830</v>
      </c>
      <c r="R78" s="209">
        <f t="shared" si="9"/>
        <v>1499910</v>
      </c>
      <c r="S78" s="209">
        <f t="shared" si="10"/>
        <v>176460</v>
      </c>
      <c r="T78" s="215"/>
    </row>
    <row r="79" spans="1:20" x14ac:dyDescent="0.25">
      <c r="A79" s="23">
        <v>45</v>
      </c>
      <c r="B79" s="36" t="s">
        <v>124</v>
      </c>
      <c r="C79" s="37" t="s">
        <v>125</v>
      </c>
      <c r="D79" s="214">
        <v>36355</v>
      </c>
      <c r="E79" s="214">
        <v>41973</v>
      </c>
      <c r="F79" s="214">
        <v>42003</v>
      </c>
      <c r="G79" s="210">
        <v>2</v>
      </c>
      <c r="H79" s="210">
        <v>2</v>
      </c>
      <c r="I79" s="209">
        <v>219.4</v>
      </c>
      <c r="J79" s="211">
        <f t="shared" si="23"/>
        <v>2</v>
      </c>
      <c r="K79" s="210">
        <v>0</v>
      </c>
      <c r="L79" s="210">
        <v>2</v>
      </c>
      <c r="M79" s="209">
        <f t="shared" si="24"/>
        <v>57.9</v>
      </c>
      <c r="N79" s="209">
        <v>0</v>
      </c>
      <c r="O79" s="209">
        <v>57.9</v>
      </c>
      <c r="P79" s="209">
        <f>M79*34600</f>
        <v>2003340</v>
      </c>
      <c r="Q79" s="209">
        <f t="shared" si="7"/>
        <v>1051753.5</v>
      </c>
      <c r="R79" s="209">
        <f>P79-Q79-S79</f>
        <v>851419.5</v>
      </c>
      <c r="S79" s="209">
        <f>P79*0.05</f>
        <v>100167</v>
      </c>
      <c r="T79" s="215"/>
    </row>
    <row r="80" spans="1:20" x14ac:dyDescent="0.25">
      <c r="A80" s="23">
        <v>46</v>
      </c>
      <c r="B80" s="36" t="s">
        <v>126</v>
      </c>
      <c r="C80" s="37" t="s">
        <v>127</v>
      </c>
      <c r="D80" s="214">
        <v>36417</v>
      </c>
      <c r="E80" s="214">
        <v>41973</v>
      </c>
      <c r="F80" s="214">
        <v>42003</v>
      </c>
      <c r="G80" s="210">
        <v>3</v>
      </c>
      <c r="H80" s="210">
        <v>3</v>
      </c>
      <c r="I80" s="209">
        <v>212.3</v>
      </c>
      <c r="J80" s="211">
        <f t="shared" si="23"/>
        <v>2</v>
      </c>
      <c r="K80" s="210">
        <v>0</v>
      </c>
      <c r="L80" s="210">
        <v>2</v>
      </c>
      <c r="M80" s="209">
        <f t="shared" si="24"/>
        <v>71.7</v>
      </c>
      <c r="N80" s="209">
        <v>0</v>
      </c>
      <c r="O80" s="209">
        <v>71.7</v>
      </c>
      <c r="P80" s="209">
        <f>M80*34600</f>
        <v>2480820</v>
      </c>
      <c r="Q80" s="209">
        <f t="shared" si="7"/>
        <v>1302430.5</v>
      </c>
      <c r="R80" s="209">
        <f>P80-Q80-S80</f>
        <v>1054348.5</v>
      </c>
      <c r="S80" s="209">
        <f>P80*0.05</f>
        <v>124041</v>
      </c>
      <c r="T80" s="215"/>
    </row>
    <row r="81" spans="1:21" x14ac:dyDescent="0.25">
      <c r="A81" s="23">
        <v>47</v>
      </c>
      <c r="B81" s="36" t="s">
        <v>128</v>
      </c>
      <c r="C81" s="37" t="s">
        <v>129</v>
      </c>
      <c r="D81" s="214">
        <v>36055</v>
      </c>
      <c r="E81" s="214">
        <v>41973</v>
      </c>
      <c r="F81" s="214">
        <v>42003</v>
      </c>
      <c r="G81" s="210">
        <v>13</v>
      </c>
      <c r="H81" s="210">
        <v>13</v>
      </c>
      <c r="I81" s="209">
        <v>166.6</v>
      </c>
      <c r="J81" s="211">
        <f t="shared" si="23"/>
        <v>4</v>
      </c>
      <c r="K81" s="210">
        <v>0</v>
      </c>
      <c r="L81" s="210">
        <v>4</v>
      </c>
      <c r="M81" s="209">
        <f t="shared" si="24"/>
        <v>166.6</v>
      </c>
      <c r="N81" s="209">
        <v>0</v>
      </c>
      <c r="O81" s="209">
        <v>166.6</v>
      </c>
      <c r="P81" s="209">
        <f t="shared" si="8"/>
        <v>5764360</v>
      </c>
      <c r="Q81" s="209">
        <f t="shared" si="7"/>
        <v>3026289</v>
      </c>
      <c r="R81" s="209">
        <f t="shared" si="9"/>
        <v>2449853</v>
      </c>
      <c r="S81" s="209">
        <f t="shared" si="10"/>
        <v>288218</v>
      </c>
      <c r="T81" s="215"/>
    </row>
    <row r="82" spans="1:21" x14ac:dyDescent="0.25">
      <c r="A82" s="23">
        <v>48</v>
      </c>
      <c r="B82" s="36" t="s">
        <v>130</v>
      </c>
      <c r="C82" s="37" t="s">
        <v>131</v>
      </c>
      <c r="D82" s="214">
        <v>34866</v>
      </c>
      <c r="E82" s="214">
        <v>41973</v>
      </c>
      <c r="F82" s="214">
        <v>42003</v>
      </c>
      <c r="G82" s="210">
        <v>24</v>
      </c>
      <c r="H82" s="210">
        <v>24</v>
      </c>
      <c r="I82" s="209">
        <v>399.5</v>
      </c>
      <c r="J82" s="211">
        <f t="shared" si="23"/>
        <v>8</v>
      </c>
      <c r="K82" s="210">
        <v>3</v>
      </c>
      <c r="L82" s="210">
        <v>5</v>
      </c>
      <c r="M82" s="209">
        <f t="shared" si="24"/>
        <v>399.5</v>
      </c>
      <c r="N82" s="209">
        <v>184.2</v>
      </c>
      <c r="O82" s="209">
        <v>215.3</v>
      </c>
      <c r="P82" s="209">
        <f t="shared" si="8"/>
        <v>13822700</v>
      </c>
      <c r="Q82" s="209">
        <f t="shared" si="7"/>
        <v>7256917.5</v>
      </c>
      <c r="R82" s="209">
        <f t="shared" si="9"/>
        <v>5874647.5</v>
      </c>
      <c r="S82" s="209">
        <f t="shared" si="10"/>
        <v>691135</v>
      </c>
      <c r="T82" s="215"/>
    </row>
    <row r="83" spans="1:21" x14ac:dyDescent="0.25">
      <c r="A83" s="23">
        <v>49</v>
      </c>
      <c r="B83" s="36" t="s">
        <v>132</v>
      </c>
      <c r="C83" s="37" t="s">
        <v>133</v>
      </c>
      <c r="D83" s="214">
        <v>36055</v>
      </c>
      <c r="E83" s="214">
        <v>41973</v>
      </c>
      <c r="F83" s="214">
        <v>42003</v>
      </c>
      <c r="G83" s="210">
        <v>11</v>
      </c>
      <c r="H83" s="210">
        <v>11</v>
      </c>
      <c r="I83" s="209">
        <v>338.2</v>
      </c>
      <c r="J83" s="211">
        <f t="shared" si="23"/>
        <v>7</v>
      </c>
      <c r="K83" s="210">
        <v>4</v>
      </c>
      <c r="L83" s="210">
        <v>3</v>
      </c>
      <c r="M83" s="209">
        <f t="shared" si="24"/>
        <v>306.5</v>
      </c>
      <c r="N83" s="209">
        <v>164.9</v>
      </c>
      <c r="O83" s="209">
        <v>141.6</v>
      </c>
      <c r="P83" s="209">
        <f t="shared" si="8"/>
        <v>10604900</v>
      </c>
      <c r="Q83" s="209">
        <f t="shared" si="7"/>
        <v>5567572.5</v>
      </c>
      <c r="R83" s="209">
        <f t="shared" si="9"/>
        <v>4507082.5</v>
      </c>
      <c r="S83" s="209">
        <f t="shared" si="10"/>
        <v>530245</v>
      </c>
      <c r="T83" s="215"/>
    </row>
    <row r="84" spans="1:21" x14ac:dyDescent="0.25">
      <c r="A84" s="23">
        <v>50</v>
      </c>
      <c r="B84" s="36" t="s">
        <v>134</v>
      </c>
      <c r="C84" s="37" t="s">
        <v>135</v>
      </c>
      <c r="D84" s="214">
        <v>36055</v>
      </c>
      <c r="E84" s="214">
        <v>41973</v>
      </c>
      <c r="F84" s="214">
        <v>42003</v>
      </c>
      <c r="G84" s="210">
        <v>12</v>
      </c>
      <c r="H84" s="210">
        <v>12</v>
      </c>
      <c r="I84" s="209">
        <v>102.3</v>
      </c>
      <c r="J84" s="211">
        <f t="shared" si="23"/>
        <v>2</v>
      </c>
      <c r="K84" s="210">
        <v>0</v>
      </c>
      <c r="L84" s="210">
        <v>2</v>
      </c>
      <c r="M84" s="209">
        <f t="shared" si="24"/>
        <v>102.3</v>
      </c>
      <c r="N84" s="209">
        <v>0</v>
      </c>
      <c r="O84" s="209">
        <v>102.3</v>
      </c>
      <c r="P84" s="209">
        <f t="shared" si="8"/>
        <v>3539580</v>
      </c>
      <c r="Q84" s="209">
        <f t="shared" si="7"/>
        <v>1858279.5</v>
      </c>
      <c r="R84" s="209">
        <f t="shared" si="9"/>
        <v>1504321.5</v>
      </c>
      <c r="S84" s="209">
        <f t="shared" si="10"/>
        <v>176979</v>
      </c>
      <c r="T84" s="215"/>
    </row>
    <row r="85" spans="1:21" x14ac:dyDescent="0.25">
      <c r="A85" s="23">
        <v>51</v>
      </c>
      <c r="B85" s="36" t="s">
        <v>136</v>
      </c>
      <c r="C85" s="37" t="s">
        <v>137</v>
      </c>
      <c r="D85" s="214">
        <v>36068</v>
      </c>
      <c r="E85" s="214">
        <v>41973</v>
      </c>
      <c r="F85" s="214">
        <v>42003</v>
      </c>
      <c r="G85" s="210">
        <v>7</v>
      </c>
      <c r="H85" s="210">
        <v>7</v>
      </c>
      <c r="I85" s="209">
        <v>166.7</v>
      </c>
      <c r="J85" s="211">
        <f t="shared" si="23"/>
        <v>4</v>
      </c>
      <c r="K85" s="210">
        <v>3</v>
      </c>
      <c r="L85" s="210">
        <v>1</v>
      </c>
      <c r="M85" s="209">
        <f t="shared" si="24"/>
        <v>166.7</v>
      </c>
      <c r="N85" s="209">
        <v>126.8</v>
      </c>
      <c r="O85" s="209">
        <v>39.9</v>
      </c>
      <c r="P85" s="209">
        <f t="shared" si="8"/>
        <v>5767820</v>
      </c>
      <c r="Q85" s="209">
        <f t="shared" si="7"/>
        <v>3028105.5</v>
      </c>
      <c r="R85" s="209">
        <f t="shared" si="9"/>
        <v>2451323.5</v>
      </c>
      <c r="S85" s="209">
        <f t="shared" si="10"/>
        <v>288391</v>
      </c>
      <c r="T85" s="215"/>
    </row>
    <row r="86" spans="1:21" x14ac:dyDescent="0.25">
      <c r="A86" s="23">
        <v>52</v>
      </c>
      <c r="B86" s="36" t="s">
        <v>138</v>
      </c>
      <c r="C86" s="37" t="s">
        <v>139</v>
      </c>
      <c r="D86" s="214">
        <v>36055</v>
      </c>
      <c r="E86" s="214">
        <v>41973</v>
      </c>
      <c r="F86" s="214">
        <v>42003</v>
      </c>
      <c r="G86" s="210">
        <v>7</v>
      </c>
      <c r="H86" s="210">
        <v>7</v>
      </c>
      <c r="I86" s="209">
        <v>104.1</v>
      </c>
      <c r="J86" s="211">
        <f t="shared" si="23"/>
        <v>3</v>
      </c>
      <c r="K86" s="210">
        <v>0</v>
      </c>
      <c r="L86" s="210">
        <v>3</v>
      </c>
      <c r="M86" s="209">
        <f t="shared" si="24"/>
        <v>85.5</v>
      </c>
      <c r="N86" s="209">
        <v>0</v>
      </c>
      <c r="O86" s="209">
        <v>85.5</v>
      </c>
      <c r="P86" s="209">
        <f t="shared" si="8"/>
        <v>2958300</v>
      </c>
      <c r="Q86" s="209">
        <f t="shared" si="7"/>
        <v>1553107.5</v>
      </c>
      <c r="R86" s="209">
        <f t="shared" si="9"/>
        <v>1257277.5</v>
      </c>
      <c r="S86" s="209">
        <f t="shared" si="10"/>
        <v>147915</v>
      </c>
      <c r="T86" s="215"/>
    </row>
    <row r="87" spans="1:21" x14ac:dyDescent="0.25">
      <c r="A87" s="23">
        <v>53</v>
      </c>
      <c r="B87" s="36" t="s">
        <v>140</v>
      </c>
      <c r="C87" s="37" t="s">
        <v>141</v>
      </c>
      <c r="D87" s="214">
        <v>33472</v>
      </c>
      <c r="E87" s="214">
        <v>41973</v>
      </c>
      <c r="F87" s="214">
        <v>42003</v>
      </c>
      <c r="G87" s="210">
        <v>20</v>
      </c>
      <c r="H87" s="210">
        <v>20</v>
      </c>
      <c r="I87" s="209">
        <v>206.4</v>
      </c>
      <c r="J87" s="211">
        <f t="shared" si="23"/>
        <v>5</v>
      </c>
      <c r="K87" s="210">
        <v>1</v>
      </c>
      <c r="L87" s="210">
        <v>4</v>
      </c>
      <c r="M87" s="209">
        <f t="shared" si="24"/>
        <v>166.4</v>
      </c>
      <c r="N87" s="209">
        <v>40.9</v>
      </c>
      <c r="O87" s="209">
        <v>125.5</v>
      </c>
      <c r="P87" s="209">
        <f t="shared" si="8"/>
        <v>5757440</v>
      </c>
      <c r="Q87" s="209">
        <f t="shared" si="7"/>
        <v>3022656</v>
      </c>
      <c r="R87" s="209">
        <f t="shared" si="9"/>
        <v>2446912</v>
      </c>
      <c r="S87" s="209">
        <f t="shared" si="10"/>
        <v>287872</v>
      </c>
      <c r="T87" s="215"/>
    </row>
    <row r="88" spans="1:21" ht="21" x14ac:dyDescent="0.25">
      <c r="A88" s="23"/>
      <c r="B88" s="35" t="s">
        <v>142</v>
      </c>
      <c r="C88" s="210"/>
      <c r="D88" s="214"/>
      <c r="E88" s="210"/>
      <c r="F88" s="210"/>
      <c r="G88" s="210"/>
      <c r="H88" s="210"/>
      <c r="I88" s="209"/>
      <c r="J88" s="211"/>
      <c r="K88" s="210"/>
      <c r="L88" s="210"/>
      <c r="M88" s="209"/>
      <c r="N88" s="209"/>
      <c r="O88" s="209"/>
      <c r="P88" s="209"/>
      <c r="Q88" s="209"/>
      <c r="R88" s="209"/>
      <c r="S88" s="209"/>
      <c r="T88" s="215"/>
      <c r="U88" s="42"/>
    </row>
    <row r="89" spans="1:21" ht="31.5" x14ac:dyDescent="0.25">
      <c r="A89" s="23"/>
      <c r="B89" s="35" t="s">
        <v>67</v>
      </c>
      <c r="C89" s="210" t="s">
        <v>31</v>
      </c>
      <c r="D89" s="214" t="s">
        <v>31</v>
      </c>
      <c r="E89" s="210" t="s">
        <v>31</v>
      </c>
      <c r="F89" s="210" t="s">
        <v>31</v>
      </c>
      <c r="G89" s="210">
        <f t="shared" ref="G89:S89" si="25">SUM(G90:G101)</f>
        <v>257</v>
      </c>
      <c r="H89" s="210">
        <f t="shared" si="25"/>
        <v>257</v>
      </c>
      <c r="I89" s="209">
        <f t="shared" si="25"/>
        <v>5250.7999999999993</v>
      </c>
      <c r="J89" s="211">
        <f t="shared" si="25"/>
        <v>98</v>
      </c>
      <c r="K89" s="210">
        <f t="shared" si="25"/>
        <v>24</v>
      </c>
      <c r="L89" s="210">
        <f t="shared" si="25"/>
        <v>74</v>
      </c>
      <c r="M89" s="209">
        <f t="shared" si="25"/>
        <v>3317.16</v>
      </c>
      <c r="N89" s="209">
        <f t="shared" si="25"/>
        <v>973.71999999999991</v>
      </c>
      <c r="O89" s="209">
        <f t="shared" si="25"/>
        <v>2343.4399999999996</v>
      </c>
      <c r="P89" s="209">
        <f t="shared" si="25"/>
        <v>114773736</v>
      </c>
      <c r="Q89" s="209">
        <f t="shared" si="25"/>
        <v>60256211.399999999</v>
      </c>
      <c r="R89" s="209">
        <f t="shared" si="25"/>
        <v>48778837.799999997</v>
      </c>
      <c r="S89" s="209">
        <f t="shared" si="25"/>
        <v>5738686.7999999998</v>
      </c>
      <c r="T89" s="215"/>
      <c r="U89" s="42"/>
    </row>
    <row r="90" spans="1:21" x14ac:dyDescent="0.25">
      <c r="A90" s="23">
        <v>54</v>
      </c>
      <c r="B90" s="36" t="s">
        <v>143</v>
      </c>
      <c r="C90" s="37" t="s">
        <v>75</v>
      </c>
      <c r="D90" s="214">
        <v>36244</v>
      </c>
      <c r="E90" s="214">
        <v>41973</v>
      </c>
      <c r="F90" s="214">
        <v>42003</v>
      </c>
      <c r="G90" s="210">
        <v>5</v>
      </c>
      <c r="H90" s="210">
        <v>5</v>
      </c>
      <c r="I90" s="209">
        <v>356.7</v>
      </c>
      <c r="J90" s="211">
        <f>SUM(K90:L90)</f>
        <v>3</v>
      </c>
      <c r="K90" s="210">
        <v>0</v>
      </c>
      <c r="L90" s="210">
        <v>3</v>
      </c>
      <c r="M90" s="209">
        <f>SUM(N90:O90)</f>
        <v>78.239999999999995</v>
      </c>
      <c r="N90" s="209">
        <v>0</v>
      </c>
      <c r="O90" s="209">
        <v>78.239999999999995</v>
      </c>
      <c r="P90" s="209">
        <f t="shared" ref="P90:P138" si="26">M90*34600</f>
        <v>2707104</v>
      </c>
      <c r="Q90" s="209">
        <f t="shared" ref="Q90:Q154" si="27">P90*0.525</f>
        <v>1421229.6</v>
      </c>
      <c r="R90" s="209">
        <f t="shared" ref="R90:R138" si="28">P90-Q90-S90</f>
        <v>1150519.2</v>
      </c>
      <c r="S90" s="209">
        <f t="shared" ref="S90:S138" si="29">P90*0.05</f>
        <v>135355.20000000001</v>
      </c>
      <c r="T90" s="215"/>
      <c r="U90" s="42"/>
    </row>
    <row r="91" spans="1:21" x14ac:dyDescent="0.25">
      <c r="A91" s="23">
        <v>55</v>
      </c>
      <c r="B91" s="36" t="s">
        <v>144</v>
      </c>
      <c r="C91" s="37" t="s">
        <v>145</v>
      </c>
      <c r="D91" s="214">
        <v>35573</v>
      </c>
      <c r="E91" s="214">
        <v>41973</v>
      </c>
      <c r="F91" s="214">
        <v>42003</v>
      </c>
      <c r="G91" s="210">
        <v>24</v>
      </c>
      <c r="H91" s="210">
        <v>24</v>
      </c>
      <c r="I91" s="209">
        <v>372.6</v>
      </c>
      <c r="J91" s="211">
        <f t="shared" ref="J91:J101" si="30">SUM(K91:L91)</f>
        <v>9</v>
      </c>
      <c r="K91" s="210">
        <v>4</v>
      </c>
      <c r="L91" s="210">
        <v>5</v>
      </c>
      <c r="M91" s="209">
        <f t="shared" ref="M91:M101" si="31">SUM(N91:O91)</f>
        <v>330.28999999999996</v>
      </c>
      <c r="N91" s="209">
        <v>122.41</v>
      </c>
      <c r="O91" s="209">
        <v>207.88</v>
      </c>
      <c r="P91" s="209">
        <f t="shared" si="26"/>
        <v>11428033.999999998</v>
      </c>
      <c r="Q91" s="209">
        <f t="shared" si="27"/>
        <v>5999717.8499999996</v>
      </c>
      <c r="R91" s="209">
        <f t="shared" si="28"/>
        <v>4856914.4499999983</v>
      </c>
      <c r="S91" s="209">
        <f t="shared" si="29"/>
        <v>571401.69999999995</v>
      </c>
      <c r="T91" s="215"/>
      <c r="U91" s="42"/>
    </row>
    <row r="92" spans="1:21" x14ac:dyDescent="0.25">
      <c r="A92" s="23">
        <v>56</v>
      </c>
      <c r="B92" s="36" t="s">
        <v>146</v>
      </c>
      <c r="C92" s="37" t="s">
        <v>131</v>
      </c>
      <c r="D92" s="214">
        <v>35573</v>
      </c>
      <c r="E92" s="214">
        <v>41973</v>
      </c>
      <c r="F92" s="214">
        <v>42003</v>
      </c>
      <c r="G92" s="210">
        <v>10</v>
      </c>
      <c r="H92" s="210">
        <v>10</v>
      </c>
      <c r="I92" s="209">
        <v>445</v>
      </c>
      <c r="J92" s="211">
        <f t="shared" si="30"/>
        <v>4</v>
      </c>
      <c r="K92" s="210">
        <v>0</v>
      </c>
      <c r="L92" s="210">
        <v>4</v>
      </c>
      <c r="M92" s="209">
        <f t="shared" si="31"/>
        <v>137</v>
      </c>
      <c r="N92" s="209">
        <v>0</v>
      </c>
      <c r="O92" s="209">
        <v>137</v>
      </c>
      <c r="P92" s="209">
        <f t="shared" si="26"/>
        <v>4740200</v>
      </c>
      <c r="Q92" s="209">
        <f t="shared" si="27"/>
        <v>2488605</v>
      </c>
      <c r="R92" s="209">
        <f t="shared" si="28"/>
        <v>2014585</v>
      </c>
      <c r="S92" s="209">
        <f t="shared" si="29"/>
        <v>237010</v>
      </c>
      <c r="T92" s="215"/>
      <c r="U92" s="42"/>
    </row>
    <row r="93" spans="1:21" x14ac:dyDescent="0.25">
      <c r="A93" s="23">
        <v>57</v>
      </c>
      <c r="B93" s="36" t="s">
        <v>147</v>
      </c>
      <c r="C93" s="37" t="s">
        <v>148</v>
      </c>
      <c r="D93" s="214">
        <v>36244</v>
      </c>
      <c r="E93" s="214">
        <v>41973</v>
      </c>
      <c r="F93" s="214">
        <v>42003</v>
      </c>
      <c r="G93" s="210">
        <v>20</v>
      </c>
      <c r="H93" s="210">
        <v>20</v>
      </c>
      <c r="I93" s="209">
        <v>370.9</v>
      </c>
      <c r="J93" s="211">
        <f t="shared" si="30"/>
        <v>9</v>
      </c>
      <c r="K93" s="210">
        <v>5</v>
      </c>
      <c r="L93" s="210">
        <v>4</v>
      </c>
      <c r="M93" s="209">
        <f t="shared" si="31"/>
        <v>317.85000000000002</v>
      </c>
      <c r="N93" s="209">
        <v>176.71</v>
      </c>
      <c r="O93" s="209">
        <v>141.13999999999999</v>
      </c>
      <c r="P93" s="209">
        <f t="shared" si="26"/>
        <v>10997610</v>
      </c>
      <c r="Q93" s="209">
        <f t="shared" si="27"/>
        <v>5773745.25</v>
      </c>
      <c r="R93" s="209">
        <f t="shared" si="28"/>
        <v>4673984.25</v>
      </c>
      <c r="S93" s="209">
        <f t="shared" si="29"/>
        <v>549880.5</v>
      </c>
      <c r="T93" s="215"/>
      <c r="U93" s="42"/>
    </row>
    <row r="94" spans="1:21" x14ac:dyDescent="0.25">
      <c r="A94" s="23">
        <v>58</v>
      </c>
      <c r="B94" s="36" t="s">
        <v>149</v>
      </c>
      <c r="C94" s="37" t="s">
        <v>46</v>
      </c>
      <c r="D94" s="214">
        <v>36244</v>
      </c>
      <c r="E94" s="214">
        <v>41973</v>
      </c>
      <c r="F94" s="214">
        <v>42003</v>
      </c>
      <c r="G94" s="210">
        <v>15</v>
      </c>
      <c r="H94" s="210">
        <v>15</v>
      </c>
      <c r="I94" s="209">
        <v>381.5</v>
      </c>
      <c r="J94" s="211">
        <f t="shared" si="30"/>
        <v>8</v>
      </c>
      <c r="K94" s="210">
        <v>5</v>
      </c>
      <c r="L94" s="210">
        <v>3</v>
      </c>
      <c r="M94" s="209">
        <f t="shared" si="31"/>
        <v>345.54999999999995</v>
      </c>
      <c r="N94" s="209">
        <v>237.7</v>
      </c>
      <c r="O94" s="209">
        <v>107.85</v>
      </c>
      <c r="P94" s="209">
        <f t="shared" si="26"/>
        <v>11956029.999999998</v>
      </c>
      <c r="Q94" s="209">
        <f t="shared" si="27"/>
        <v>6276915.7499999991</v>
      </c>
      <c r="R94" s="209">
        <f t="shared" si="28"/>
        <v>5081312.7499999991</v>
      </c>
      <c r="S94" s="209">
        <f t="shared" si="29"/>
        <v>597801.49999999988</v>
      </c>
      <c r="T94" s="215"/>
      <c r="U94" s="42"/>
    </row>
    <row r="95" spans="1:21" x14ac:dyDescent="0.25">
      <c r="A95" s="23">
        <v>59</v>
      </c>
      <c r="B95" s="36" t="s">
        <v>150</v>
      </c>
      <c r="C95" s="37" t="s">
        <v>151</v>
      </c>
      <c r="D95" s="214">
        <v>35573</v>
      </c>
      <c r="E95" s="214">
        <v>41973</v>
      </c>
      <c r="F95" s="214">
        <v>42003</v>
      </c>
      <c r="G95" s="210">
        <v>33</v>
      </c>
      <c r="H95" s="210">
        <v>33</v>
      </c>
      <c r="I95" s="209">
        <v>410.4</v>
      </c>
      <c r="J95" s="211">
        <f t="shared" si="30"/>
        <v>10</v>
      </c>
      <c r="K95" s="210">
        <v>1</v>
      </c>
      <c r="L95" s="210">
        <v>9</v>
      </c>
      <c r="M95" s="209">
        <f t="shared" si="31"/>
        <v>326.45999999999998</v>
      </c>
      <c r="N95" s="209">
        <v>27.96</v>
      </c>
      <c r="O95" s="209">
        <v>298.5</v>
      </c>
      <c r="P95" s="209">
        <f t="shared" si="26"/>
        <v>11295516</v>
      </c>
      <c r="Q95" s="209">
        <f t="shared" si="27"/>
        <v>5930145.9000000004</v>
      </c>
      <c r="R95" s="209">
        <f t="shared" si="28"/>
        <v>4800594.3</v>
      </c>
      <c r="S95" s="209">
        <f t="shared" si="29"/>
        <v>564775.80000000005</v>
      </c>
      <c r="T95" s="215"/>
      <c r="U95" s="42"/>
    </row>
    <row r="96" spans="1:21" x14ac:dyDescent="0.25">
      <c r="A96" s="23">
        <v>60</v>
      </c>
      <c r="B96" s="36" t="s">
        <v>152</v>
      </c>
      <c r="C96" s="37" t="s">
        <v>153</v>
      </c>
      <c r="D96" s="214">
        <v>35573</v>
      </c>
      <c r="E96" s="214">
        <v>41973</v>
      </c>
      <c r="F96" s="214">
        <v>42003</v>
      </c>
      <c r="G96" s="210">
        <v>34</v>
      </c>
      <c r="H96" s="210">
        <v>34</v>
      </c>
      <c r="I96" s="209">
        <v>692.3</v>
      </c>
      <c r="J96" s="211">
        <f t="shared" si="30"/>
        <v>12</v>
      </c>
      <c r="K96" s="210">
        <v>0</v>
      </c>
      <c r="L96" s="210">
        <v>12</v>
      </c>
      <c r="M96" s="209">
        <f t="shared" si="31"/>
        <v>410.76</v>
      </c>
      <c r="N96" s="209">
        <v>0</v>
      </c>
      <c r="O96" s="209">
        <v>410.76</v>
      </c>
      <c r="P96" s="209">
        <f t="shared" si="26"/>
        <v>14212296</v>
      </c>
      <c r="Q96" s="209">
        <f t="shared" si="27"/>
        <v>7461455.4000000004</v>
      </c>
      <c r="R96" s="209">
        <f t="shared" si="28"/>
        <v>6040225.7999999998</v>
      </c>
      <c r="S96" s="209">
        <f t="shared" si="29"/>
        <v>710614.8</v>
      </c>
      <c r="T96" s="215"/>
      <c r="U96" s="42"/>
    </row>
    <row r="97" spans="1:21" x14ac:dyDescent="0.25">
      <c r="A97" s="23">
        <v>61</v>
      </c>
      <c r="B97" s="36" t="s">
        <v>154</v>
      </c>
      <c r="C97" s="37" t="s">
        <v>155</v>
      </c>
      <c r="D97" s="214">
        <v>35823</v>
      </c>
      <c r="E97" s="214">
        <v>41973</v>
      </c>
      <c r="F97" s="214">
        <v>42003</v>
      </c>
      <c r="G97" s="210">
        <v>17</v>
      </c>
      <c r="H97" s="210">
        <v>17</v>
      </c>
      <c r="I97" s="209">
        <v>433.7</v>
      </c>
      <c r="J97" s="211">
        <f t="shared" si="30"/>
        <v>6</v>
      </c>
      <c r="K97" s="210">
        <v>0</v>
      </c>
      <c r="L97" s="210">
        <v>6</v>
      </c>
      <c r="M97" s="209">
        <f t="shared" si="31"/>
        <v>134.56</v>
      </c>
      <c r="N97" s="209">
        <v>0</v>
      </c>
      <c r="O97" s="209">
        <v>134.56</v>
      </c>
      <c r="P97" s="209">
        <f t="shared" si="26"/>
        <v>4655776</v>
      </c>
      <c r="Q97" s="209">
        <f t="shared" si="27"/>
        <v>2444282.4</v>
      </c>
      <c r="R97" s="209">
        <f t="shared" si="28"/>
        <v>1978704.8</v>
      </c>
      <c r="S97" s="209">
        <f t="shared" si="29"/>
        <v>232788.80000000002</v>
      </c>
      <c r="T97" s="215"/>
      <c r="U97" s="42"/>
    </row>
    <row r="98" spans="1:21" x14ac:dyDescent="0.25">
      <c r="A98" s="23">
        <v>62</v>
      </c>
      <c r="B98" s="36" t="s">
        <v>156</v>
      </c>
      <c r="C98" s="37" t="s">
        <v>157</v>
      </c>
      <c r="D98" s="214">
        <v>40626</v>
      </c>
      <c r="E98" s="214">
        <v>41973</v>
      </c>
      <c r="F98" s="214">
        <v>42003</v>
      </c>
      <c r="G98" s="210">
        <v>27</v>
      </c>
      <c r="H98" s="210">
        <v>27</v>
      </c>
      <c r="I98" s="209">
        <v>426.9</v>
      </c>
      <c r="J98" s="211">
        <f t="shared" si="30"/>
        <v>10</v>
      </c>
      <c r="K98" s="210">
        <v>5</v>
      </c>
      <c r="L98" s="210">
        <v>5</v>
      </c>
      <c r="M98" s="209">
        <f t="shared" si="31"/>
        <v>426.9</v>
      </c>
      <c r="N98" s="209">
        <v>259.89999999999998</v>
      </c>
      <c r="O98" s="209">
        <v>167</v>
      </c>
      <c r="P98" s="209">
        <f t="shared" si="26"/>
        <v>14770740</v>
      </c>
      <c r="Q98" s="209">
        <f t="shared" si="27"/>
        <v>7754638.5</v>
      </c>
      <c r="R98" s="209">
        <f t="shared" si="28"/>
        <v>6277564.5</v>
      </c>
      <c r="S98" s="209">
        <f t="shared" si="29"/>
        <v>738537</v>
      </c>
      <c r="T98" s="215"/>
      <c r="U98" s="42"/>
    </row>
    <row r="99" spans="1:21" x14ac:dyDescent="0.25">
      <c r="A99" s="23">
        <v>63</v>
      </c>
      <c r="B99" s="36" t="s">
        <v>158</v>
      </c>
      <c r="C99" s="37" t="s">
        <v>157</v>
      </c>
      <c r="D99" s="214">
        <v>36244</v>
      </c>
      <c r="E99" s="214">
        <v>41973</v>
      </c>
      <c r="F99" s="214">
        <v>42003</v>
      </c>
      <c r="G99" s="210">
        <v>12</v>
      </c>
      <c r="H99" s="210">
        <v>12</v>
      </c>
      <c r="I99" s="209">
        <v>206</v>
      </c>
      <c r="J99" s="211">
        <f t="shared" si="30"/>
        <v>4</v>
      </c>
      <c r="K99" s="210">
        <v>0</v>
      </c>
      <c r="L99" s="210">
        <v>4</v>
      </c>
      <c r="M99" s="209">
        <f t="shared" si="31"/>
        <v>145.12</v>
      </c>
      <c r="N99" s="209">
        <v>0</v>
      </c>
      <c r="O99" s="209">
        <v>145.12</v>
      </c>
      <c r="P99" s="209">
        <f t="shared" si="26"/>
        <v>5021152</v>
      </c>
      <c r="Q99" s="209">
        <f t="shared" si="27"/>
        <v>2636104.8000000003</v>
      </c>
      <c r="R99" s="209">
        <f t="shared" si="28"/>
        <v>2133989.5999999996</v>
      </c>
      <c r="S99" s="209">
        <f t="shared" si="29"/>
        <v>251057.6</v>
      </c>
      <c r="T99" s="215"/>
      <c r="U99" s="42"/>
    </row>
    <row r="100" spans="1:21" x14ac:dyDescent="0.25">
      <c r="A100" s="23">
        <v>64</v>
      </c>
      <c r="B100" s="36" t="s">
        <v>159</v>
      </c>
      <c r="C100" s="37" t="s">
        <v>160</v>
      </c>
      <c r="D100" s="214">
        <v>35241</v>
      </c>
      <c r="E100" s="214">
        <v>41973</v>
      </c>
      <c r="F100" s="214">
        <v>42003</v>
      </c>
      <c r="G100" s="210">
        <v>42</v>
      </c>
      <c r="H100" s="210">
        <v>42</v>
      </c>
      <c r="I100" s="209">
        <v>783.9</v>
      </c>
      <c r="J100" s="211">
        <f t="shared" si="30"/>
        <v>15</v>
      </c>
      <c r="K100" s="210">
        <v>0</v>
      </c>
      <c r="L100" s="210">
        <v>15</v>
      </c>
      <c r="M100" s="209">
        <f t="shared" si="31"/>
        <v>329.69</v>
      </c>
      <c r="N100" s="209">
        <v>0</v>
      </c>
      <c r="O100" s="209">
        <v>329.69</v>
      </c>
      <c r="P100" s="209">
        <f t="shared" si="26"/>
        <v>11407274</v>
      </c>
      <c r="Q100" s="209">
        <f t="shared" si="27"/>
        <v>5988818.8500000006</v>
      </c>
      <c r="R100" s="209">
        <f t="shared" si="28"/>
        <v>4848091.4499999993</v>
      </c>
      <c r="S100" s="209">
        <f t="shared" si="29"/>
        <v>570363.70000000007</v>
      </c>
      <c r="T100" s="215"/>
      <c r="U100" s="42"/>
    </row>
    <row r="101" spans="1:21" x14ac:dyDescent="0.25">
      <c r="A101" s="23">
        <v>65</v>
      </c>
      <c r="B101" s="36" t="s">
        <v>161</v>
      </c>
      <c r="C101" s="37" t="s">
        <v>162</v>
      </c>
      <c r="D101" s="214">
        <v>36244</v>
      </c>
      <c r="E101" s="214">
        <v>41973</v>
      </c>
      <c r="F101" s="214">
        <v>42003</v>
      </c>
      <c r="G101" s="210">
        <v>18</v>
      </c>
      <c r="H101" s="210">
        <v>18</v>
      </c>
      <c r="I101" s="209">
        <v>370.9</v>
      </c>
      <c r="J101" s="211">
        <f t="shared" si="30"/>
        <v>8</v>
      </c>
      <c r="K101" s="210">
        <v>4</v>
      </c>
      <c r="L101" s="210">
        <v>4</v>
      </c>
      <c r="M101" s="209">
        <f t="shared" si="31"/>
        <v>334.74</v>
      </c>
      <c r="N101" s="209">
        <v>149.04</v>
      </c>
      <c r="O101" s="209">
        <v>185.7</v>
      </c>
      <c r="P101" s="209">
        <f t="shared" si="26"/>
        <v>11582004</v>
      </c>
      <c r="Q101" s="209">
        <f t="shared" si="27"/>
        <v>6080552.1000000006</v>
      </c>
      <c r="R101" s="209">
        <f t="shared" si="28"/>
        <v>4922351.6999999993</v>
      </c>
      <c r="S101" s="209">
        <f t="shared" si="29"/>
        <v>579100.20000000007</v>
      </c>
      <c r="T101" s="215"/>
      <c r="U101" s="42"/>
    </row>
    <row r="102" spans="1:21" ht="21" x14ac:dyDescent="0.25">
      <c r="A102" s="23"/>
      <c r="B102" s="35" t="s">
        <v>163</v>
      </c>
      <c r="C102" s="210"/>
      <c r="D102" s="214"/>
      <c r="E102" s="210"/>
      <c r="F102" s="210"/>
      <c r="G102" s="210"/>
      <c r="H102" s="210"/>
      <c r="I102" s="209"/>
      <c r="J102" s="211"/>
      <c r="K102" s="210"/>
      <c r="L102" s="210"/>
      <c r="M102" s="209"/>
      <c r="N102" s="209"/>
      <c r="O102" s="209"/>
      <c r="P102" s="209"/>
      <c r="Q102" s="209"/>
      <c r="R102" s="209"/>
      <c r="S102" s="209"/>
      <c r="T102" s="215"/>
    </row>
    <row r="103" spans="1:21" ht="31.5" x14ac:dyDescent="0.25">
      <c r="A103" s="23"/>
      <c r="B103" s="35" t="s">
        <v>164</v>
      </c>
      <c r="C103" s="210" t="s">
        <v>31</v>
      </c>
      <c r="D103" s="214" t="s">
        <v>31</v>
      </c>
      <c r="E103" s="210" t="s">
        <v>31</v>
      </c>
      <c r="F103" s="210" t="s">
        <v>31</v>
      </c>
      <c r="G103" s="210">
        <f t="shared" ref="G103:S103" si="32">SUM(G104:G112)</f>
        <v>239</v>
      </c>
      <c r="H103" s="210">
        <f t="shared" si="32"/>
        <v>239</v>
      </c>
      <c r="I103" s="209">
        <f t="shared" si="32"/>
        <v>4024.4000000000005</v>
      </c>
      <c r="J103" s="211">
        <f t="shared" si="32"/>
        <v>94</v>
      </c>
      <c r="K103" s="210">
        <f t="shared" si="32"/>
        <v>74</v>
      </c>
      <c r="L103" s="210">
        <f t="shared" si="32"/>
        <v>20</v>
      </c>
      <c r="M103" s="209">
        <f t="shared" si="32"/>
        <v>4024.4000000000005</v>
      </c>
      <c r="N103" s="209">
        <f t="shared" si="32"/>
        <v>3148.4</v>
      </c>
      <c r="O103" s="209">
        <f t="shared" si="32"/>
        <v>876</v>
      </c>
      <c r="P103" s="209">
        <f t="shared" si="32"/>
        <v>139244240</v>
      </c>
      <c r="Q103" s="209">
        <f t="shared" si="32"/>
        <v>73103226</v>
      </c>
      <c r="R103" s="209">
        <f t="shared" si="32"/>
        <v>59178802</v>
      </c>
      <c r="S103" s="209">
        <f t="shared" si="32"/>
        <v>6962212</v>
      </c>
      <c r="T103" s="215"/>
    </row>
    <row r="104" spans="1:21" x14ac:dyDescent="0.25">
      <c r="A104" s="23">
        <v>66</v>
      </c>
      <c r="B104" s="36" t="s">
        <v>165</v>
      </c>
      <c r="C104" s="37" t="s">
        <v>166</v>
      </c>
      <c r="D104" s="214">
        <v>39022</v>
      </c>
      <c r="E104" s="214">
        <v>41973</v>
      </c>
      <c r="F104" s="214">
        <v>42003</v>
      </c>
      <c r="G104" s="210">
        <v>30</v>
      </c>
      <c r="H104" s="210">
        <v>30</v>
      </c>
      <c r="I104" s="209">
        <v>556.20000000000005</v>
      </c>
      <c r="J104" s="211">
        <f t="shared" ref="J104:J111" si="33">SUM(K104:L104)</f>
        <v>13</v>
      </c>
      <c r="K104" s="210">
        <v>11</v>
      </c>
      <c r="L104" s="210">
        <v>2</v>
      </c>
      <c r="M104" s="209">
        <f t="shared" ref="M104:M111" si="34">SUM(N104:O104)</f>
        <v>556.19999999999993</v>
      </c>
      <c r="N104" s="209">
        <v>517.79999999999995</v>
      </c>
      <c r="O104" s="209">
        <v>38.4</v>
      </c>
      <c r="P104" s="209">
        <f t="shared" si="26"/>
        <v>19244519.999999996</v>
      </c>
      <c r="Q104" s="209">
        <f t="shared" si="27"/>
        <v>10103372.999999998</v>
      </c>
      <c r="R104" s="209">
        <f t="shared" si="28"/>
        <v>8178920.9999999981</v>
      </c>
      <c r="S104" s="209">
        <f t="shared" si="29"/>
        <v>962225.99999999988</v>
      </c>
      <c r="T104" s="215"/>
    </row>
    <row r="105" spans="1:21" x14ac:dyDescent="0.25">
      <c r="A105" s="23">
        <v>67</v>
      </c>
      <c r="B105" s="36" t="s">
        <v>167</v>
      </c>
      <c r="C105" s="37" t="s">
        <v>168</v>
      </c>
      <c r="D105" s="214">
        <v>39022</v>
      </c>
      <c r="E105" s="214">
        <v>41973</v>
      </c>
      <c r="F105" s="214">
        <v>42003</v>
      </c>
      <c r="G105" s="210">
        <v>23</v>
      </c>
      <c r="H105" s="210">
        <v>23</v>
      </c>
      <c r="I105" s="209">
        <v>347.1</v>
      </c>
      <c r="J105" s="211">
        <f t="shared" si="33"/>
        <v>8</v>
      </c>
      <c r="K105" s="210">
        <v>7</v>
      </c>
      <c r="L105" s="210">
        <v>1</v>
      </c>
      <c r="M105" s="209">
        <f t="shared" si="34"/>
        <v>347.09999999999997</v>
      </c>
      <c r="N105" s="209">
        <v>307.2</v>
      </c>
      <c r="O105" s="209">
        <v>39.9</v>
      </c>
      <c r="P105" s="209">
        <f t="shared" si="26"/>
        <v>12009659.999999998</v>
      </c>
      <c r="Q105" s="209">
        <f t="shared" si="27"/>
        <v>6305071.4999999991</v>
      </c>
      <c r="R105" s="209">
        <f t="shared" si="28"/>
        <v>5104105.4999999991</v>
      </c>
      <c r="S105" s="209">
        <f t="shared" si="29"/>
        <v>600482.99999999988</v>
      </c>
      <c r="T105" s="215"/>
    </row>
    <row r="106" spans="1:21" x14ac:dyDescent="0.25">
      <c r="A106" s="23">
        <v>68</v>
      </c>
      <c r="B106" s="36" t="s">
        <v>169</v>
      </c>
      <c r="C106" s="37" t="s">
        <v>170</v>
      </c>
      <c r="D106" s="214">
        <v>39022</v>
      </c>
      <c r="E106" s="214">
        <v>41973</v>
      </c>
      <c r="F106" s="214">
        <v>42003</v>
      </c>
      <c r="G106" s="210">
        <v>30</v>
      </c>
      <c r="H106" s="210">
        <v>30</v>
      </c>
      <c r="I106" s="209">
        <v>602.5</v>
      </c>
      <c r="J106" s="211">
        <f t="shared" si="33"/>
        <v>13</v>
      </c>
      <c r="K106" s="210">
        <v>9</v>
      </c>
      <c r="L106" s="210">
        <v>4</v>
      </c>
      <c r="M106" s="209">
        <f t="shared" si="34"/>
        <v>602.5</v>
      </c>
      <c r="N106" s="209">
        <v>397.2</v>
      </c>
      <c r="O106" s="209">
        <v>205.3</v>
      </c>
      <c r="P106" s="209">
        <f t="shared" si="26"/>
        <v>20846500</v>
      </c>
      <c r="Q106" s="209">
        <f t="shared" si="27"/>
        <v>10944412.5</v>
      </c>
      <c r="R106" s="209">
        <f t="shared" si="28"/>
        <v>8859762.5</v>
      </c>
      <c r="S106" s="209">
        <f t="shared" si="29"/>
        <v>1042325</v>
      </c>
      <c r="T106" s="215"/>
    </row>
    <row r="107" spans="1:21" x14ac:dyDescent="0.25">
      <c r="A107" s="23">
        <v>69</v>
      </c>
      <c r="B107" s="36" t="s">
        <v>171</v>
      </c>
      <c r="C107" s="37" t="s">
        <v>172</v>
      </c>
      <c r="D107" s="214">
        <v>39022</v>
      </c>
      <c r="E107" s="214">
        <v>41973</v>
      </c>
      <c r="F107" s="214">
        <v>42003</v>
      </c>
      <c r="G107" s="210">
        <v>15</v>
      </c>
      <c r="H107" s="210">
        <v>15</v>
      </c>
      <c r="I107" s="209">
        <v>335.7</v>
      </c>
      <c r="J107" s="211">
        <f t="shared" si="33"/>
        <v>8</v>
      </c>
      <c r="K107" s="210">
        <v>7</v>
      </c>
      <c r="L107" s="210">
        <v>1</v>
      </c>
      <c r="M107" s="209">
        <f t="shared" si="34"/>
        <v>335.70000000000005</v>
      </c>
      <c r="N107" s="209">
        <v>295.10000000000002</v>
      </c>
      <c r="O107" s="209">
        <v>40.6</v>
      </c>
      <c r="P107" s="209">
        <f t="shared" si="26"/>
        <v>11615220.000000002</v>
      </c>
      <c r="Q107" s="209">
        <f t="shared" si="27"/>
        <v>6097990.5000000009</v>
      </c>
      <c r="R107" s="209">
        <f t="shared" si="28"/>
        <v>4936468.5000000009</v>
      </c>
      <c r="S107" s="209">
        <f t="shared" si="29"/>
        <v>580761.00000000012</v>
      </c>
      <c r="T107" s="215"/>
    </row>
    <row r="108" spans="1:21" x14ac:dyDescent="0.25">
      <c r="A108" s="23">
        <v>70</v>
      </c>
      <c r="B108" s="36" t="s">
        <v>173</v>
      </c>
      <c r="C108" s="37" t="s">
        <v>174</v>
      </c>
      <c r="D108" s="214">
        <v>39022</v>
      </c>
      <c r="E108" s="214">
        <v>41973</v>
      </c>
      <c r="F108" s="214">
        <v>42003</v>
      </c>
      <c r="G108" s="210">
        <v>40</v>
      </c>
      <c r="H108" s="210">
        <v>40</v>
      </c>
      <c r="I108" s="209">
        <v>600.79999999999995</v>
      </c>
      <c r="J108" s="211">
        <f t="shared" si="33"/>
        <v>12</v>
      </c>
      <c r="K108" s="210">
        <v>8</v>
      </c>
      <c r="L108" s="210">
        <v>4</v>
      </c>
      <c r="M108" s="209">
        <f t="shared" si="34"/>
        <v>600.79999999999995</v>
      </c>
      <c r="N108" s="209">
        <v>394.7</v>
      </c>
      <c r="O108" s="209">
        <v>206.1</v>
      </c>
      <c r="P108" s="209">
        <f t="shared" si="26"/>
        <v>20787680</v>
      </c>
      <c r="Q108" s="209">
        <f t="shared" si="27"/>
        <v>10913532</v>
      </c>
      <c r="R108" s="209">
        <f t="shared" si="28"/>
        <v>8834764</v>
      </c>
      <c r="S108" s="209">
        <f t="shared" si="29"/>
        <v>1039384</v>
      </c>
      <c r="T108" s="215"/>
    </row>
    <row r="109" spans="1:21" x14ac:dyDescent="0.25">
      <c r="A109" s="23">
        <v>71</v>
      </c>
      <c r="B109" s="36" t="s">
        <v>175</v>
      </c>
      <c r="C109" s="37" t="s">
        <v>174</v>
      </c>
      <c r="D109" s="214">
        <v>39022</v>
      </c>
      <c r="E109" s="214">
        <v>41973</v>
      </c>
      <c r="F109" s="214">
        <v>42003</v>
      </c>
      <c r="G109" s="210">
        <v>27</v>
      </c>
      <c r="H109" s="210">
        <v>27</v>
      </c>
      <c r="I109" s="209">
        <v>336.4</v>
      </c>
      <c r="J109" s="211">
        <f t="shared" si="33"/>
        <v>9</v>
      </c>
      <c r="K109" s="210">
        <v>9</v>
      </c>
      <c r="L109" s="210">
        <v>0</v>
      </c>
      <c r="M109" s="209">
        <f t="shared" si="34"/>
        <v>336.4</v>
      </c>
      <c r="N109" s="209">
        <v>336.4</v>
      </c>
      <c r="O109" s="209">
        <v>0</v>
      </c>
      <c r="P109" s="209">
        <f t="shared" si="26"/>
        <v>11639440</v>
      </c>
      <c r="Q109" s="209">
        <f t="shared" si="27"/>
        <v>6110706</v>
      </c>
      <c r="R109" s="209">
        <f t="shared" si="28"/>
        <v>4946762</v>
      </c>
      <c r="S109" s="209">
        <f t="shared" si="29"/>
        <v>581972</v>
      </c>
      <c r="T109" s="215"/>
    </row>
    <row r="110" spans="1:21" x14ac:dyDescent="0.25">
      <c r="A110" s="23">
        <v>72</v>
      </c>
      <c r="B110" s="36" t="s">
        <v>176</v>
      </c>
      <c r="C110" s="37" t="s">
        <v>177</v>
      </c>
      <c r="D110" s="214">
        <v>39022</v>
      </c>
      <c r="E110" s="214">
        <v>41973</v>
      </c>
      <c r="F110" s="214">
        <v>42003</v>
      </c>
      <c r="G110" s="210">
        <v>28</v>
      </c>
      <c r="H110" s="210">
        <v>28</v>
      </c>
      <c r="I110" s="209">
        <v>556.9</v>
      </c>
      <c r="J110" s="211">
        <f t="shared" si="33"/>
        <v>13</v>
      </c>
      <c r="K110" s="210">
        <v>10</v>
      </c>
      <c r="L110" s="210">
        <v>3</v>
      </c>
      <c r="M110" s="209">
        <f t="shared" si="34"/>
        <v>556.9</v>
      </c>
      <c r="N110" s="209">
        <v>424</v>
      </c>
      <c r="O110" s="209">
        <v>132.9</v>
      </c>
      <c r="P110" s="209">
        <f t="shared" si="26"/>
        <v>19268740</v>
      </c>
      <c r="Q110" s="209">
        <f t="shared" si="27"/>
        <v>10116088.5</v>
      </c>
      <c r="R110" s="209">
        <f t="shared" si="28"/>
        <v>8189214.5</v>
      </c>
      <c r="S110" s="209">
        <f t="shared" si="29"/>
        <v>963437</v>
      </c>
      <c r="T110" s="215"/>
    </row>
    <row r="111" spans="1:21" x14ac:dyDescent="0.25">
      <c r="A111" s="23">
        <v>73</v>
      </c>
      <c r="B111" s="36" t="s">
        <v>178</v>
      </c>
      <c r="C111" s="37" t="s">
        <v>179</v>
      </c>
      <c r="D111" s="214">
        <v>39022</v>
      </c>
      <c r="E111" s="214">
        <v>41973</v>
      </c>
      <c r="F111" s="214">
        <v>42003</v>
      </c>
      <c r="G111" s="210">
        <v>19</v>
      </c>
      <c r="H111" s="210">
        <v>19</v>
      </c>
      <c r="I111" s="209">
        <v>349.5</v>
      </c>
      <c r="J111" s="211">
        <f t="shared" si="33"/>
        <v>8</v>
      </c>
      <c r="K111" s="210">
        <v>6</v>
      </c>
      <c r="L111" s="210">
        <v>2</v>
      </c>
      <c r="M111" s="209">
        <f t="shared" si="34"/>
        <v>349.5</v>
      </c>
      <c r="N111" s="209">
        <v>257.2</v>
      </c>
      <c r="O111" s="209">
        <v>92.3</v>
      </c>
      <c r="P111" s="209">
        <f t="shared" si="26"/>
        <v>12092700</v>
      </c>
      <c r="Q111" s="209">
        <f t="shared" si="27"/>
        <v>6348667.5</v>
      </c>
      <c r="R111" s="209">
        <f t="shared" si="28"/>
        <v>5139397.5</v>
      </c>
      <c r="S111" s="209">
        <f t="shared" si="29"/>
        <v>604635</v>
      </c>
      <c r="T111" s="215"/>
    </row>
    <row r="112" spans="1:21" x14ac:dyDescent="0.25">
      <c r="A112" s="23">
        <v>74</v>
      </c>
      <c r="B112" s="36" t="s">
        <v>180</v>
      </c>
      <c r="C112" s="37" t="s">
        <v>181</v>
      </c>
      <c r="D112" s="214">
        <v>39022</v>
      </c>
      <c r="E112" s="214">
        <v>41973</v>
      </c>
      <c r="F112" s="214">
        <v>42003</v>
      </c>
      <c r="G112" s="210">
        <v>27</v>
      </c>
      <c r="H112" s="210">
        <v>27</v>
      </c>
      <c r="I112" s="209">
        <v>339.3</v>
      </c>
      <c r="J112" s="211">
        <f>SUM(K112:L112)</f>
        <v>10</v>
      </c>
      <c r="K112" s="210">
        <v>7</v>
      </c>
      <c r="L112" s="210">
        <v>3</v>
      </c>
      <c r="M112" s="209">
        <f>SUM(N112:O112)</f>
        <v>339.3</v>
      </c>
      <c r="N112" s="209">
        <v>218.8</v>
      </c>
      <c r="O112" s="209">
        <v>120.5</v>
      </c>
      <c r="P112" s="209">
        <f t="shared" si="26"/>
        <v>11739780</v>
      </c>
      <c r="Q112" s="209">
        <f t="shared" si="27"/>
        <v>6163384.5</v>
      </c>
      <c r="R112" s="209">
        <f t="shared" si="28"/>
        <v>4989406.5</v>
      </c>
      <c r="S112" s="209">
        <f t="shared" si="29"/>
        <v>586989</v>
      </c>
      <c r="T112" s="215"/>
    </row>
    <row r="113" spans="1:33" ht="21.75" customHeight="1" x14ac:dyDescent="0.25">
      <c r="A113" s="23"/>
      <c r="B113" s="43" t="s">
        <v>182</v>
      </c>
      <c r="C113" s="37"/>
      <c r="D113" s="214"/>
      <c r="E113" s="39"/>
      <c r="F113" s="41"/>
      <c r="G113" s="210"/>
      <c r="H113" s="210"/>
      <c r="I113" s="209"/>
      <c r="J113" s="211"/>
      <c r="K113" s="210"/>
      <c r="L113" s="210"/>
      <c r="M113" s="209"/>
      <c r="N113" s="209"/>
      <c r="O113" s="209"/>
      <c r="P113" s="209"/>
      <c r="Q113" s="209"/>
      <c r="R113" s="209"/>
      <c r="S113" s="209"/>
      <c r="T113" s="215"/>
    </row>
    <row r="114" spans="1:33" ht="21" x14ac:dyDescent="0.25">
      <c r="A114" s="23"/>
      <c r="B114" s="35" t="s">
        <v>183</v>
      </c>
      <c r="C114" s="210"/>
      <c r="D114" s="214"/>
      <c r="E114" s="210"/>
      <c r="F114" s="210"/>
      <c r="G114" s="210"/>
      <c r="H114" s="210"/>
      <c r="I114" s="209"/>
      <c r="J114" s="211"/>
      <c r="K114" s="210"/>
      <c r="L114" s="210"/>
      <c r="M114" s="209"/>
      <c r="N114" s="209"/>
      <c r="O114" s="209"/>
      <c r="P114" s="209"/>
      <c r="Q114" s="209"/>
      <c r="R114" s="209"/>
      <c r="S114" s="209"/>
      <c r="T114" s="215"/>
    </row>
    <row r="115" spans="1:33" ht="31.5" x14ac:dyDescent="0.25">
      <c r="A115" s="23"/>
      <c r="B115" s="35" t="s">
        <v>108</v>
      </c>
      <c r="C115" s="210" t="s">
        <v>31</v>
      </c>
      <c r="D115" s="214" t="s">
        <v>31</v>
      </c>
      <c r="E115" s="210" t="s">
        <v>31</v>
      </c>
      <c r="F115" s="210" t="s">
        <v>31</v>
      </c>
      <c r="G115" s="210">
        <f t="shared" ref="G115:S115" si="35">SUM(G116:G123)</f>
        <v>101</v>
      </c>
      <c r="H115" s="210">
        <f t="shared" si="35"/>
        <v>101</v>
      </c>
      <c r="I115" s="209">
        <f t="shared" si="35"/>
        <v>1814.8</v>
      </c>
      <c r="J115" s="211">
        <f t="shared" si="35"/>
        <v>35</v>
      </c>
      <c r="K115" s="210">
        <f t="shared" si="35"/>
        <v>11</v>
      </c>
      <c r="L115" s="210">
        <f t="shared" si="35"/>
        <v>24</v>
      </c>
      <c r="M115" s="209">
        <f t="shared" si="35"/>
        <v>1344.03</v>
      </c>
      <c r="N115" s="209">
        <f t="shared" si="35"/>
        <v>360.20000000000005</v>
      </c>
      <c r="O115" s="209">
        <f t="shared" si="35"/>
        <v>983.83</v>
      </c>
      <c r="P115" s="209">
        <f t="shared" si="35"/>
        <v>46503438</v>
      </c>
      <c r="Q115" s="209">
        <f t="shared" si="35"/>
        <v>24414304.950000003</v>
      </c>
      <c r="R115" s="209">
        <f t="shared" si="35"/>
        <v>19763961.149999999</v>
      </c>
      <c r="S115" s="209">
        <f t="shared" si="35"/>
        <v>2325171.9</v>
      </c>
      <c r="T115" s="215"/>
    </row>
    <row r="116" spans="1:33" x14ac:dyDescent="0.25">
      <c r="A116" s="23">
        <v>75</v>
      </c>
      <c r="B116" s="36" t="s">
        <v>184</v>
      </c>
      <c r="C116" s="37" t="s">
        <v>185</v>
      </c>
      <c r="D116" s="214">
        <v>34750</v>
      </c>
      <c r="E116" s="214">
        <v>41973</v>
      </c>
      <c r="F116" s="214">
        <v>42003</v>
      </c>
      <c r="G116" s="210">
        <v>18</v>
      </c>
      <c r="H116" s="210">
        <v>18</v>
      </c>
      <c r="I116" s="209">
        <v>319.55</v>
      </c>
      <c r="J116" s="211">
        <f t="shared" ref="J116:J123" si="36">SUM(K116:L116)</f>
        <v>8</v>
      </c>
      <c r="K116" s="210">
        <v>4</v>
      </c>
      <c r="L116" s="210">
        <v>4</v>
      </c>
      <c r="M116" s="209">
        <f t="shared" ref="M116:M123" si="37">SUM(N116:O116)</f>
        <v>319.54999999999995</v>
      </c>
      <c r="N116" s="209">
        <v>170.2</v>
      </c>
      <c r="O116" s="209">
        <v>149.35</v>
      </c>
      <c r="P116" s="209">
        <f t="shared" si="26"/>
        <v>11056429.999999998</v>
      </c>
      <c r="Q116" s="209">
        <f t="shared" si="27"/>
        <v>5804625.7499999991</v>
      </c>
      <c r="R116" s="209">
        <f t="shared" si="28"/>
        <v>4698982.7499999991</v>
      </c>
      <c r="S116" s="209">
        <f t="shared" si="29"/>
        <v>552821.49999999988</v>
      </c>
      <c r="T116" s="215"/>
    </row>
    <row r="117" spans="1:33" x14ac:dyDescent="0.25">
      <c r="A117" s="23">
        <v>76</v>
      </c>
      <c r="B117" s="36" t="s">
        <v>186</v>
      </c>
      <c r="C117" s="37" t="s">
        <v>187</v>
      </c>
      <c r="D117" s="214">
        <v>37861</v>
      </c>
      <c r="E117" s="214">
        <v>41973</v>
      </c>
      <c r="F117" s="214">
        <v>42003</v>
      </c>
      <c r="G117" s="210">
        <v>9</v>
      </c>
      <c r="H117" s="210">
        <v>9</v>
      </c>
      <c r="I117" s="209">
        <v>516</v>
      </c>
      <c r="J117" s="211">
        <f t="shared" si="36"/>
        <v>3</v>
      </c>
      <c r="K117" s="210">
        <v>0</v>
      </c>
      <c r="L117" s="210">
        <v>3</v>
      </c>
      <c r="M117" s="209">
        <f t="shared" si="37"/>
        <v>151.80000000000001</v>
      </c>
      <c r="N117" s="209">
        <v>0</v>
      </c>
      <c r="O117" s="209">
        <v>151.80000000000001</v>
      </c>
      <c r="P117" s="209">
        <f t="shared" si="26"/>
        <v>5252280</v>
      </c>
      <c r="Q117" s="209">
        <f t="shared" si="27"/>
        <v>2757447</v>
      </c>
      <c r="R117" s="209">
        <f t="shared" si="28"/>
        <v>2232219</v>
      </c>
      <c r="S117" s="209">
        <f t="shared" si="29"/>
        <v>262614</v>
      </c>
      <c r="T117" s="215"/>
    </row>
    <row r="118" spans="1:33" x14ac:dyDescent="0.25">
      <c r="A118" s="23">
        <v>77</v>
      </c>
      <c r="B118" s="36" t="s">
        <v>188</v>
      </c>
      <c r="C118" s="37" t="s">
        <v>189</v>
      </c>
      <c r="D118" s="214">
        <v>36327</v>
      </c>
      <c r="E118" s="214">
        <v>41973</v>
      </c>
      <c r="F118" s="214">
        <v>42003</v>
      </c>
      <c r="G118" s="210">
        <v>7</v>
      </c>
      <c r="H118" s="210">
        <v>7</v>
      </c>
      <c r="I118" s="209">
        <v>84.85</v>
      </c>
      <c r="J118" s="211">
        <f t="shared" si="36"/>
        <v>2</v>
      </c>
      <c r="K118" s="210">
        <v>0</v>
      </c>
      <c r="L118" s="210">
        <v>2</v>
      </c>
      <c r="M118" s="209">
        <f t="shared" si="37"/>
        <v>84.85</v>
      </c>
      <c r="N118" s="209">
        <v>0</v>
      </c>
      <c r="O118" s="209">
        <v>84.85</v>
      </c>
      <c r="P118" s="209">
        <f t="shared" si="26"/>
        <v>2935810</v>
      </c>
      <c r="Q118" s="209">
        <f t="shared" si="27"/>
        <v>1541300.25</v>
      </c>
      <c r="R118" s="209">
        <f t="shared" si="28"/>
        <v>1247719.25</v>
      </c>
      <c r="S118" s="209">
        <f t="shared" si="29"/>
        <v>146790.5</v>
      </c>
      <c r="T118" s="215"/>
    </row>
    <row r="119" spans="1:33" x14ac:dyDescent="0.25">
      <c r="A119" s="23">
        <v>78</v>
      </c>
      <c r="B119" s="36" t="s">
        <v>190</v>
      </c>
      <c r="C119" s="37" t="s">
        <v>191</v>
      </c>
      <c r="D119" s="214">
        <v>37160</v>
      </c>
      <c r="E119" s="214">
        <v>41973</v>
      </c>
      <c r="F119" s="214">
        <v>42003</v>
      </c>
      <c r="G119" s="210">
        <v>6</v>
      </c>
      <c r="H119" s="210">
        <v>6</v>
      </c>
      <c r="I119" s="209">
        <v>105.77</v>
      </c>
      <c r="J119" s="211">
        <f t="shared" si="36"/>
        <v>2</v>
      </c>
      <c r="K119" s="210">
        <v>0</v>
      </c>
      <c r="L119" s="210">
        <v>2</v>
      </c>
      <c r="M119" s="209">
        <f t="shared" si="37"/>
        <v>105.77</v>
      </c>
      <c r="N119" s="209">
        <v>0</v>
      </c>
      <c r="O119" s="209">
        <v>105.77</v>
      </c>
      <c r="P119" s="209">
        <f t="shared" si="26"/>
        <v>3659642</v>
      </c>
      <c r="Q119" s="209">
        <f t="shared" si="27"/>
        <v>1921312.05</v>
      </c>
      <c r="R119" s="209">
        <f t="shared" si="28"/>
        <v>1555347.8499999999</v>
      </c>
      <c r="S119" s="209">
        <f t="shared" si="29"/>
        <v>182982.1</v>
      </c>
      <c r="T119" s="215"/>
    </row>
    <row r="120" spans="1:33" x14ac:dyDescent="0.25">
      <c r="A120" s="23">
        <v>79</v>
      </c>
      <c r="B120" s="36" t="s">
        <v>192</v>
      </c>
      <c r="C120" s="37" t="s">
        <v>193</v>
      </c>
      <c r="D120" s="214">
        <v>37811</v>
      </c>
      <c r="E120" s="214">
        <v>41973</v>
      </c>
      <c r="F120" s="214">
        <v>42003</v>
      </c>
      <c r="G120" s="210">
        <v>15</v>
      </c>
      <c r="H120" s="210">
        <v>15</v>
      </c>
      <c r="I120" s="209">
        <v>230.09</v>
      </c>
      <c r="J120" s="211">
        <f t="shared" si="36"/>
        <v>5</v>
      </c>
      <c r="K120" s="210">
        <v>1</v>
      </c>
      <c r="L120" s="210">
        <v>4</v>
      </c>
      <c r="M120" s="209">
        <f t="shared" si="37"/>
        <v>230.09</v>
      </c>
      <c r="N120" s="209">
        <v>23.24</v>
      </c>
      <c r="O120" s="209">
        <v>206.85</v>
      </c>
      <c r="P120" s="209">
        <f t="shared" si="26"/>
        <v>7961114</v>
      </c>
      <c r="Q120" s="209">
        <f t="shared" si="27"/>
        <v>4179584.85</v>
      </c>
      <c r="R120" s="209">
        <f t="shared" si="28"/>
        <v>3383473.4499999997</v>
      </c>
      <c r="S120" s="209">
        <f t="shared" si="29"/>
        <v>398055.7</v>
      </c>
      <c r="T120" s="215"/>
    </row>
    <row r="121" spans="1:33" x14ac:dyDescent="0.25">
      <c r="A121" s="23">
        <v>80</v>
      </c>
      <c r="B121" s="36" t="s">
        <v>194</v>
      </c>
      <c r="C121" s="37" t="s">
        <v>98</v>
      </c>
      <c r="D121" s="214">
        <v>38742</v>
      </c>
      <c r="E121" s="214">
        <v>41973</v>
      </c>
      <c r="F121" s="214">
        <v>42003</v>
      </c>
      <c r="G121" s="210">
        <v>16</v>
      </c>
      <c r="H121" s="210">
        <v>16</v>
      </c>
      <c r="I121" s="209">
        <v>220.2</v>
      </c>
      <c r="J121" s="211">
        <f t="shared" si="36"/>
        <v>5</v>
      </c>
      <c r="K121" s="210">
        <v>1</v>
      </c>
      <c r="L121" s="210">
        <v>4</v>
      </c>
      <c r="M121" s="209">
        <f t="shared" si="37"/>
        <v>191.22000000000003</v>
      </c>
      <c r="N121" s="209">
        <v>21.67</v>
      </c>
      <c r="O121" s="209">
        <v>169.55</v>
      </c>
      <c r="P121" s="209">
        <f t="shared" si="26"/>
        <v>6616212.0000000009</v>
      </c>
      <c r="Q121" s="209">
        <f t="shared" si="27"/>
        <v>3473511.3000000007</v>
      </c>
      <c r="R121" s="209">
        <f t="shared" si="28"/>
        <v>2811890.1</v>
      </c>
      <c r="S121" s="209">
        <f t="shared" si="29"/>
        <v>330810.60000000009</v>
      </c>
      <c r="T121" s="215"/>
    </row>
    <row r="122" spans="1:33" x14ac:dyDescent="0.25">
      <c r="A122" s="23">
        <v>81</v>
      </c>
      <c r="B122" s="36" t="s">
        <v>195</v>
      </c>
      <c r="C122" s="37" t="s">
        <v>196</v>
      </c>
      <c r="D122" s="214">
        <v>35056</v>
      </c>
      <c r="E122" s="214">
        <v>41973</v>
      </c>
      <c r="F122" s="214">
        <v>42003</v>
      </c>
      <c r="G122" s="210">
        <v>15</v>
      </c>
      <c r="H122" s="210">
        <v>15</v>
      </c>
      <c r="I122" s="209">
        <v>189.34</v>
      </c>
      <c r="J122" s="211">
        <f t="shared" si="36"/>
        <v>5</v>
      </c>
      <c r="K122" s="210">
        <v>4</v>
      </c>
      <c r="L122" s="210">
        <v>1</v>
      </c>
      <c r="M122" s="209">
        <f t="shared" si="37"/>
        <v>134.45000000000002</v>
      </c>
      <c r="N122" s="209">
        <v>115.79</v>
      </c>
      <c r="O122" s="209">
        <v>18.66</v>
      </c>
      <c r="P122" s="209">
        <f t="shared" si="26"/>
        <v>4651970.0000000009</v>
      </c>
      <c r="Q122" s="209">
        <f t="shared" si="27"/>
        <v>2442284.2500000005</v>
      </c>
      <c r="R122" s="209">
        <f t="shared" si="28"/>
        <v>1977087.2500000005</v>
      </c>
      <c r="S122" s="209">
        <f t="shared" si="29"/>
        <v>232598.50000000006</v>
      </c>
      <c r="T122" s="215"/>
    </row>
    <row r="123" spans="1:33" x14ac:dyDescent="0.25">
      <c r="A123" s="23">
        <v>82</v>
      </c>
      <c r="B123" s="36" t="s">
        <v>197</v>
      </c>
      <c r="C123" s="37" t="s">
        <v>198</v>
      </c>
      <c r="D123" s="214">
        <v>34717</v>
      </c>
      <c r="E123" s="214">
        <v>41973</v>
      </c>
      <c r="F123" s="214">
        <v>42003</v>
      </c>
      <c r="G123" s="210">
        <v>15</v>
      </c>
      <c r="H123" s="210">
        <v>15</v>
      </c>
      <c r="I123" s="209">
        <v>149</v>
      </c>
      <c r="J123" s="211">
        <f t="shared" si="36"/>
        <v>5</v>
      </c>
      <c r="K123" s="210">
        <v>1</v>
      </c>
      <c r="L123" s="210">
        <v>4</v>
      </c>
      <c r="M123" s="209">
        <f t="shared" si="37"/>
        <v>126.3</v>
      </c>
      <c r="N123" s="209">
        <v>29.3</v>
      </c>
      <c r="O123" s="209">
        <v>97</v>
      </c>
      <c r="P123" s="209">
        <f t="shared" si="26"/>
        <v>4369980</v>
      </c>
      <c r="Q123" s="209">
        <f t="shared" si="27"/>
        <v>2294239.5</v>
      </c>
      <c r="R123" s="209">
        <f t="shared" si="28"/>
        <v>1857241.5</v>
      </c>
      <c r="S123" s="209">
        <f t="shared" si="29"/>
        <v>218499</v>
      </c>
      <c r="T123" s="215"/>
    </row>
    <row r="124" spans="1:33" ht="23.25" customHeight="1" x14ac:dyDescent="0.25">
      <c r="A124" s="23"/>
      <c r="B124" s="43" t="s">
        <v>199</v>
      </c>
      <c r="C124" s="37"/>
      <c r="D124" s="214"/>
      <c r="E124" s="39"/>
      <c r="F124" s="41"/>
      <c r="G124" s="210"/>
      <c r="H124" s="210"/>
      <c r="I124" s="209"/>
      <c r="J124" s="211"/>
      <c r="K124" s="210"/>
      <c r="L124" s="210"/>
      <c r="M124" s="209"/>
      <c r="N124" s="209"/>
      <c r="O124" s="209"/>
      <c r="P124" s="209"/>
      <c r="Q124" s="209"/>
      <c r="R124" s="209"/>
      <c r="S124" s="209"/>
      <c r="T124" s="215"/>
    </row>
    <row r="125" spans="1:33" ht="21" x14ac:dyDescent="0.25">
      <c r="A125" s="23"/>
      <c r="B125" s="35" t="s">
        <v>200</v>
      </c>
      <c r="C125" s="210"/>
      <c r="D125" s="214"/>
      <c r="E125" s="210"/>
      <c r="F125" s="210"/>
      <c r="G125" s="210"/>
      <c r="H125" s="210"/>
      <c r="I125" s="209"/>
      <c r="J125" s="211"/>
      <c r="K125" s="210"/>
      <c r="L125" s="210"/>
      <c r="M125" s="209"/>
      <c r="N125" s="209"/>
      <c r="O125" s="209"/>
      <c r="P125" s="209"/>
      <c r="Q125" s="209"/>
      <c r="R125" s="209"/>
      <c r="S125" s="209"/>
      <c r="T125" s="215"/>
    </row>
    <row r="126" spans="1:33" ht="31.5" x14ac:dyDescent="0.25">
      <c r="A126" s="23"/>
      <c r="B126" s="35" t="s">
        <v>201</v>
      </c>
      <c r="C126" s="210" t="s">
        <v>31</v>
      </c>
      <c r="D126" s="214" t="s">
        <v>31</v>
      </c>
      <c r="E126" s="210" t="s">
        <v>31</v>
      </c>
      <c r="F126" s="210" t="s">
        <v>31</v>
      </c>
      <c r="G126" s="210">
        <f>SUM(G127:G132)</f>
        <v>383</v>
      </c>
      <c r="H126" s="210">
        <f t="shared" ref="H126:S126" si="38">SUM(H127:H132)</f>
        <v>151</v>
      </c>
      <c r="I126" s="210">
        <f t="shared" si="38"/>
        <v>13067.600000000002</v>
      </c>
      <c r="J126" s="210">
        <f t="shared" si="38"/>
        <v>64</v>
      </c>
      <c r="K126" s="210">
        <f t="shared" si="38"/>
        <v>3</v>
      </c>
      <c r="L126" s="210">
        <f t="shared" si="38"/>
        <v>61</v>
      </c>
      <c r="M126" s="210">
        <f t="shared" si="38"/>
        <v>2855.08</v>
      </c>
      <c r="N126" s="210">
        <f t="shared" si="38"/>
        <v>176.54</v>
      </c>
      <c r="O126" s="210">
        <f t="shared" si="38"/>
        <v>2678.54</v>
      </c>
      <c r="P126" s="209">
        <f t="shared" si="38"/>
        <v>98785768</v>
      </c>
      <c r="Q126" s="209">
        <f>SUM(Q127:Q132)</f>
        <v>51862528.200000003</v>
      </c>
      <c r="R126" s="209">
        <f t="shared" si="38"/>
        <v>41983951.399999999</v>
      </c>
      <c r="S126" s="209">
        <f t="shared" si="38"/>
        <v>4939288.4000000004</v>
      </c>
      <c r="T126" s="209"/>
      <c r="U126" s="209" t="e">
        <f>SUM(#REF!)</f>
        <v>#REF!</v>
      </c>
      <c r="V126" s="209" t="e">
        <f>SUM(#REF!)</f>
        <v>#REF!</v>
      </c>
      <c r="W126" s="209" t="e">
        <f>SUM(#REF!)</f>
        <v>#REF!</v>
      </c>
      <c r="X126" s="209" t="e">
        <f>SUM(#REF!)</f>
        <v>#REF!</v>
      </c>
      <c r="Y126" s="209" t="e">
        <f>SUM(#REF!)</f>
        <v>#REF!</v>
      </c>
      <c r="Z126" s="209"/>
      <c r="AA126" s="209"/>
      <c r="AB126" s="209"/>
      <c r="AC126" s="210"/>
      <c r="AD126" s="210"/>
      <c r="AE126" s="210"/>
      <c r="AF126" s="210"/>
      <c r="AG126" s="210"/>
    </row>
    <row r="127" spans="1:33" x14ac:dyDescent="0.25">
      <c r="A127" s="23">
        <v>83</v>
      </c>
      <c r="B127" s="36" t="s">
        <v>202</v>
      </c>
      <c r="C127" s="37" t="s">
        <v>172</v>
      </c>
      <c r="D127" s="214">
        <v>39066</v>
      </c>
      <c r="E127" s="214">
        <v>41973</v>
      </c>
      <c r="F127" s="214">
        <v>42003</v>
      </c>
      <c r="G127" s="210">
        <v>73</v>
      </c>
      <c r="H127" s="210">
        <v>70</v>
      </c>
      <c r="I127" s="209">
        <v>2213.6999999999998</v>
      </c>
      <c r="J127" s="211">
        <v>29</v>
      </c>
      <c r="K127" s="210">
        <v>0</v>
      </c>
      <c r="L127" s="210">
        <v>29</v>
      </c>
      <c r="M127" s="209">
        <f t="shared" ref="M127:M132" si="39">SUM(N127:O127)</f>
        <v>1227.8599999999999</v>
      </c>
      <c r="N127" s="209">
        <v>0</v>
      </c>
      <c r="O127" s="209">
        <v>1227.8599999999999</v>
      </c>
      <c r="P127" s="209">
        <f t="shared" ref="P127:P132" si="40">M127*34600</f>
        <v>42483956</v>
      </c>
      <c r="Q127" s="209">
        <f t="shared" ref="Q127:Q132" si="41">P127*0.525</f>
        <v>22304076.900000002</v>
      </c>
      <c r="R127" s="209">
        <f t="shared" ref="R127:R132" si="42">P127-Q127-S127</f>
        <v>18055681.299999997</v>
      </c>
      <c r="S127" s="209">
        <f t="shared" ref="S127:S132" si="43">P127*0.05</f>
        <v>2124197.8000000003</v>
      </c>
      <c r="T127" s="210"/>
    </row>
    <row r="128" spans="1:33" x14ac:dyDescent="0.25">
      <c r="A128" s="23">
        <v>84</v>
      </c>
      <c r="B128" s="36" t="s">
        <v>203</v>
      </c>
      <c r="C128" s="37" t="s">
        <v>155</v>
      </c>
      <c r="D128" s="214">
        <v>39066</v>
      </c>
      <c r="E128" s="214">
        <v>41973</v>
      </c>
      <c r="F128" s="214">
        <v>42003</v>
      </c>
      <c r="G128" s="210">
        <v>13</v>
      </c>
      <c r="H128" s="210">
        <v>9</v>
      </c>
      <c r="I128" s="209">
        <v>2181.6999999999998</v>
      </c>
      <c r="J128" s="211">
        <v>3</v>
      </c>
      <c r="K128" s="210">
        <v>0</v>
      </c>
      <c r="L128" s="210">
        <v>3</v>
      </c>
      <c r="M128" s="209">
        <f t="shared" si="39"/>
        <v>147.66999999999999</v>
      </c>
      <c r="N128" s="209">
        <v>0</v>
      </c>
      <c r="O128" s="209">
        <v>147.66999999999999</v>
      </c>
      <c r="P128" s="209">
        <f t="shared" si="40"/>
        <v>5109382</v>
      </c>
      <c r="Q128" s="209">
        <f t="shared" si="41"/>
        <v>2682425.5500000003</v>
      </c>
      <c r="R128" s="209">
        <f t="shared" si="42"/>
        <v>2171487.3499999996</v>
      </c>
      <c r="S128" s="209">
        <f t="shared" si="43"/>
        <v>255469.1</v>
      </c>
      <c r="T128" s="210"/>
    </row>
    <row r="129" spans="1:20" x14ac:dyDescent="0.25">
      <c r="A129" s="23">
        <v>85</v>
      </c>
      <c r="B129" s="36" t="s">
        <v>204</v>
      </c>
      <c r="C129" s="37" t="s">
        <v>104</v>
      </c>
      <c r="D129" s="214">
        <v>39066</v>
      </c>
      <c r="E129" s="214">
        <v>41973</v>
      </c>
      <c r="F129" s="214">
        <v>42003</v>
      </c>
      <c r="G129" s="210">
        <v>68</v>
      </c>
      <c r="H129" s="210">
        <v>62</v>
      </c>
      <c r="I129" s="209">
        <v>2161.8000000000002</v>
      </c>
      <c r="J129" s="211">
        <v>27</v>
      </c>
      <c r="K129" s="210">
        <v>3</v>
      </c>
      <c r="L129" s="210">
        <v>24</v>
      </c>
      <c r="M129" s="209">
        <f t="shared" si="39"/>
        <v>1229.1399999999999</v>
      </c>
      <c r="N129" s="209">
        <v>176.54</v>
      </c>
      <c r="O129" s="209">
        <v>1052.5999999999999</v>
      </c>
      <c r="P129" s="209">
        <v>42528244</v>
      </c>
      <c r="Q129" s="209">
        <v>22327328.100000001</v>
      </c>
      <c r="R129" s="209">
        <v>18074503.699999999</v>
      </c>
      <c r="S129" s="209">
        <v>2126412.2000000002</v>
      </c>
      <c r="T129" s="210"/>
    </row>
    <row r="130" spans="1:20" x14ac:dyDescent="0.25">
      <c r="A130" s="23">
        <v>86</v>
      </c>
      <c r="B130" s="36" t="s">
        <v>205</v>
      </c>
      <c r="C130" s="37" t="s">
        <v>40</v>
      </c>
      <c r="D130" s="214">
        <v>39066</v>
      </c>
      <c r="E130" s="214">
        <v>41973</v>
      </c>
      <c r="F130" s="214">
        <v>42003</v>
      </c>
      <c r="G130" s="211">
        <v>75</v>
      </c>
      <c r="H130" s="211">
        <v>2</v>
      </c>
      <c r="I130" s="39">
        <v>2156</v>
      </c>
      <c r="J130" s="211">
        <v>2</v>
      </c>
      <c r="K130" s="211">
        <v>0</v>
      </c>
      <c r="L130" s="211">
        <v>2</v>
      </c>
      <c r="M130" s="209">
        <f t="shared" si="39"/>
        <v>102.5</v>
      </c>
      <c r="N130" s="39">
        <v>0</v>
      </c>
      <c r="O130" s="39">
        <v>102.5</v>
      </c>
      <c r="P130" s="209">
        <f t="shared" si="40"/>
        <v>3546500</v>
      </c>
      <c r="Q130" s="209">
        <f t="shared" si="41"/>
        <v>1861912.5</v>
      </c>
      <c r="R130" s="209">
        <f t="shared" si="42"/>
        <v>1507262.5</v>
      </c>
      <c r="S130" s="209">
        <f t="shared" si="43"/>
        <v>177325</v>
      </c>
      <c r="T130" s="210"/>
    </row>
    <row r="131" spans="1:20" x14ac:dyDescent="0.25">
      <c r="A131" s="23">
        <v>87</v>
      </c>
      <c r="B131" s="36" t="s">
        <v>206</v>
      </c>
      <c r="C131" s="37" t="s">
        <v>102</v>
      </c>
      <c r="D131" s="214">
        <v>39066</v>
      </c>
      <c r="E131" s="214">
        <v>41973</v>
      </c>
      <c r="F131" s="214">
        <v>42003</v>
      </c>
      <c r="G131" s="211">
        <v>78</v>
      </c>
      <c r="H131" s="211">
        <v>3</v>
      </c>
      <c r="I131" s="39">
        <v>2201.6999999999998</v>
      </c>
      <c r="J131" s="211">
        <f>SUM(K131:L131)</f>
        <v>2</v>
      </c>
      <c r="K131" s="211">
        <v>0</v>
      </c>
      <c r="L131" s="211">
        <v>2</v>
      </c>
      <c r="M131" s="209">
        <f t="shared" si="39"/>
        <v>87.22</v>
      </c>
      <c r="N131" s="39">
        <v>0</v>
      </c>
      <c r="O131" s="39">
        <v>87.22</v>
      </c>
      <c r="P131" s="209">
        <f>Q131+R131+S131</f>
        <v>3017812.0000000005</v>
      </c>
      <c r="Q131" s="209">
        <v>1584351.3</v>
      </c>
      <c r="R131" s="209">
        <v>1282570.1000000001</v>
      </c>
      <c r="S131" s="209">
        <v>150890.6</v>
      </c>
      <c r="T131" s="210"/>
    </row>
    <row r="132" spans="1:20" x14ac:dyDescent="0.25">
      <c r="A132" s="23">
        <v>88</v>
      </c>
      <c r="B132" s="36" t="s">
        <v>207</v>
      </c>
      <c r="C132" s="37" t="s">
        <v>82</v>
      </c>
      <c r="D132" s="214">
        <v>39066</v>
      </c>
      <c r="E132" s="214">
        <v>41973</v>
      </c>
      <c r="F132" s="214">
        <v>42003</v>
      </c>
      <c r="G132" s="211">
        <v>76</v>
      </c>
      <c r="H132" s="211">
        <v>5</v>
      </c>
      <c r="I132" s="39">
        <v>2152.6999999999998</v>
      </c>
      <c r="J132" s="211">
        <f>SUM(K132:L132)</f>
        <v>1</v>
      </c>
      <c r="K132" s="211">
        <v>0</v>
      </c>
      <c r="L132" s="211">
        <v>1</v>
      </c>
      <c r="M132" s="209">
        <f t="shared" si="39"/>
        <v>60.69</v>
      </c>
      <c r="N132" s="39">
        <v>0</v>
      </c>
      <c r="O132" s="39">
        <v>60.69</v>
      </c>
      <c r="P132" s="209">
        <f t="shared" si="40"/>
        <v>2099874</v>
      </c>
      <c r="Q132" s="209">
        <f t="shared" si="41"/>
        <v>1102433.8500000001</v>
      </c>
      <c r="R132" s="209">
        <f t="shared" si="42"/>
        <v>892446.45</v>
      </c>
      <c r="S132" s="209">
        <f t="shared" si="43"/>
        <v>104993.70000000001</v>
      </c>
      <c r="T132" s="210"/>
    </row>
    <row r="133" spans="1:20" x14ac:dyDescent="0.25">
      <c r="A133" s="23"/>
      <c r="B133" s="43" t="s">
        <v>208</v>
      </c>
      <c r="C133" s="37"/>
      <c r="D133" s="214"/>
      <c r="E133" s="39"/>
      <c r="F133" s="41"/>
      <c r="G133" s="210"/>
      <c r="H133" s="210"/>
      <c r="I133" s="209"/>
      <c r="J133" s="211"/>
      <c r="K133" s="210"/>
      <c r="L133" s="210"/>
      <c r="M133" s="209"/>
      <c r="N133" s="209"/>
      <c r="O133" s="209"/>
      <c r="P133" s="209"/>
      <c r="Q133" s="209"/>
      <c r="R133" s="209"/>
      <c r="S133" s="209"/>
      <c r="T133" s="215"/>
    </row>
    <row r="134" spans="1:20" ht="21" x14ac:dyDescent="0.25">
      <c r="A134" s="23"/>
      <c r="B134" s="35" t="s">
        <v>209</v>
      </c>
      <c r="C134" s="210"/>
      <c r="D134" s="214"/>
      <c r="E134" s="210"/>
      <c r="F134" s="210"/>
      <c r="G134" s="210"/>
      <c r="H134" s="210"/>
      <c r="I134" s="209"/>
      <c r="J134" s="211"/>
      <c r="K134" s="210"/>
      <c r="L134" s="210"/>
      <c r="M134" s="209"/>
      <c r="N134" s="209"/>
      <c r="O134" s="209"/>
      <c r="P134" s="209"/>
      <c r="Q134" s="209"/>
      <c r="R134" s="209"/>
      <c r="S134" s="209"/>
      <c r="T134" s="215"/>
    </row>
    <row r="135" spans="1:20" ht="31.5" x14ac:dyDescent="0.25">
      <c r="A135" s="23"/>
      <c r="B135" s="35" t="s">
        <v>59</v>
      </c>
      <c r="C135" s="210" t="s">
        <v>31</v>
      </c>
      <c r="D135" s="214" t="s">
        <v>31</v>
      </c>
      <c r="E135" s="210" t="s">
        <v>31</v>
      </c>
      <c r="F135" s="210" t="s">
        <v>31</v>
      </c>
      <c r="G135" s="210">
        <f>SUM(G136:G138)</f>
        <v>107</v>
      </c>
      <c r="H135" s="210">
        <f t="shared" ref="H135:S135" si="44">SUM(H136:H138)</f>
        <v>107</v>
      </c>
      <c r="I135" s="209">
        <f t="shared" si="44"/>
        <v>1758.3</v>
      </c>
      <c r="J135" s="211">
        <f t="shared" si="44"/>
        <v>39</v>
      </c>
      <c r="K135" s="210">
        <f t="shared" si="44"/>
        <v>21</v>
      </c>
      <c r="L135" s="210">
        <f t="shared" si="44"/>
        <v>18</v>
      </c>
      <c r="M135" s="209">
        <f t="shared" si="44"/>
        <v>1714.1</v>
      </c>
      <c r="N135" s="209">
        <f t="shared" si="44"/>
        <v>863.2</v>
      </c>
      <c r="O135" s="209">
        <f t="shared" si="44"/>
        <v>850.9</v>
      </c>
      <c r="P135" s="209">
        <f t="shared" si="44"/>
        <v>59307860</v>
      </c>
      <c r="Q135" s="209">
        <f t="shared" si="44"/>
        <v>31136626.5</v>
      </c>
      <c r="R135" s="209">
        <f t="shared" si="44"/>
        <v>25205840.5</v>
      </c>
      <c r="S135" s="209">
        <f t="shared" si="44"/>
        <v>2965393</v>
      </c>
      <c r="T135" s="215"/>
    </row>
    <row r="136" spans="1:20" x14ac:dyDescent="0.25">
      <c r="A136" s="23">
        <v>89</v>
      </c>
      <c r="B136" s="36" t="s">
        <v>210</v>
      </c>
      <c r="C136" s="37" t="s">
        <v>211</v>
      </c>
      <c r="D136" s="214">
        <v>37887</v>
      </c>
      <c r="E136" s="214">
        <v>41973</v>
      </c>
      <c r="F136" s="214">
        <v>42003</v>
      </c>
      <c r="G136" s="210">
        <v>26</v>
      </c>
      <c r="H136" s="210">
        <v>26</v>
      </c>
      <c r="I136" s="209">
        <v>372.9</v>
      </c>
      <c r="J136" s="211">
        <f>SUM(K136:L136)</f>
        <v>10</v>
      </c>
      <c r="K136" s="210">
        <v>5</v>
      </c>
      <c r="L136" s="210">
        <v>5</v>
      </c>
      <c r="M136" s="209">
        <f>SUM(N136:O136)</f>
        <v>372.9</v>
      </c>
      <c r="N136" s="209">
        <v>189.2</v>
      </c>
      <c r="O136" s="209">
        <v>183.7</v>
      </c>
      <c r="P136" s="209">
        <f t="shared" si="26"/>
        <v>12902340</v>
      </c>
      <c r="Q136" s="209">
        <f t="shared" si="27"/>
        <v>6773728.5</v>
      </c>
      <c r="R136" s="209">
        <f t="shared" si="28"/>
        <v>5483494.5</v>
      </c>
      <c r="S136" s="209">
        <f t="shared" si="29"/>
        <v>645117</v>
      </c>
      <c r="T136" s="215"/>
    </row>
    <row r="137" spans="1:20" x14ac:dyDescent="0.25">
      <c r="A137" s="211">
        <v>90</v>
      </c>
      <c r="B137" s="36" t="s">
        <v>212</v>
      </c>
      <c r="C137" s="37" t="s">
        <v>211</v>
      </c>
      <c r="D137" s="214">
        <v>37887</v>
      </c>
      <c r="E137" s="214">
        <v>41973</v>
      </c>
      <c r="F137" s="214">
        <v>42003</v>
      </c>
      <c r="G137" s="210">
        <v>39</v>
      </c>
      <c r="H137" s="210">
        <v>39</v>
      </c>
      <c r="I137" s="209">
        <v>645.4</v>
      </c>
      <c r="J137" s="211">
        <f>SUM(K137:L137)</f>
        <v>16</v>
      </c>
      <c r="K137" s="210">
        <v>12</v>
      </c>
      <c r="L137" s="210">
        <v>4</v>
      </c>
      <c r="M137" s="209">
        <f>SUM(N137:O137)</f>
        <v>645.4</v>
      </c>
      <c r="N137" s="209">
        <v>466.8</v>
      </c>
      <c r="O137" s="209">
        <v>178.6</v>
      </c>
      <c r="P137" s="209">
        <f t="shared" si="26"/>
        <v>22330840</v>
      </c>
      <c r="Q137" s="209">
        <f t="shared" si="27"/>
        <v>11723691</v>
      </c>
      <c r="R137" s="209">
        <f t="shared" si="28"/>
        <v>9490607</v>
      </c>
      <c r="S137" s="209">
        <f t="shared" si="29"/>
        <v>1116542</v>
      </c>
      <c r="T137" s="215"/>
    </row>
    <row r="138" spans="1:20" ht="12.75" customHeight="1" x14ac:dyDescent="0.25">
      <c r="A138" s="211">
        <v>91</v>
      </c>
      <c r="B138" s="36" t="s">
        <v>213</v>
      </c>
      <c r="C138" s="37" t="s">
        <v>211</v>
      </c>
      <c r="D138" s="214">
        <v>37887</v>
      </c>
      <c r="E138" s="214">
        <v>41973</v>
      </c>
      <c r="F138" s="214">
        <v>42003</v>
      </c>
      <c r="G138" s="210">
        <v>42</v>
      </c>
      <c r="H138" s="210">
        <v>42</v>
      </c>
      <c r="I138" s="209">
        <v>740</v>
      </c>
      <c r="J138" s="211">
        <f>SUM(K138:L138)</f>
        <v>13</v>
      </c>
      <c r="K138" s="210">
        <v>4</v>
      </c>
      <c r="L138" s="210">
        <v>9</v>
      </c>
      <c r="M138" s="209">
        <f>SUM(N138:O138)</f>
        <v>695.8</v>
      </c>
      <c r="N138" s="209">
        <v>207.2</v>
      </c>
      <c r="O138" s="209">
        <v>488.6</v>
      </c>
      <c r="P138" s="209">
        <f t="shared" si="26"/>
        <v>24074680</v>
      </c>
      <c r="Q138" s="209">
        <f t="shared" si="27"/>
        <v>12639207</v>
      </c>
      <c r="R138" s="209">
        <f t="shared" si="28"/>
        <v>10231739</v>
      </c>
      <c r="S138" s="209">
        <f t="shared" si="29"/>
        <v>1203734</v>
      </c>
      <c r="T138" s="215"/>
    </row>
    <row r="139" spans="1:20" x14ac:dyDescent="0.25">
      <c r="A139" s="23"/>
      <c r="B139" s="31" t="s">
        <v>214</v>
      </c>
      <c r="C139" s="210"/>
      <c r="D139" s="210"/>
      <c r="E139" s="210"/>
      <c r="F139" s="210"/>
      <c r="G139" s="210"/>
      <c r="H139" s="210"/>
      <c r="I139" s="209"/>
      <c r="J139" s="211"/>
      <c r="K139" s="210"/>
      <c r="L139" s="210"/>
      <c r="M139" s="209"/>
      <c r="N139" s="209"/>
      <c r="O139" s="209"/>
      <c r="P139" s="209"/>
      <c r="Q139" s="209"/>
      <c r="R139" s="209"/>
      <c r="S139" s="209"/>
      <c r="T139" s="215"/>
    </row>
    <row r="140" spans="1:20" ht="21" x14ac:dyDescent="0.25">
      <c r="A140" s="23"/>
      <c r="B140" s="35" t="s">
        <v>215</v>
      </c>
      <c r="C140" s="210"/>
      <c r="D140" s="210"/>
      <c r="E140" s="210"/>
      <c r="F140" s="210"/>
      <c r="G140" s="210"/>
      <c r="H140" s="210"/>
      <c r="I140" s="209"/>
      <c r="J140" s="211"/>
      <c r="K140" s="210"/>
      <c r="L140" s="210"/>
      <c r="M140" s="209"/>
      <c r="N140" s="209"/>
      <c r="O140" s="209"/>
      <c r="P140" s="209"/>
      <c r="Q140" s="209"/>
      <c r="R140" s="209"/>
      <c r="S140" s="209"/>
      <c r="T140" s="215"/>
    </row>
    <row r="141" spans="1:20" ht="31.5" x14ac:dyDescent="0.25">
      <c r="A141" s="23"/>
      <c r="B141" s="35" t="s">
        <v>216</v>
      </c>
      <c r="C141" s="210" t="s">
        <v>31</v>
      </c>
      <c r="D141" s="214" t="s">
        <v>31</v>
      </c>
      <c r="E141" s="210" t="s">
        <v>31</v>
      </c>
      <c r="F141" s="210" t="s">
        <v>31</v>
      </c>
      <c r="G141" s="34">
        <f>SUM(G142:G148)</f>
        <v>56</v>
      </c>
      <c r="H141" s="34">
        <f t="shared" ref="H141:S141" si="45">SUM(H142:H148)</f>
        <v>56</v>
      </c>
      <c r="I141" s="209">
        <f t="shared" si="45"/>
        <v>3495.1799999999994</v>
      </c>
      <c r="J141" s="211">
        <f t="shared" si="45"/>
        <v>28</v>
      </c>
      <c r="K141" s="34">
        <f t="shared" si="45"/>
        <v>2</v>
      </c>
      <c r="L141" s="34">
        <f t="shared" si="45"/>
        <v>26</v>
      </c>
      <c r="M141" s="209">
        <f t="shared" si="45"/>
        <v>1041.51</v>
      </c>
      <c r="N141" s="209">
        <f t="shared" si="45"/>
        <v>71.7</v>
      </c>
      <c r="O141" s="209">
        <f t="shared" si="45"/>
        <v>969.81</v>
      </c>
      <c r="P141" s="209">
        <f t="shared" si="45"/>
        <v>36036246</v>
      </c>
      <c r="Q141" s="209">
        <f t="shared" si="45"/>
        <v>18919029.149999999</v>
      </c>
      <c r="R141" s="209">
        <f t="shared" si="45"/>
        <v>15315404.549999999</v>
      </c>
      <c r="S141" s="209">
        <f t="shared" si="45"/>
        <v>1801812.3</v>
      </c>
      <c r="T141" s="215"/>
    </row>
    <row r="142" spans="1:20" x14ac:dyDescent="0.25">
      <c r="A142" s="23">
        <v>92</v>
      </c>
      <c r="B142" s="36" t="s">
        <v>217</v>
      </c>
      <c r="C142" s="210">
        <v>61</v>
      </c>
      <c r="D142" s="37" t="s">
        <v>218</v>
      </c>
      <c r="E142" s="214">
        <v>41973</v>
      </c>
      <c r="F142" s="214">
        <v>42003</v>
      </c>
      <c r="G142" s="210">
        <v>4</v>
      </c>
      <c r="H142" s="210">
        <v>4</v>
      </c>
      <c r="I142" s="209">
        <v>394.76</v>
      </c>
      <c r="J142" s="211">
        <f t="shared" ref="J142:J148" si="46">SUM(K142:L142)</f>
        <v>2</v>
      </c>
      <c r="K142" s="210">
        <v>0</v>
      </c>
      <c r="L142" s="210">
        <v>2</v>
      </c>
      <c r="M142" s="209">
        <f t="shared" ref="M142:M148" si="47">SUM(N142:O142)</f>
        <v>57.7</v>
      </c>
      <c r="N142" s="209">
        <v>0</v>
      </c>
      <c r="O142" s="209">
        <v>57.7</v>
      </c>
      <c r="P142" s="209">
        <f t="shared" ref="P142:P206" si="48">M142*34600</f>
        <v>1996420</v>
      </c>
      <c r="Q142" s="209">
        <f t="shared" si="27"/>
        <v>1048120.5</v>
      </c>
      <c r="R142" s="209">
        <f t="shared" ref="R142:R206" si="49">P142-Q142-S142</f>
        <v>848478.5</v>
      </c>
      <c r="S142" s="209">
        <f t="shared" ref="S142:S206" si="50">P142*0.05</f>
        <v>99821</v>
      </c>
      <c r="T142" s="215"/>
    </row>
    <row r="143" spans="1:20" x14ac:dyDescent="0.25">
      <c r="A143" s="23">
        <v>93</v>
      </c>
      <c r="B143" s="36" t="s">
        <v>219</v>
      </c>
      <c r="C143" s="210">
        <v>44</v>
      </c>
      <c r="D143" s="37" t="s">
        <v>220</v>
      </c>
      <c r="E143" s="214">
        <v>41973</v>
      </c>
      <c r="F143" s="214">
        <v>42003</v>
      </c>
      <c r="G143" s="210">
        <v>10</v>
      </c>
      <c r="H143" s="210">
        <v>10</v>
      </c>
      <c r="I143" s="209">
        <v>635.9</v>
      </c>
      <c r="J143" s="211">
        <f t="shared" si="46"/>
        <v>5</v>
      </c>
      <c r="K143" s="210">
        <v>0</v>
      </c>
      <c r="L143" s="210">
        <v>5</v>
      </c>
      <c r="M143" s="209">
        <f t="shared" si="47"/>
        <v>212.15</v>
      </c>
      <c r="N143" s="209">
        <v>0</v>
      </c>
      <c r="O143" s="209">
        <v>212.15</v>
      </c>
      <c r="P143" s="209">
        <f t="shared" si="48"/>
        <v>7340390</v>
      </c>
      <c r="Q143" s="209">
        <f t="shared" si="27"/>
        <v>3853704.75</v>
      </c>
      <c r="R143" s="209">
        <f t="shared" si="49"/>
        <v>3119665.75</v>
      </c>
      <c r="S143" s="209">
        <f t="shared" si="50"/>
        <v>367019.5</v>
      </c>
      <c r="T143" s="215"/>
    </row>
    <row r="144" spans="1:20" x14ac:dyDescent="0.25">
      <c r="A144" s="23">
        <v>94</v>
      </c>
      <c r="B144" s="36" t="s">
        <v>221</v>
      </c>
      <c r="C144" s="210">
        <v>46</v>
      </c>
      <c r="D144" s="37" t="s">
        <v>222</v>
      </c>
      <c r="E144" s="214">
        <v>41973</v>
      </c>
      <c r="F144" s="214">
        <v>42003</v>
      </c>
      <c r="G144" s="210">
        <v>8</v>
      </c>
      <c r="H144" s="210">
        <v>8</v>
      </c>
      <c r="I144" s="209">
        <v>630.6</v>
      </c>
      <c r="J144" s="211">
        <f t="shared" si="46"/>
        <v>4</v>
      </c>
      <c r="K144" s="210">
        <v>0</v>
      </c>
      <c r="L144" s="210">
        <v>4</v>
      </c>
      <c r="M144" s="209">
        <f t="shared" si="47"/>
        <v>162.02000000000001</v>
      </c>
      <c r="N144" s="209">
        <v>0</v>
      </c>
      <c r="O144" s="209">
        <v>162.02000000000001</v>
      </c>
      <c r="P144" s="209">
        <f t="shared" si="48"/>
        <v>5605892</v>
      </c>
      <c r="Q144" s="209">
        <f t="shared" si="27"/>
        <v>2943093.3000000003</v>
      </c>
      <c r="R144" s="209">
        <f t="shared" si="49"/>
        <v>2382504.0999999996</v>
      </c>
      <c r="S144" s="209">
        <f t="shared" si="50"/>
        <v>280294.60000000003</v>
      </c>
      <c r="T144" s="215"/>
    </row>
    <row r="145" spans="1:20" x14ac:dyDescent="0.25">
      <c r="A145" s="23">
        <v>95</v>
      </c>
      <c r="B145" s="36" t="s">
        <v>223</v>
      </c>
      <c r="C145" s="210">
        <v>42</v>
      </c>
      <c r="D145" s="37" t="s">
        <v>224</v>
      </c>
      <c r="E145" s="214">
        <v>41973</v>
      </c>
      <c r="F145" s="214">
        <v>42003</v>
      </c>
      <c r="G145" s="210">
        <v>16</v>
      </c>
      <c r="H145" s="210">
        <v>16</v>
      </c>
      <c r="I145" s="209">
        <v>473.4</v>
      </c>
      <c r="J145" s="211">
        <f t="shared" si="46"/>
        <v>8</v>
      </c>
      <c r="K145" s="210">
        <v>2</v>
      </c>
      <c r="L145" s="210">
        <v>6</v>
      </c>
      <c r="M145" s="209">
        <f t="shared" si="47"/>
        <v>318.39999999999998</v>
      </c>
      <c r="N145" s="209">
        <v>71.7</v>
      </c>
      <c r="O145" s="209">
        <v>246.7</v>
      </c>
      <c r="P145" s="209">
        <f t="shared" si="48"/>
        <v>11016640</v>
      </c>
      <c r="Q145" s="209">
        <f t="shared" si="27"/>
        <v>5783736</v>
      </c>
      <c r="R145" s="209">
        <f t="shared" si="49"/>
        <v>4682072</v>
      </c>
      <c r="S145" s="209">
        <f t="shared" si="50"/>
        <v>550832</v>
      </c>
      <c r="T145" s="215"/>
    </row>
    <row r="146" spans="1:20" x14ac:dyDescent="0.25">
      <c r="A146" s="23">
        <v>96</v>
      </c>
      <c r="B146" s="36" t="s">
        <v>225</v>
      </c>
      <c r="C146" s="210">
        <v>321</v>
      </c>
      <c r="D146" s="37" t="s">
        <v>226</v>
      </c>
      <c r="E146" s="214">
        <v>41973</v>
      </c>
      <c r="F146" s="214">
        <v>42003</v>
      </c>
      <c r="G146" s="210">
        <v>13</v>
      </c>
      <c r="H146" s="210">
        <v>13</v>
      </c>
      <c r="I146" s="209">
        <v>502.6</v>
      </c>
      <c r="J146" s="211">
        <f t="shared" si="46"/>
        <v>5</v>
      </c>
      <c r="K146" s="210">
        <v>0</v>
      </c>
      <c r="L146" s="210">
        <v>5</v>
      </c>
      <c r="M146" s="209">
        <f t="shared" si="47"/>
        <v>170.74</v>
      </c>
      <c r="N146" s="209">
        <v>0</v>
      </c>
      <c r="O146" s="209">
        <v>170.74</v>
      </c>
      <c r="P146" s="209">
        <f t="shared" si="48"/>
        <v>5907604</v>
      </c>
      <c r="Q146" s="209">
        <f t="shared" si="27"/>
        <v>3101492.1</v>
      </c>
      <c r="R146" s="209">
        <f t="shared" si="49"/>
        <v>2510731.6999999997</v>
      </c>
      <c r="S146" s="209">
        <f t="shared" si="50"/>
        <v>295380.2</v>
      </c>
      <c r="T146" s="215"/>
    </row>
    <row r="147" spans="1:20" x14ac:dyDescent="0.25">
      <c r="A147" s="23">
        <v>97</v>
      </c>
      <c r="B147" s="36" t="s">
        <v>227</v>
      </c>
      <c r="C147" s="210">
        <v>62</v>
      </c>
      <c r="D147" s="37" t="s">
        <v>218</v>
      </c>
      <c r="E147" s="214">
        <v>41973</v>
      </c>
      <c r="F147" s="214">
        <v>42003</v>
      </c>
      <c r="G147" s="210">
        <v>4</v>
      </c>
      <c r="H147" s="210">
        <v>4</v>
      </c>
      <c r="I147" s="209">
        <v>395.22</v>
      </c>
      <c r="J147" s="211">
        <f t="shared" si="46"/>
        <v>3</v>
      </c>
      <c r="K147" s="210">
        <v>0</v>
      </c>
      <c r="L147" s="210">
        <v>3</v>
      </c>
      <c r="M147" s="209">
        <f t="shared" si="47"/>
        <v>88.5</v>
      </c>
      <c r="N147" s="209">
        <v>0</v>
      </c>
      <c r="O147" s="209">
        <v>88.5</v>
      </c>
      <c r="P147" s="209">
        <f t="shared" si="48"/>
        <v>3062100</v>
      </c>
      <c r="Q147" s="209">
        <f t="shared" si="27"/>
        <v>1607602.5</v>
      </c>
      <c r="R147" s="209">
        <f t="shared" si="49"/>
        <v>1301392.5</v>
      </c>
      <c r="S147" s="209">
        <f t="shared" si="50"/>
        <v>153105</v>
      </c>
      <c r="T147" s="215"/>
    </row>
    <row r="148" spans="1:20" x14ac:dyDescent="0.25">
      <c r="A148" s="23">
        <v>98</v>
      </c>
      <c r="B148" s="36" t="s">
        <v>228</v>
      </c>
      <c r="C148" s="210">
        <v>49</v>
      </c>
      <c r="D148" s="37" t="s">
        <v>229</v>
      </c>
      <c r="E148" s="214">
        <v>41973</v>
      </c>
      <c r="F148" s="214">
        <v>42003</v>
      </c>
      <c r="G148" s="210">
        <v>1</v>
      </c>
      <c r="H148" s="210">
        <v>1</v>
      </c>
      <c r="I148" s="209">
        <v>462.7</v>
      </c>
      <c r="J148" s="211">
        <f t="shared" si="46"/>
        <v>1</v>
      </c>
      <c r="K148" s="210">
        <v>0</v>
      </c>
      <c r="L148" s="210">
        <v>1</v>
      </c>
      <c r="M148" s="209">
        <f t="shared" si="47"/>
        <v>32</v>
      </c>
      <c r="N148" s="209">
        <v>0</v>
      </c>
      <c r="O148" s="209">
        <v>32</v>
      </c>
      <c r="P148" s="209">
        <f>M148*34600</f>
        <v>1107200</v>
      </c>
      <c r="Q148" s="209">
        <f>P148*0.525</f>
        <v>581280</v>
      </c>
      <c r="R148" s="209">
        <f>P148-Q148-S148</f>
        <v>470560</v>
      </c>
      <c r="S148" s="209">
        <f>P148*0.05</f>
        <v>55360</v>
      </c>
      <c r="T148" s="210"/>
    </row>
    <row r="149" spans="1:20" ht="21" x14ac:dyDescent="0.25">
      <c r="A149" s="23"/>
      <c r="B149" s="35" t="s">
        <v>230</v>
      </c>
      <c r="C149" s="210"/>
      <c r="D149" s="210"/>
      <c r="E149" s="210"/>
      <c r="F149" s="210"/>
      <c r="G149" s="210"/>
      <c r="H149" s="210"/>
      <c r="I149" s="209"/>
      <c r="J149" s="211"/>
      <c r="K149" s="210"/>
      <c r="L149" s="210"/>
      <c r="M149" s="209"/>
      <c r="N149" s="209"/>
      <c r="O149" s="209"/>
      <c r="P149" s="209"/>
      <c r="Q149" s="209"/>
      <c r="R149" s="209"/>
      <c r="S149" s="209"/>
      <c r="T149" s="215"/>
    </row>
    <row r="150" spans="1:20" ht="31.5" x14ac:dyDescent="0.25">
      <c r="A150" s="23"/>
      <c r="B150" s="35" t="s">
        <v>38</v>
      </c>
      <c r="C150" s="210" t="s">
        <v>31</v>
      </c>
      <c r="D150" s="214" t="s">
        <v>31</v>
      </c>
      <c r="E150" s="210" t="s">
        <v>31</v>
      </c>
      <c r="F150" s="210" t="s">
        <v>31</v>
      </c>
      <c r="G150" s="34">
        <f>SUM(G151:G154)</f>
        <v>45</v>
      </c>
      <c r="H150" s="34">
        <f t="shared" ref="H150:S150" si="51">SUM(H151:H154)</f>
        <v>45</v>
      </c>
      <c r="I150" s="209">
        <f t="shared" si="51"/>
        <v>1272.8900000000001</v>
      </c>
      <c r="J150" s="211">
        <f t="shared" si="51"/>
        <v>20</v>
      </c>
      <c r="K150" s="34">
        <f t="shared" si="51"/>
        <v>5</v>
      </c>
      <c r="L150" s="34">
        <f t="shared" si="51"/>
        <v>15</v>
      </c>
      <c r="M150" s="209">
        <f t="shared" si="51"/>
        <v>840.54</v>
      </c>
      <c r="N150" s="209">
        <f t="shared" si="51"/>
        <v>186.01999999999998</v>
      </c>
      <c r="O150" s="209">
        <f t="shared" si="51"/>
        <v>654.52</v>
      </c>
      <c r="P150" s="209">
        <f t="shared" si="51"/>
        <v>29082684</v>
      </c>
      <c r="Q150" s="209">
        <f t="shared" si="51"/>
        <v>15268409.100000001</v>
      </c>
      <c r="R150" s="209">
        <f t="shared" si="51"/>
        <v>12360140.699999999</v>
      </c>
      <c r="S150" s="209">
        <f t="shared" si="51"/>
        <v>1454134.2</v>
      </c>
      <c r="T150" s="215"/>
    </row>
    <row r="151" spans="1:20" x14ac:dyDescent="0.25">
      <c r="A151" s="23">
        <v>99</v>
      </c>
      <c r="B151" s="36" t="s">
        <v>231</v>
      </c>
      <c r="C151" s="210">
        <v>42</v>
      </c>
      <c r="D151" s="37" t="s">
        <v>232</v>
      </c>
      <c r="E151" s="214">
        <v>41973</v>
      </c>
      <c r="F151" s="214">
        <v>42003</v>
      </c>
      <c r="G151" s="210">
        <v>15</v>
      </c>
      <c r="H151" s="210">
        <v>15</v>
      </c>
      <c r="I151" s="209">
        <v>377.6</v>
      </c>
      <c r="J151" s="211">
        <v>6</v>
      </c>
      <c r="K151" s="211">
        <v>1</v>
      </c>
      <c r="L151" s="211">
        <v>5</v>
      </c>
      <c r="M151" s="209">
        <f>SUM(N151:O151)</f>
        <v>272.3</v>
      </c>
      <c r="N151" s="209">
        <v>41.8</v>
      </c>
      <c r="O151" s="209">
        <v>230.5</v>
      </c>
      <c r="P151" s="209">
        <f t="shared" si="48"/>
        <v>9421580</v>
      </c>
      <c r="Q151" s="209">
        <f t="shared" si="27"/>
        <v>4946329.5</v>
      </c>
      <c r="R151" s="209">
        <f t="shared" si="49"/>
        <v>4004171.5</v>
      </c>
      <c r="S151" s="209">
        <f t="shared" si="50"/>
        <v>471079</v>
      </c>
      <c r="T151" s="215"/>
    </row>
    <row r="152" spans="1:20" x14ac:dyDescent="0.25">
      <c r="A152" s="23">
        <v>100</v>
      </c>
      <c r="B152" s="36" t="s">
        <v>233</v>
      </c>
      <c r="C152" s="210">
        <v>43</v>
      </c>
      <c r="D152" s="37" t="s">
        <v>232</v>
      </c>
      <c r="E152" s="214">
        <v>41973</v>
      </c>
      <c r="F152" s="214">
        <v>42003</v>
      </c>
      <c r="G152" s="210">
        <v>1</v>
      </c>
      <c r="H152" s="210">
        <v>1</v>
      </c>
      <c r="I152" s="209">
        <v>269.25</v>
      </c>
      <c r="J152" s="211">
        <v>1</v>
      </c>
      <c r="K152" s="211">
        <v>0</v>
      </c>
      <c r="L152" s="211">
        <v>1</v>
      </c>
      <c r="M152" s="209">
        <f>SUM(N152:O152)</f>
        <v>50.2</v>
      </c>
      <c r="N152" s="209">
        <v>0</v>
      </c>
      <c r="O152" s="209">
        <v>50.2</v>
      </c>
      <c r="P152" s="209">
        <f t="shared" si="48"/>
        <v>1736920</v>
      </c>
      <c r="Q152" s="209">
        <f t="shared" si="27"/>
        <v>911883</v>
      </c>
      <c r="R152" s="209">
        <f t="shared" si="49"/>
        <v>738191</v>
      </c>
      <c r="S152" s="209">
        <f t="shared" si="50"/>
        <v>86846</v>
      </c>
      <c r="T152" s="215"/>
    </row>
    <row r="153" spans="1:20" x14ac:dyDescent="0.25">
      <c r="A153" s="23">
        <v>101</v>
      </c>
      <c r="B153" s="36" t="s">
        <v>234</v>
      </c>
      <c r="C153" s="210">
        <v>14</v>
      </c>
      <c r="D153" s="37" t="s">
        <v>235</v>
      </c>
      <c r="E153" s="214">
        <v>41973</v>
      </c>
      <c r="F153" s="214">
        <v>42003</v>
      </c>
      <c r="G153" s="210">
        <v>20</v>
      </c>
      <c r="H153" s="210">
        <v>20</v>
      </c>
      <c r="I153" s="209">
        <v>359.8</v>
      </c>
      <c r="J153" s="211">
        <v>6</v>
      </c>
      <c r="K153" s="211">
        <v>0</v>
      </c>
      <c r="L153" s="211">
        <v>6</v>
      </c>
      <c r="M153" s="209">
        <f>SUM(N153:O153)</f>
        <v>279.5</v>
      </c>
      <c r="N153" s="209">
        <v>0</v>
      </c>
      <c r="O153" s="209">
        <v>279.5</v>
      </c>
      <c r="P153" s="209">
        <f t="shared" si="48"/>
        <v>9670700</v>
      </c>
      <c r="Q153" s="209">
        <f t="shared" si="27"/>
        <v>5077117.5</v>
      </c>
      <c r="R153" s="209">
        <f t="shared" si="49"/>
        <v>4110047.5</v>
      </c>
      <c r="S153" s="209">
        <f t="shared" si="50"/>
        <v>483535</v>
      </c>
      <c r="T153" s="215"/>
    </row>
    <row r="154" spans="1:20" x14ac:dyDescent="0.25">
      <c r="A154" s="1">
        <v>102</v>
      </c>
      <c r="B154" s="36" t="s">
        <v>236</v>
      </c>
      <c r="C154" s="210">
        <v>44</v>
      </c>
      <c r="D154" s="37" t="s">
        <v>232</v>
      </c>
      <c r="E154" s="214">
        <v>41973</v>
      </c>
      <c r="F154" s="214">
        <v>42003</v>
      </c>
      <c r="G154" s="210">
        <v>9</v>
      </c>
      <c r="H154" s="210">
        <v>9</v>
      </c>
      <c r="I154" s="209">
        <v>266.24</v>
      </c>
      <c r="J154" s="211">
        <v>7</v>
      </c>
      <c r="K154" s="211">
        <v>4</v>
      </c>
      <c r="L154" s="211">
        <v>3</v>
      </c>
      <c r="M154" s="209">
        <f>SUM(N154:O154)</f>
        <v>238.54</v>
      </c>
      <c r="N154" s="209">
        <v>144.22</v>
      </c>
      <c r="O154" s="209">
        <v>94.32</v>
      </c>
      <c r="P154" s="209">
        <f t="shared" si="48"/>
        <v>8253484</v>
      </c>
      <c r="Q154" s="209">
        <f t="shared" si="27"/>
        <v>4333079.1000000006</v>
      </c>
      <c r="R154" s="209">
        <f t="shared" si="49"/>
        <v>3507730.6999999993</v>
      </c>
      <c r="S154" s="209">
        <f t="shared" si="50"/>
        <v>412674.2</v>
      </c>
      <c r="T154" s="215"/>
    </row>
    <row r="155" spans="1:20" ht="21" x14ac:dyDescent="0.25">
      <c r="A155" s="23"/>
      <c r="B155" s="35" t="s">
        <v>237</v>
      </c>
      <c r="C155" s="210"/>
      <c r="D155" s="210"/>
      <c r="E155" s="210"/>
      <c r="F155" s="210"/>
      <c r="G155" s="210"/>
      <c r="H155" s="210"/>
      <c r="I155" s="209"/>
      <c r="J155" s="211"/>
      <c r="K155" s="210"/>
      <c r="L155" s="210"/>
      <c r="M155" s="209"/>
      <c r="N155" s="209"/>
      <c r="O155" s="209"/>
      <c r="P155" s="209"/>
      <c r="Q155" s="209"/>
      <c r="R155" s="209"/>
      <c r="S155" s="209"/>
      <c r="T155" s="215"/>
    </row>
    <row r="156" spans="1:20" ht="31.5" x14ac:dyDescent="0.25">
      <c r="A156" s="23"/>
      <c r="B156" s="35" t="s">
        <v>238</v>
      </c>
      <c r="C156" s="210" t="s">
        <v>31</v>
      </c>
      <c r="D156" s="214" t="s">
        <v>31</v>
      </c>
      <c r="E156" s="210" t="s">
        <v>31</v>
      </c>
      <c r="F156" s="210" t="s">
        <v>31</v>
      </c>
      <c r="G156" s="34">
        <f>SUM(G157:G158)</f>
        <v>33</v>
      </c>
      <c r="H156" s="34">
        <f t="shared" ref="H156:S156" si="52">SUM(H157:H158)</f>
        <v>33</v>
      </c>
      <c r="I156" s="209">
        <f t="shared" si="52"/>
        <v>488.9</v>
      </c>
      <c r="J156" s="211">
        <f t="shared" si="52"/>
        <v>15</v>
      </c>
      <c r="K156" s="34">
        <f t="shared" si="52"/>
        <v>2</v>
      </c>
      <c r="L156" s="34">
        <f t="shared" si="52"/>
        <v>13</v>
      </c>
      <c r="M156" s="209">
        <f t="shared" si="52"/>
        <v>444.8</v>
      </c>
      <c r="N156" s="209">
        <f t="shared" si="52"/>
        <v>92.4</v>
      </c>
      <c r="O156" s="209">
        <f t="shared" si="52"/>
        <v>352.4</v>
      </c>
      <c r="P156" s="209">
        <f t="shared" si="52"/>
        <v>15390080</v>
      </c>
      <c r="Q156" s="209">
        <f t="shared" si="52"/>
        <v>8079792</v>
      </c>
      <c r="R156" s="209">
        <f t="shared" si="52"/>
        <v>6540784</v>
      </c>
      <c r="S156" s="209">
        <f t="shared" si="52"/>
        <v>769504</v>
      </c>
      <c r="T156" s="215"/>
    </row>
    <row r="157" spans="1:20" x14ac:dyDescent="0.25">
      <c r="A157" s="23">
        <v>103</v>
      </c>
      <c r="B157" s="36" t="s">
        <v>239</v>
      </c>
      <c r="C157" s="210">
        <v>30</v>
      </c>
      <c r="D157" s="37" t="s">
        <v>240</v>
      </c>
      <c r="E157" s="214">
        <v>41973</v>
      </c>
      <c r="F157" s="214">
        <v>42003</v>
      </c>
      <c r="G157" s="210">
        <v>21</v>
      </c>
      <c r="H157" s="210">
        <v>21</v>
      </c>
      <c r="I157" s="209">
        <v>301</v>
      </c>
      <c r="J157" s="211">
        <f>SUM(K157:L157)</f>
        <v>11</v>
      </c>
      <c r="K157" s="210">
        <v>0</v>
      </c>
      <c r="L157" s="210">
        <v>11</v>
      </c>
      <c r="M157" s="209">
        <f>SUM(N157:O157)</f>
        <v>275.62</v>
      </c>
      <c r="N157" s="209">
        <v>0</v>
      </c>
      <c r="O157" s="209">
        <v>275.62</v>
      </c>
      <c r="P157" s="209">
        <f t="shared" si="48"/>
        <v>9536452</v>
      </c>
      <c r="Q157" s="209">
        <f t="shared" ref="Q157:Q219" si="53">P157*0.525</f>
        <v>5006637.3</v>
      </c>
      <c r="R157" s="209">
        <f t="shared" si="49"/>
        <v>4052992.1</v>
      </c>
      <c r="S157" s="209">
        <f t="shared" si="50"/>
        <v>476822.60000000003</v>
      </c>
      <c r="T157" s="215"/>
    </row>
    <row r="158" spans="1:20" x14ac:dyDescent="0.25">
      <c r="A158" s="23">
        <v>104</v>
      </c>
      <c r="B158" s="36" t="s">
        <v>241</v>
      </c>
      <c r="C158" s="210">
        <v>31</v>
      </c>
      <c r="D158" s="37" t="s">
        <v>242</v>
      </c>
      <c r="E158" s="214">
        <v>41973</v>
      </c>
      <c r="F158" s="214">
        <v>42003</v>
      </c>
      <c r="G158" s="210">
        <v>12</v>
      </c>
      <c r="H158" s="210">
        <v>12</v>
      </c>
      <c r="I158" s="209">
        <v>187.9</v>
      </c>
      <c r="J158" s="211">
        <f>SUM(K158:L158)</f>
        <v>4</v>
      </c>
      <c r="K158" s="210">
        <v>2</v>
      </c>
      <c r="L158" s="210">
        <v>2</v>
      </c>
      <c r="M158" s="209">
        <f>SUM(N158:O158)</f>
        <v>169.18</v>
      </c>
      <c r="N158" s="209">
        <v>92.4</v>
      </c>
      <c r="O158" s="209">
        <v>76.78</v>
      </c>
      <c r="P158" s="209">
        <f t="shared" si="48"/>
        <v>5853628</v>
      </c>
      <c r="Q158" s="209">
        <f t="shared" si="53"/>
        <v>3073154.7</v>
      </c>
      <c r="R158" s="209">
        <f t="shared" si="49"/>
        <v>2487791.9</v>
      </c>
      <c r="S158" s="209">
        <f t="shared" si="50"/>
        <v>292681.40000000002</v>
      </c>
      <c r="T158" s="215"/>
    </row>
    <row r="159" spans="1:20" x14ac:dyDescent="0.25">
      <c r="A159" s="23"/>
      <c r="B159" s="31" t="s">
        <v>243</v>
      </c>
      <c r="C159" s="210"/>
      <c r="D159" s="210"/>
      <c r="E159" s="210"/>
      <c r="F159" s="210"/>
      <c r="G159" s="210"/>
      <c r="H159" s="210"/>
      <c r="I159" s="209"/>
      <c r="J159" s="211"/>
      <c r="K159" s="210"/>
      <c r="L159" s="210"/>
      <c r="M159" s="209"/>
      <c r="N159" s="209"/>
      <c r="O159" s="209"/>
      <c r="P159" s="209"/>
      <c r="Q159" s="209"/>
      <c r="R159" s="209"/>
      <c r="S159" s="209"/>
      <c r="T159" s="215"/>
    </row>
    <row r="160" spans="1:20" ht="21" x14ac:dyDescent="0.25">
      <c r="A160" s="23"/>
      <c r="B160" s="35" t="s">
        <v>244</v>
      </c>
      <c r="C160" s="210"/>
      <c r="D160" s="210"/>
      <c r="E160" s="210"/>
      <c r="F160" s="210"/>
      <c r="G160" s="210"/>
      <c r="H160" s="210"/>
      <c r="I160" s="209"/>
      <c r="J160" s="211"/>
      <c r="K160" s="210"/>
      <c r="L160" s="210"/>
      <c r="M160" s="209"/>
      <c r="N160" s="209"/>
      <c r="O160" s="209"/>
      <c r="P160" s="209"/>
      <c r="Q160" s="209"/>
      <c r="R160" s="209"/>
      <c r="S160" s="209"/>
      <c r="T160" s="215"/>
    </row>
    <row r="161" spans="1:20" ht="31.5" x14ac:dyDescent="0.25">
      <c r="A161" s="23"/>
      <c r="B161" s="35" t="s">
        <v>48</v>
      </c>
      <c r="C161" s="210" t="s">
        <v>31</v>
      </c>
      <c r="D161" s="214" t="s">
        <v>31</v>
      </c>
      <c r="E161" s="210" t="s">
        <v>31</v>
      </c>
      <c r="F161" s="210" t="s">
        <v>31</v>
      </c>
      <c r="G161" s="34">
        <f t="shared" ref="G161:O161" si="54">SUM(G162:G166)</f>
        <v>117</v>
      </c>
      <c r="H161" s="211">
        <f t="shared" si="54"/>
        <v>117</v>
      </c>
      <c r="I161" s="209">
        <f t="shared" si="54"/>
        <v>1308.0999999999999</v>
      </c>
      <c r="J161" s="211">
        <f t="shared" si="54"/>
        <v>38</v>
      </c>
      <c r="K161" s="211">
        <f t="shared" si="54"/>
        <v>15</v>
      </c>
      <c r="L161" s="211">
        <f t="shared" si="54"/>
        <v>23</v>
      </c>
      <c r="M161" s="209">
        <f t="shared" si="54"/>
        <v>1308.0999999999999</v>
      </c>
      <c r="N161" s="209">
        <f t="shared" si="54"/>
        <v>461.90000000000003</v>
      </c>
      <c r="O161" s="209">
        <f t="shared" si="54"/>
        <v>846.2</v>
      </c>
      <c r="P161" s="209">
        <f>SUM(P162:P166)</f>
        <v>45260260</v>
      </c>
      <c r="Q161" s="209">
        <f>SUM(Q162:Q166)</f>
        <v>23761636.5</v>
      </c>
      <c r="R161" s="209">
        <f>SUM(R162:R166)</f>
        <v>19235610.5</v>
      </c>
      <c r="S161" s="209">
        <f>SUM(S162:S166)</f>
        <v>2263013</v>
      </c>
      <c r="T161" s="215"/>
    </row>
    <row r="162" spans="1:20" x14ac:dyDescent="0.25">
      <c r="A162" s="23">
        <v>105</v>
      </c>
      <c r="B162" s="36" t="s">
        <v>245</v>
      </c>
      <c r="C162" s="210">
        <v>71</v>
      </c>
      <c r="D162" s="37" t="s">
        <v>246</v>
      </c>
      <c r="E162" s="214">
        <v>41973</v>
      </c>
      <c r="F162" s="214">
        <v>42003</v>
      </c>
      <c r="G162" s="210">
        <v>38</v>
      </c>
      <c r="H162" s="210">
        <v>38</v>
      </c>
      <c r="I162" s="209">
        <v>311.3</v>
      </c>
      <c r="J162" s="211">
        <v>10</v>
      </c>
      <c r="K162" s="210">
        <v>3</v>
      </c>
      <c r="L162" s="210">
        <v>7</v>
      </c>
      <c r="M162" s="209">
        <f>SUM(N162:O162)</f>
        <v>311.3</v>
      </c>
      <c r="N162" s="209">
        <v>63.1</v>
      </c>
      <c r="O162" s="209">
        <v>248.2</v>
      </c>
      <c r="P162" s="209">
        <f t="shared" si="48"/>
        <v>10770980</v>
      </c>
      <c r="Q162" s="209">
        <f t="shared" si="53"/>
        <v>5654764.5</v>
      </c>
      <c r="R162" s="209">
        <f t="shared" si="49"/>
        <v>4577666.5</v>
      </c>
      <c r="S162" s="209">
        <f t="shared" si="50"/>
        <v>538549</v>
      </c>
      <c r="T162" s="215"/>
    </row>
    <row r="163" spans="1:20" x14ac:dyDescent="0.25">
      <c r="A163" s="23">
        <v>106</v>
      </c>
      <c r="B163" s="36" t="s">
        <v>247</v>
      </c>
      <c r="C163" s="210">
        <v>70</v>
      </c>
      <c r="D163" s="37" t="s">
        <v>246</v>
      </c>
      <c r="E163" s="214">
        <v>41973</v>
      </c>
      <c r="F163" s="214">
        <v>42003</v>
      </c>
      <c r="G163" s="210">
        <v>23</v>
      </c>
      <c r="H163" s="210">
        <v>23</v>
      </c>
      <c r="I163" s="209">
        <v>362.5</v>
      </c>
      <c r="J163" s="211">
        <v>8</v>
      </c>
      <c r="K163" s="210">
        <v>4</v>
      </c>
      <c r="L163" s="210">
        <v>4</v>
      </c>
      <c r="M163" s="209">
        <f>SUM(N163:O163)</f>
        <v>362.5</v>
      </c>
      <c r="N163" s="209">
        <v>171.3</v>
      </c>
      <c r="O163" s="209">
        <v>191.2</v>
      </c>
      <c r="P163" s="209">
        <f t="shared" si="48"/>
        <v>12542500</v>
      </c>
      <c r="Q163" s="209">
        <f t="shared" si="53"/>
        <v>6584812.5</v>
      </c>
      <c r="R163" s="209">
        <f t="shared" si="49"/>
        <v>5330562.5</v>
      </c>
      <c r="S163" s="209">
        <f t="shared" si="50"/>
        <v>627125</v>
      </c>
      <c r="T163" s="215"/>
    </row>
    <row r="164" spans="1:20" x14ac:dyDescent="0.25">
      <c r="A164" s="23">
        <v>107</v>
      </c>
      <c r="B164" s="36" t="s">
        <v>248</v>
      </c>
      <c r="C164" s="210">
        <v>68</v>
      </c>
      <c r="D164" s="37" t="s">
        <v>246</v>
      </c>
      <c r="E164" s="214">
        <v>41973</v>
      </c>
      <c r="F164" s="214">
        <v>42003</v>
      </c>
      <c r="G164" s="210">
        <v>24</v>
      </c>
      <c r="H164" s="210">
        <v>24</v>
      </c>
      <c r="I164" s="209">
        <v>275.5</v>
      </c>
      <c r="J164" s="211">
        <v>9</v>
      </c>
      <c r="K164" s="211">
        <v>4</v>
      </c>
      <c r="L164" s="211">
        <v>5</v>
      </c>
      <c r="M164" s="209">
        <f>SUM(N164:O164)</f>
        <v>275.5</v>
      </c>
      <c r="N164" s="209">
        <v>116.2</v>
      </c>
      <c r="O164" s="209">
        <v>159.30000000000001</v>
      </c>
      <c r="P164" s="209">
        <f t="shared" si="48"/>
        <v>9532300</v>
      </c>
      <c r="Q164" s="209">
        <f t="shared" si="53"/>
        <v>5004457.5</v>
      </c>
      <c r="R164" s="209">
        <f t="shared" si="49"/>
        <v>4051227.5</v>
      </c>
      <c r="S164" s="209">
        <f t="shared" si="50"/>
        <v>476615</v>
      </c>
      <c r="T164" s="215"/>
    </row>
    <row r="165" spans="1:20" x14ac:dyDescent="0.25">
      <c r="A165" s="23">
        <v>108</v>
      </c>
      <c r="B165" s="36" t="s">
        <v>249</v>
      </c>
      <c r="C165" s="210">
        <v>75</v>
      </c>
      <c r="D165" s="37" t="s">
        <v>246</v>
      </c>
      <c r="E165" s="214">
        <v>41973</v>
      </c>
      <c r="F165" s="214">
        <v>42003</v>
      </c>
      <c r="G165" s="210">
        <v>9</v>
      </c>
      <c r="H165" s="210">
        <v>9</v>
      </c>
      <c r="I165" s="209">
        <v>100.4</v>
      </c>
      <c r="J165" s="211">
        <v>3</v>
      </c>
      <c r="K165" s="211">
        <v>0</v>
      </c>
      <c r="L165" s="211">
        <v>3</v>
      </c>
      <c r="M165" s="209">
        <f>SUM(N165:O165)</f>
        <v>100.4</v>
      </c>
      <c r="N165" s="209">
        <v>0</v>
      </c>
      <c r="O165" s="209">
        <v>100.4</v>
      </c>
      <c r="P165" s="209">
        <f t="shared" si="48"/>
        <v>3473840</v>
      </c>
      <c r="Q165" s="209">
        <f t="shared" si="53"/>
        <v>1823766</v>
      </c>
      <c r="R165" s="209">
        <f t="shared" si="49"/>
        <v>1476382</v>
      </c>
      <c r="S165" s="209">
        <f t="shared" si="50"/>
        <v>173692</v>
      </c>
      <c r="T165" s="215"/>
    </row>
    <row r="166" spans="1:20" x14ac:dyDescent="0.25">
      <c r="A166" s="23">
        <v>109</v>
      </c>
      <c r="B166" s="36" t="s">
        <v>250</v>
      </c>
      <c r="C166" s="210">
        <v>69</v>
      </c>
      <c r="D166" s="37" t="s">
        <v>251</v>
      </c>
      <c r="E166" s="214">
        <v>41973</v>
      </c>
      <c r="F166" s="214">
        <v>42003</v>
      </c>
      <c r="G166" s="210">
        <v>23</v>
      </c>
      <c r="H166" s="210">
        <v>23</v>
      </c>
      <c r="I166" s="209">
        <v>258.39999999999998</v>
      </c>
      <c r="J166" s="211">
        <v>8</v>
      </c>
      <c r="K166" s="211">
        <v>4</v>
      </c>
      <c r="L166" s="211">
        <v>4</v>
      </c>
      <c r="M166" s="209">
        <f>SUM(N166:O166)</f>
        <v>258.39999999999998</v>
      </c>
      <c r="N166" s="209">
        <v>111.3</v>
      </c>
      <c r="O166" s="209">
        <v>147.1</v>
      </c>
      <c r="P166" s="209">
        <f t="shared" si="48"/>
        <v>8940640</v>
      </c>
      <c r="Q166" s="209">
        <f t="shared" si="53"/>
        <v>4693836</v>
      </c>
      <c r="R166" s="209">
        <f t="shared" si="49"/>
        <v>3799772</v>
      </c>
      <c r="S166" s="209">
        <f t="shared" si="50"/>
        <v>447032</v>
      </c>
      <c r="T166" s="215"/>
    </row>
    <row r="167" spans="1:20" x14ac:dyDescent="0.25">
      <c r="A167" s="23"/>
      <c r="B167" s="43" t="s">
        <v>252</v>
      </c>
      <c r="C167" s="37"/>
      <c r="D167" s="214"/>
      <c r="E167" s="39"/>
      <c r="F167" s="41"/>
      <c r="G167" s="210"/>
      <c r="H167" s="210"/>
      <c r="I167" s="209"/>
      <c r="J167" s="211"/>
      <c r="K167" s="210"/>
      <c r="L167" s="210"/>
      <c r="M167" s="209"/>
      <c r="N167" s="209"/>
      <c r="O167" s="209"/>
      <c r="P167" s="209"/>
      <c r="Q167" s="209"/>
      <c r="R167" s="209"/>
      <c r="S167" s="209"/>
      <c r="T167" s="215"/>
    </row>
    <row r="168" spans="1:20" ht="21" x14ac:dyDescent="0.25">
      <c r="A168" s="23"/>
      <c r="B168" s="35" t="s">
        <v>253</v>
      </c>
      <c r="C168" s="210"/>
      <c r="D168" s="214"/>
      <c r="E168" s="210"/>
      <c r="F168" s="210"/>
      <c r="G168" s="210"/>
      <c r="H168" s="210"/>
      <c r="I168" s="209"/>
      <c r="J168" s="211"/>
      <c r="K168" s="210"/>
      <c r="L168" s="210"/>
      <c r="M168" s="209"/>
      <c r="N168" s="209"/>
      <c r="O168" s="209"/>
      <c r="P168" s="209"/>
      <c r="Q168" s="209"/>
      <c r="R168" s="209"/>
      <c r="S168" s="209"/>
      <c r="T168" s="215"/>
    </row>
    <row r="169" spans="1:20" ht="31.5" x14ac:dyDescent="0.25">
      <c r="A169" s="23"/>
      <c r="B169" s="35" t="s">
        <v>238</v>
      </c>
      <c r="C169" s="210" t="s">
        <v>31</v>
      </c>
      <c r="D169" s="214" t="s">
        <v>31</v>
      </c>
      <c r="E169" s="210" t="s">
        <v>31</v>
      </c>
      <c r="F169" s="210" t="s">
        <v>31</v>
      </c>
      <c r="G169" s="210">
        <f>SUM(G170:G171)</f>
        <v>36</v>
      </c>
      <c r="H169" s="210">
        <f t="shared" ref="H169:S169" si="55">SUM(H170:H171)</f>
        <v>36</v>
      </c>
      <c r="I169" s="209">
        <f t="shared" si="55"/>
        <v>795.59999999999991</v>
      </c>
      <c r="J169" s="211">
        <f t="shared" si="55"/>
        <v>18</v>
      </c>
      <c r="K169" s="210">
        <f t="shared" si="55"/>
        <v>5</v>
      </c>
      <c r="L169" s="210">
        <f t="shared" si="55"/>
        <v>13</v>
      </c>
      <c r="M169" s="209">
        <f t="shared" si="55"/>
        <v>750.2</v>
      </c>
      <c r="N169" s="209">
        <f t="shared" si="55"/>
        <v>297.8</v>
      </c>
      <c r="O169" s="209">
        <f t="shared" si="55"/>
        <v>452.40000000000003</v>
      </c>
      <c r="P169" s="209">
        <f t="shared" si="55"/>
        <v>25956920</v>
      </c>
      <c r="Q169" s="209">
        <f t="shared" si="55"/>
        <v>13627383</v>
      </c>
      <c r="R169" s="209">
        <f t="shared" si="55"/>
        <v>11031691</v>
      </c>
      <c r="S169" s="209">
        <f t="shared" si="55"/>
        <v>1297846</v>
      </c>
      <c r="T169" s="215"/>
    </row>
    <row r="170" spans="1:20" x14ac:dyDescent="0.25">
      <c r="A170" s="23">
        <v>110</v>
      </c>
      <c r="B170" s="36" t="s">
        <v>254</v>
      </c>
      <c r="C170" s="37" t="s">
        <v>148</v>
      </c>
      <c r="D170" s="214">
        <v>39058</v>
      </c>
      <c r="E170" s="214">
        <v>41973</v>
      </c>
      <c r="F170" s="214">
        <v>42003</v>
      </c>
      <c r="G170" s="210">
        <v>21</v>
      </c>
      <c r="H170" s="210">
        <v>21</v>
      </c>
      <c r="I170" s="209">
        <v>403.4</v>
      </c>
      <c r="J170" s="211">
        <f>SUM(K170:L170)</f>
        <v>11</v>
      </c>
      <c r="K170" s="210">
        <v>0</v>
      </c>
      <c r="L170" s="210">
        <v>11</v>
      </c>
      <c r="M170" s="209">
        <f>SUM(N170:O170)</f>
        <v>375.1</v>
      </c>
      <c r="N170" s="209">
        <v>0</v>
      </c>
      <c r="O170" s="209">
        <v>375.1</v>
      </c>
      <c r="P170" s="209">
        <f t="shared" si="48"/>
        <v>12978460</v>
      </c>
      <c r="Q170" s="209">
        <f t="shared" si="53"/>
        <v>6813691.5</v>
      </c>
      <c r="R170" s="209">
        <f t="shared" si="49"/>
        <v>5515845.5</v>
      </c>
      <c r="S170" s="209">
        <f t="shared" si="50"/>
        <v>648923</v>
      </c>
      <c r="T170" s="215"/>
    </row>
    <row r="171" spans="1:20" x14ac:dyDescent="0.25">
      <c r="A171" s="23">
        <v>111</v>
      </c>
      <c r="B171" s="36" t="s">
        <v>255</v>
      </c>
      <c r="C171" s="37" t="s">
        <v>162</v>
      </c>
      <c r="D171" s="214">
        <v>39058</v>
      </c>
      <c r="E171" s="214">
        <v>41973</v>
      </c>
      <c r="F171" s="214">
        <v>42003</v>
      </c>
      <c r="G171" s="210">
        <v>15</v>
      </c>
      <c r="H171" s="210">
        <v>15</v>
      </c>
      <c r="I171" s="209">
        <v>392.2</v>
      </c>
      <c r="J171" s="211">
        <f>SUM(K171:L171)</f>
        <v>7</v>
      </c>
      <c r="K171" s="210">
        <v>5</v>
      </c>
      <c r="L171" s="210">
        <v>2</v>
      </c>
      <c r="M171" s="209">
        <f>SUM(N171:O171)</f>
        <v>375.1</v>
      </c>
      <c r="N171" s="209">
        <v>297.8</v>
      </c>
      <c r="O171" s="209">
        <v>77.3</v>
      </c>
      <c r="P171" s="209">
        <f t="shared" si="48"/>
        <v>12978460</v>
      </c>
      <c r="Q171" s="209">
        <f t="shared" si="53"/>
        <v>6813691.5</v>
      </c>
      <c r="R171" s="209">
        <f t="shared" si="49"/>
        <v>5515845.5</v>
      </c>
      <c r="S171" s="209">
        <f t="shared" si="50"/>
        <v>648923</v>
      </c>
      <c r="T171" s="215"/>
    </row>
    <row r="172" spans="1:20" ht="21" x14ac:dyDescent="0.25">
      <c r="A172" s="23"/>
      <c r="B172" s="35" t="s">
        <v>256</v>
      </c>
      <c r="C172" s="210"/>
      <c r="D172" s="214"/>
      <c r="E172" s="210"/>
      <c r="F172" s="210"/>
      <c r="G172" s="210"/>
      <c r="H172" s="210"/>
      <c r="I172" s="209"/>
      <c r="J172" s="211"/>
      <c r="K172" s="210"/>
      <c r="L172" s="210"/>
      <c r="M172" s="209"/>
      <c r="N172" s="209"/>
      <c r="O172" s="209"/>
      <c r="P172" s="209"/>
      <c r="Q172" s="209"/>
      <c r="R172" s="209"/>
      <c r="S172" s="209"/>
      <c r="T172" s="215"/>
    </row>
    <row r="173" spans="1:20" ht="31.5" x14ac:dyDescent="0.25">
      <c r="A173" s="23"/>
      <c r="B173" s="35" t="s">
        <v>121</v>
      </c>
      <c r="C173" s="210" t="s">
        <v>31</v>
      </c>
      <c r="D173" s="214" t="s">
        <v>31</v>
      </c>
      <c r="E173" s="210" t="s">
        <v>31</v>
      </c>
      <c r="F173" s="210" t="s">
        <v>31</v>
      </c>
      <c r="G173" s="210">
        <f>SUM(G174:G183)</f>
        <v>109</v>
      </c>
      <c r="H173" s="210">
        <f t="shared" ref="H173:S173" si="56">SUM(H174:H183)</f>
        <v>109</v>
      </c>
      <c r="I173" s="209">
        <f t="shared" si="56"/>
        <v>1125.8</v>
      </c>
      <c r="J173" s="211">
        <f t="shared" si="56"/>
        <v>31</v>
      </c>
      <c r="K173" s="210">
        <f t="shared" si="56"/>
        <v>6</v>
      </c>
      <c r="L173" s="210">
        <f t="shared" si="56"/>
        <v>25</v>
      </c>
      <c r="M173" s="209">
        <f t="shared" si="56"/>
        <v>1040.6999999999998</v>
      </c>
      <c r="N173" s="209">
        <f t="shared" si="56"/>
        <v>192.7</v>
      </c>
      <c r="O173" s="209">
        <f t="shared" si="56"/>
        <v>848.00000000000011</v>
      </c>
      <c r="P173" s="209">
        <f t="shared" si="56"/>
        <v>36008220</v>
      </c>
      <c r="Q173" s="209">
        <f t="shared" si="56"/>
        <v>18904315.5</v>
      </c>
      <c r="R173" s="209">
        <f t="shared" si="56"/>
        <v>15303493.5</v>
      </c>
      <c r="S173" s="209">
        <f t="shared" si="56"/>
        <v>1800411</v>
      </c>
      <c r="T173" s="215"/>
    </row>
    <row r="174" spans="1:20" x14ac:dyDescent="0.25">
      <c r="A174" s="23">
        <v>112</v>
      </c>
      <c r="B174" s="36" t="s">
        <v>257</v>
      </c>
      <c r="C174" s="37" t="s">
        <v>71</v>
      </c>
      <c r="D174" s="214">
        <v>39055</v>
      </c>
      <c r="E174" s="214">
        <v>41973</v>
      </c>
      <c r="F174" s="214">
        <v>42003</v>
      </c>
      <c r="G174" s="210">
        <v>15</v>
      </c>
      <c r="H174" s="210">
        <v>15</v>
      </c>
      <c r="I174" s="209">
        <v>133.9</v>
      </c>
      <c r="J174" s="211">
        <f>SUM(K174:L174)</f>
        <v>5</v>
      </c>
      <c r="K174" s="210">
        <v>2</v>
      </c>
      <c r="L174" s="210">
        <v>3</v>
      </c>
      <c r="M174" s="209">
        <f>SUM(N174:O174)</f>
        <v>127.2</v>
      </c>
      <c r="N174" s="209">
        <v>30.7</v>
      </c>
      <c r="O174" s="209">
        <v>96.5</v>
      </c>
      <c r="P174" s="209">
        <f t="shared" si="48"/>
        <v>4401120</v>
      </c>
      <c r="Q174" s="209">
        <f t="shared" si="53"/>
        <v>2310588</v>
      </c>
      <c r="R174" s="209">
        <f t="shared" si="49"/>
        <v>1870476</v>
      </c>
      <c r="S174" s="209">
        <f t="shared" si="50"/>
        <v>220056</v>
      </c>
      <c r="T174" s="215"/>
    </row>
    <row r="175" spans="1:20" x14ac:dyDescent="0.25">
      <c r="A175" s="23">
        <v>113</v>
      </c>
      <c r="B175" s="36" t="s">
        <v>258</v>
      </c>
      <c r="C175" s="37" t="s">
        <v>174</v>
      </c>
      <c r="D175" s="214">
        <v>39055</v>
      </c>
      <c r="E175" s="214">
        <v>41973</v>
      </c>
      <c r="F175" s="214">
        <v>42003</v>
      </c>
      <c r="G175" s="210">
        <v>13</v>
      </c>
      <c r="H175" s="210">
        <v>13</v>
      </c>
      <c r="I175" s="209">
        <v>96.1</v>
      </c>
      <c r="J175" s="211">
        <f t="shared" ref="J175:J183" si="57">SUM(K175:L175)</f>
        <v>3</v>
      </c>
      <c r="K175" s="210">
        <v>0</v>
      </c>
      <c r="L175" s="210">
        <v>3</v>
      </c>
      <c r="M175" s="209">
        <f t="shared" ref="M175:M183" si="58">SUM(N175:O175)</f>
        <v>71.3</v>
      </c>
      <c r="N175" s="209">
        <v>0</v>
      </c>
      <c r="O175" s="209">
        <v>71.3</v>
      </c>
      <c r="P175" s="209">
        <f t="shared" si="48"/>
        <v>2466980</v>
      </c>
      <c r="Q175" s="209">
        <f t="shared" si="53"/>
        <v>1295164.5</v>
      </c>
      <c r="R175" s="209">
        <f t="shared" si="49"/>
        <v>1048466.5</v>
      </c>
      <c r="S175" s="209">
        <f t="shared" si="50"/>
        <v>123349</v>
      </c>
      <c r="T175" s="215"/>
    </row>
    <row r="176" spans="1:20" x14ac:dyDescent="0.25">
      <c r="A176" s="23">
        <v>114</v>
      </c>
      <c r="B176" s="36" t="s">
        <v>259</v>
      </c>
      <c r="C176" s="37" t="s">
        <v>116</v>
      </c>
      <c r="D176" s="214">
        <v>39055</v>
      </c>
      <c r="E176" s="214">
        <v>41973</v>
      </c>
      <c r="F176" s="214">
        <v>42003</v>
      </c>
      <c r="G176" s="210">
        <v>5</v>
      </c>
      <c r="H176" s="210">
        <v>5</v>
      </c>
      <c r="I176" s="209">
        <v>61.9</v>
      </c>
      <c r="J176" s="211">
        <f t="shared" si="57"/>
        <v>1</v>
      </c>
      <c r="K176" s="210">
        <v>0</v>
      </c>
      <c r="L176" s="210">
        <v>1</v>
      </c>
      <c r="M176" s="209">
        <f t="shared" si="58"/>
        <v>33.700000000000003</v>
      </c>
      <c r="N176" s="209">
        <v>0</v>
      </c>
      <c r="O176" s="209">
        <v>33.700000000000003</v>
      </c>
      <c r="P176" s="209">
        <f t="shared" si="48"/>
        <v>1166020</v>
      </c>
      <c r="Q176" s="209">
        <f t="shared" si="53"/>
        <v>612160.5</v>
      </c>
      <c r="R176" s="209">
        <f t="shared" si="49"/>
        <v>495558.5</v>
      </c>
      <c r="S176" s="209">
        <f t="shared" si="50"/>
        <v>58301</v>
      </c>
      <c r="T176" s="215"/>
    </row>
    <row r="177" spans="1:20" x14ac:dyDescent="0.25">
      <c r="A177" s="23">
        <v>115</v>
      </c>
      <c r="B177" s="36" t="s">
        <v>260</v>
      </c>
      <c r="C177" s="37" t="s">
        <v>261</v>
      </c>
      <c r="D177" s="214">
        <v>39055</v>
      </c>
      <c r="E177" s="214">
        <v>41973</v>
      </c>
      <c r="F177" s="214">
        <v>42003</v>
      </c>
      <c r="G177" s="210">
        <v>11</v>
      </c>
      <c r="H177" s="210">
        <v>11</v>
      </c>
      <c r="I177" s="209">
        <v>156.5</v>
      </c>
      <c r="J177" s="211">
        <f t="shared" si="57"/>
        <v>4</v>
      </c>
      <c r="K177" s="210">
        <v>0</v>
      </c>
      <c r="L177" s="210">
        <v>4</v>
      </c>
      <c r="M177" s="209">
        <f t="shared" si="58"/>
        <v>131.1</v>
      </c>
      <c r="N177" s="209">
        <v>0</v>
      </c>
      <c r="O177" s="209">
        <v>131.1</v>
      </c>
      <c r="P177" s="209">
        <f t="shared" si="48"/>
        <v>4536060</v>
      </c>
      <c r="Q177" s="209">
        <f t="shared" si="53"/>
        <v>2381431.5</v>
      </c>
      <c r="R177" s="209">
        <f t="shared" si="49"/>
        <v>1927825.5</v>
      </c>
      <c r="S177" s="209">
        <f t="shared" si="50"/>
        <v>226803</v>
      </c>
      <c r="T177" s="215"/>
    </row>
    <row r="178" spans="1:20" x14ac:dyDescent="0.25">
      <c r="A178" s="23">
        <v>116</v>
      </c>
      <c r="B178" s="36" t="s">
        <v>262</v>
      </c>
      <c r="C178" s="37" t="s">
        <v>263</v>
      </c>
      <c r="D178" s="214">
        <v>39055</v>
      </c>
      <c r="E178" s="214">
        <v>41973</v>
      </c>
      <c r="F178" s="214">
        <v>42003</v>
      </c>
      <c r="G178" s="210">
        <v>15</v>
      </c>
      <c r="H178" s="210">
        <v>15</v>
      </c>
      <c r="I178" s="209">
        <v>107.7</v>
      </c>
      <c r="J178" s="211">
        <f t="shared" si="57"/>
        <v>4</v>
      </c>
      <c r="K178" s="210">
        <v>1</v>
      </c>
      <c r="L178" s="210">
        <v>3</v>
      </c>
      <c r="M178" s="209">
        <f t="shared" si="58"/>
        <v>107.69999999999999</v>
      </c>
      <c r="N178" s="209">
        <v>40.9</v>
      </c>
      <c r="O178" s="209">
        <v>66.8</v>
      </c>
      <c r="P178" s="209">
        <f t="shared" si="48"/>
        <v>3726419.9999999995</v>
      </c>
      <c r="Q178" s="209">
        <f t="shared" si="53"/>
        <v>1956370.4999999998</v>
      </c>
      <c r="R178" s="209">
        <f t="shared" si="49"/>
        <v>1583728.4999999998</v>
      </c>
      <c r="S178" s="209">
        <f t="shared" si="50"/>
        <v>186321</v>
      </c>
      <c r="T178" s="215"/>
    </row>
    <row r="179" spans="1:20" x14ac:dyDescent="0.25">
      <c r="A179" s="23">
        <v>117</v>
      </c>
      <c r="B179" s="36" t="s">
        <v>264</v>
      </c>
      <c r="C179" s="37" t="s">
        <v>102</v>
      </c>
      <c r="D179" s="214">
        <v>39055</v>
      </c>
      <c r="E179" s="214">
        <v>41973</v>
      </c>
      <c r="F179" s="214">
        <v>42003</v>
      </c>
      <c r="G179" s="210">
        <v>11</v>
      </c>
      <c r="H179" s="210">
        <v>11</v>
      </c>
      <c r="I179" s="209">
        <v>109.6</v>
      </c>
      <c r="J179" s="211">
        <f t="shared" si="57"/>
        <v>3</v>
      </c>
      <c r="K179" s="210">
        <v>1</v>
      </c>
      <c r="L179" s="210">
        <v>2</v>
      </c>
      <c r="M179" s="209">
        <f t="shared" si="58"/>
        <v>109.6</v>
      </c>
      <c r="N179" s="209">
        <v>54.6</v>
      </c>
      <c r="O179" s="209">
        <v>55</v>
      </c>
      <c r="P179" s="209">
        <f t="shared" si="48"/>
        <v>3792160</v>
      </c>
      <c r="Q179" s="209">
        <f t="shared" si="53"/>
        <v>1990884</v>
      </c>
      <c r="R179" s="209">
        <f t="shared" si="49"/>
        <v>1611668</v>
      </c>
      <c r="S179" s="209">
        <f t="shared" si="50"/>
        <v>189608</v>
      </c>
      <c r="T179" s="215"/>
    </row>
    <row r="180" spans="1:20" x14ac:dyDescent="0.25">
      <c r="A180" s="23">
        <v>118</v>
      </c>
      <c r="B180" s="36" t="s">
        <v>265</v>
      </c>
      <c r="C180" s="37" t="s">
        <v>40</v>
      </c>
      <c r="D180" s="214">
        <v>39055</v>
      </c>
      <c r="E180" s="214">
        <v>41973</v>
      </c>
      <c r="F180" s="214">
        <v>42003</v>
      </c>
      <c r="G180" s="210">
        <v>5</v>
      </c>
      <c r="H180" s="210">
        <v>5</v>
      </c>
      <c r="I180" s="209">
        <v>108.8</v>
      </c>
      <c r="J180" s="211">
        <f t="shared" si="57"/>
        <v>2</v>
      </c>
      <c r="K180" s="210">
        <v>0</v>
      </c>
      <c r="L180" s="210">
        <v>2</v>
      </c>
      <c r="M180" s="209">
        <f t="shared" si="58"/>
        <v>108.8</v>
      </c>
      <c r="N180" s="209">
        <v>0</v>
      </c>
      <c r="O180" s="209">
        <v>108.8</v>
      </c>
      <c r="P180" s="209">
        <f t="shared" si="48"/>
        <v>3764480</v>
      </c>
      <c r="Q180" s="209">
        <f t="shared" si="53"/>
        <v>1976352</v>
      </c>
      <c r="R180" s="209">
        <f t="shared" si="49"/>
        <v>1599904</v>
      </c>
      <c r="S180" s="209">
        <f t="shared" si="50"/>
        <v>188224</v>
      </c>
      <c r="T180" s="215"/>
    </row>
    <row r="181" spans="1:20" x14ac:dyDescent="0.25">
      <c r="A181" s="23">
        <v>119</v>
      </c>
      <c r="B181" s="36" t="s">
        <v>266</v>
      </c>
      <c r="C181" s="37" t="s">
        <v>82</v>
      </c>
      <c r="D181" s="214">
        <v>39055</v>
      </c>
      <c r="E181" s="214">
        <v>41973</v>
      </c>
      <c r="F181" s="214">
        <v>42003</v>
      </c>
      <c r="G181" s="210">
        <v>14</v>
      </c>
      <c r="H181" s="210">
        <v>14</v>
      </c>
      <c r="I181" s="209">
        <v>107.9</v>
      </c>
      <c r="J181" s="211">
        <f t="shared" si="57"/>
        <v>3</v>
      </c>
      <c r="K181" s="210">
        <v>0</v>
      </c>
      <c r="L181" s="210">
        <v>3</v>
      </c>
      <c r="M181" s="209">
        <f t="shared" si="58"/>
        <v>107.9</v>
      </c>
      <c r="N181" s="209">
        <v>0</v>
      </c>
      <c r="O181" s="209">
        <v>107.9</v>
      </c>
      <c r="P181" s="209">
        <f t="shared" si="48"/>
        <v>3733340</v>
      </c>
      <c r="Q181" s="209">
        <f t="shared" si="53"/>
        <v>1960003.5</v>
      </c>
      <c r="R181" s="209">
        <f t="shared" si="49"/>
        <v>1586669.5</v>
      </c>
      <c r="S181" s="209">
        <f t="shared" si="50"/>
        <v>186667</v>
      </c>
      <c r="T181" s="215"/>
    </row>
    <row r="182" spans="1:20" x14ac:dyDescent="0.25">
      <c r="A182" s="23">
        <v>120</v>
      </c>
      <c r="B182" s="36" t="s">
        <v>267</v>
      </c>
      <c r="C182" s="37" t="s">
        <v>104</v>
      </c>
      <c r="D182" s="214">
        <v>39055</v>
      </c>
      <c r="E182" s="214">
        <v>41973</v>
      </c>
      <c r="F182" s="214">
        <v>42003</v>
      </c>
      <c r="G182" s="210">
        <v>9</v>
      </c>
      <c r="H182" s="210">
        <v>9</v>
      </c>
      <c r="I182" s="209">
        <v>110.2</v>
      </c>
      <c r="J182" s="211">
        <f t="shared" si="57"/>
        <v>2</v>
      </c>
      <c r="K182" s="210">
        <v>0</v>
      </c>
      <c r="L182" s="210">
        <v>2</v>
      </c>
      <c r="M182" s="209">
        <f t="shared" si="58"/>
        <v>110.2</v>
      </c>
      <c r="N182" s="209">
        <v>0</v>
      </c>
      <c r="O182" s="209">
        <v>110.2</v>
      </c>
      <c r="P182" s="209">
        <f t="shared" si="48"/>
        <v>3812920</v>
      </c>
      <c r="Q182" s="209">
        <f t="shared" si="53"/>
        <v>2001783</v>
      </c>
      <c r="R182" s="209">
        <f t="shared" si="49"/>
        <v>1620491</v>
      </c>
      <c r="S182" s="209">
        <f t="shared" si="50"/>
        <v>190646</v>
      </c>
      <c r="T182" s="215"/>
    </row>
    <row r="183" spans="1:20" x14ac:dyDescent="0.25">
      <c r="A183" s="23">
        <v>121</v>
      </c>
      <c r="B183" s="36" t="s">
        <v>268</v>
      </c>
      <c r="C183" s="37" t="s">
        <v>269</v>
      </c>
      <c r="D183" s="214">
        <v>39055</v>
      </c>
      <c r="E183" s="214">
        <v>41973</v>
      </c>
      <c r="F183" s="214">
        <v>42003</v>
      </c>
      <c r="G183" s="210">
        <v>11</v>
      </c>
      <c r="H183" s="210">
        <v>11</v>
      </c>
      <c r="I183" s="209">
        <v>133.19999999999999</v>
      </c>
      <c r="J183" s="211">
        <f t="shared" si="57"/>
        <v>4</v>
      </c>
      <c r="K183" s="210">
        <v>2</v>
      </c>
      <c r="L183" s="210">
        <v>2</v>
      </c>
      <c r="M183" s="209">
        <f t="shared" si="58"/>
        <v>133.19999999999999</v>
      </c>
      <c r="N183" s="209">
        <v>66.5</v>
      </c>
      <c r="O183" s="209">
        <v>66.7</v>
      </c>
      <c r="P183" s="209">
        <f t="shared" si="48"/>
        <v>4608720</v>
      </c>
      <c r="Q183" s="209">
        <f t="shared" si="53"/>
        <v>2419578</v>
      </c>
      <c r="R183" s="209">
        <f t="shared" si="49"/>
        <v>1958706</v>
      </c>
      <c r="S183" s="209">
        <f t="shared" si="50"/>
        <v>230436</v>
      </c>
      <c r="T183" s="215"/>
    </row>
    <row r="184" spans="1:20" x14ac:dyDescent="0.25">
      <c r="A184" s="23"/>
      <c r="B184" s="43" t="s">
        <v>270</v>
      </c>
      <c r="C184" s="37"/>
      <c r="D184" s="214"/>
      <c r="E184" s="210"/>
      <c r="F184" s="41"/>
      <c r="G184" s="210"/>
      <c r="H184" s="210"/>
      <c r="I184" s="209"/>
      <c r="J184" s="211"/>
      <c r="K184" s="210"/>
      <c r="L184" s="210"/>
      <c r="M184" s="209"/>
      <c r="N184" s="209"/>
      <c r="O184" s="209"/>
      <c r="P184" s="209"/>
      <c r="Q184" s="209"/>
      <c r="R184" s="209"/>
      <c r="S184" s="209"/>
      <c r="T184" s="215"/>
    </row>
    <row r="185" spans="1:20" ht="21" x14ac:dyDescent="0.25">
      <c r="A185" s="23"/>
      <c r="B185" s="35" t="s">
        <v>271</v>
      </c>
      <c r="C185" s="210"/>
      <c r="D185" s="214"/>
      <c r="E185" s="210"/>
      <c r="F185" s="210"/>
      <c r="G185" s="210"/>
      <c r="H185" s="210"/>
      <c r="I185" s="209"/>
      <c r="J185" s="211"/>
      <c r="K185" s="210"/>
      <c r="L185" s="210"/>
      <c r="M185" s="209"/>
      <c r="N185" s="209"/>
      <c r="O185" s="209"/>
      <c r="P185" s="209"/>
      <c r="Q185" s="209"/>
      <c r="R185" s="209"/>
      <c r="S185" s="209"/>
      <c r="T185" s="215"/>
    </row>
    <row r="186" spans="1:20" ht="31.5" x14ac:dyDescent="0.25">
      <c r="A186" s="23"/>
      <c r="B186" s="35" t="s">
        <v>272</v>
      </c>
      <c r="C186" s="210" t="s">
        <v>31</v>
      </c>
      <c r="D186" s="214" t="s">
        <v>31</v>
      </c>
      <c r="E186" s="210" t="s">
        <v>31</v>
      </c>
      <c r="F186" s="210" t="s">
        <v>31</v>
      </c>
      <c r="G186" s="210">
        <f>SUM(G187:G200)</f>
        <v>157</v>
      </c>
      <c r="H186" s="210">
        <f t="shared" ref="H186:S186" si="59">SUM(H187:H200)</f>
        <v>157</v>
      </c>
      <c r="I186" s="209">
        <f t="shared" si="59"/>
        <v>2746.03</v>
      </c>
      <c r="J186" s="211">
        <f t="shared" si="59"/>
        <v>66</v>
      </c>
      <c r="K186" s="210">
        <f t="shared" si="59"/>
        <v>27</v>
      </c>
      <c r="L186" s="210">
        <f t="shared" si="59"/>
        <v>39</v>
      </c>
      <c r="M186" s="209">
        <f t="shared" si="59"/>
        <v>2228.4</v>
      </c>
      <c r="N186" s="209">
        <f t="shared" si="59"/>
        <v>861.9</v>
      </c>
      <c r="O186" s="209">
        <f t="shared" si="59"/>
        <v>1366.5</v>
      </c>
      <c r="P186" s="209">
        <f t="shared" si="59"/>
        <v>77102640</v>
      </c>
      <c r="Q186" s="209">
        <f t="shared" si="59"/>
        <v>40478886</v>
      </c>
      <c r="R186" s="209">
        <f t="shared" si="59"/>
        <v>32768622</v>
      </c>
      <c r="S186" s="209">
        <f t="shared" si="59"/>
        <v>3855132</v>
      </c>
      <c r="T186" s="215"/>
    </row>
    <row r="187" spans="1:20" x14ac:dyDescent="0.25">
      <c r="A187" s="23">
        <v>122</v>
      </c>
      <c r="B187" s="36" t="s">
        <v>273</v>
      </c>
      <c r="C187" s="37" t="s">
        <v>104</v>
      </c>
      <c r="D187" s="214">
        <v>40082</v>
      </c>
      <c r="E187" s="214">
        <v>41973</v>
      </c>
      <c r="F187" s="214">
        <v>42003</v>
      </c>
      <c r="G187" s="210">
        <v>4</v>
      </c>
      <c r="H187" s="210">
        <v>4</v>
      </c>
      <c r="I187" s="209">
        <v>48.7</v>
      </c>
      <c r="J187" s="211">
        <f>SUM(K187:L187)</f>
        <v>1</v>
      </c>
      <c r="K187" s="210">
        <v>0</v>
      </c>
      <c r="L187" s="210">
        <v>1</v>
      </c>
      <c r="M187" s="209">
        <f>SUM(N187:O187)</f>
        <v>38.5</v>
      </c>
      <c r="N187" s="209">
        <v>0</v>
      </c>
      <c r="O187" s="209">
        <v>38.5</v>
      </c>
      <c r="P187" s="209">
        <f t="shared" si="48"/>
        <v>1332100</v>
      </c>
      <c r="Q187" s="209">
        <f t="shared" si="53"/>
        <v>699352.5</v>
      </c>
      <c r="R187" s="209">
        <f t="shared" si="49"/>
        <v>566142.5</v>
      </c>
      <c r="S187" s="209">
        <f t="shared" si="50"/>
        <v>66605</v>
      </c>
      <c r="T187" s="215"/>
    </row>
    <row r="188" spans="1:20" x14ac:dyDescent="0.25">
      <c r="A188" s="23">
        <v>123</v>
      </c>
      <c r="B188" s="36" t="s">
        <v>274</v>
      </c>
      <c r="C188" s="37" t="s">
        <v>40</v>
      </c>
      <c r="D188" s="214">
        <v>40082</v>
      </c>
      <c r="E188" s="214">
        <v>41973</v>
      </c>
      <c r="F188" s="214">
        <v>42003</v>
      </c>
      <c r="G188" s="210">
        <v>4</v>
      </c>
      <c r="H188" s="210">
        <v>4</v>
      </c>
      <c r="I188" s="209">
        <v>85.9</v>
      </c>
      <c r="J188" s="211">
        <f t="shared" ref="J188:J200" si="60">SUM(K188:L188)</f>
        <v>2</v>
      </c>
      <c r="K188" s="210">
        <v>0</v>
      </c>
      <c r="L188" s="210">
        <v>2</v>
      </c>
      <c r="M188" s="209">
        <f t="shared" ref="M188:M200" si="61">SUM(N188:O188)</f>
        <v>85.9</v>
      </c>
      <c r="N188" s="209">
        <v>0</v>
      </c>
      <c r="O188" s="209">
        <v>85.9</v>
      </c>
      <c r="P188" s="209">
        <f t="shared" si="48"/>
        <v>2972140</v>
      </c>
      <c r="Q188" s="209">
        <f t="shared" si="53"/>
        <v>1560373.5</v>
      </c>
      <c r="R188" s="209">
        <f t="shared" si="49"/>
        <v>1263159.5</v>
      </c>
      <c r="S188" s="209">
        <f t="shared" si="50"/>
        <v>148607</v>
      </c>
      <c r="T188" s="215"/>
    </row>
    <row r="189" spans="1:20" x14ac:dyDescent="0.25">
      <c r="A189" s="23">
        <v>124</v>
      </c>
      <c r="B189" s="36" t="s">
        <v>275</v>
      </c>
      <c r="C189" s="37" t="s">
        <v>100</v>
      </c>
      <c r="D189" s="214">
        <v>40082</v>
      </c>
      <c r="E189" s="214">
        <v>41973</v>
      </c>
      <c r="F189" s="214">
        <v>42003</v>
      </c>
      <c r="G189" s="210">
        <v>48</v>
      </c>
      <c r="H189" s="210">
        <v>48</v>
      </c>
      <c r="I189" s="209">
        <v>949.5</v>
      </c>
      <c r="J189" s="211">
        <f t="shared" si="60"/>
        <v>19</v>
      </c>
      <c r="K189" s="210">
        <v>12</v>
      </c>
      <c r="L189" s="210">
        <v>7</v>
      </c>
      <c r="M189" s="209">
        <f t="shared" si="61"/>
        <v>680.2</v>
      </c>
      <c r="N189" s="209">
        <v>406.3</v>
      </c>
      <c r="O189" s="209">
        <v>273.89999999999998</v>
      </c>
      <c r="P189" s="209">
        <f t="shared" si="48"/>
        <v>23534920</v>
      </c>
      <c r="Q189" s="209">
        <f t="shared" si="53"/>
        <v>12355833</v>
      </c>
      <c r="R189" s="209">
        <f t="shared" si="49"/>
        <v>10002341</v>
      </c>
      <c r="S189" s="209">
        <f t="shared" si="50"/>
        <v>1176746</v>
      </c>
      <c r="T189" s="215"/>
    </row>
    <row r="190" spans="1:20" x14ac:dyDescent="0.25">
      <c r="A190" s="23">
        <v>125</v>
      </c>
      <c r="B190" s="36" t="s">
        <v>276</v>
      </c>
      <c r="C190" s="37" t="s">
        <v>277</v>
      </c>
      <c r="D190" s="214">
        <v>40082</v>
      </c>
      <c r="E190" s="214">
        <v>41973</v>
      </c>
      <c r="F190" s="214">
        <v>42003</v>
      </c>
      <c r="G190" s="210">
        <v>12</v>
      </c>
      <c r="H190" s="210">
        <v>12</v>
      </c>
      <c r="I190" s="209">
        <v>132.9</v>
      </c>
      <c r="J190" s="211">
        <f t="shared" si="60"/>
        <v>4</v>
      </c>
      <c r="K190" s="210">
        <v>2</v>
      </c>
      <c r="L190" s="210">
        <v>2</v>
      </c>
      <c r="M190" s="209">
        <f t="shared" si="61"/>
        <v>132.89999999999998</v>
      </c>
      <c r="N190" s="209">
        <v>67.599999999999994</v>
      </c>
      <c r="O190" s="209">
        <v>65.3</v>
      </c>
      <c r="P190" s="209">
        <f t="shared" si="48"/>
        <v>4598339.9999999991</v>
      </c>
      <c r="Q190" s="209">
        <f t="shared" si="53"/>
        <v>2414128.4999999995</v>
      </c>
      <c r="R190" s="209">
        <f t="shared" si="49"/>
        <v>1954294.4999999995</v>
      </c>
      <c r="S190" s="209">
        <f t="shared" si="50"/>
        <v>229916.99999999997</v>
      </c>
      <c r="T190" s="215"/>
    </row>
    <row r="191" spans="1:20" x14ac:dyDescent="0.25">
      <c r="A191" s="23">
        <v>126</v>
      </c>
      <c r="B191" s="36" t="s">
        <v>278</v>
      </c>
      <c r="C191" s="37" t="s">
        <v>263</v>
      </c>
      <c r="D191" s="214">
        <v>40082</v>
      </c>
      <c r="E191" s="214">
        <v>41973</v>
      </c>
      <c r="F191" s="214">
        <v>42003</v>
      </c>
      <c r="G191" s="210">
        <v>12</v>
      </c>
      <c r="H191" s="210">
        <v>12</v>
      </c>
      <c r="I191" s="209">
        <v>157.4</v>
      </c>
      <c r="J191" s="211">
        <f t="shared" si="60"/>
        <v>4</v>
      </c>
      <c r="K191" s="210">
        <v>2</v>
      </c>
      <c r="L191" s="210">
        <v>2</v>
      </c>
      <c r="M191" s="209">
        <f t="shared" si="61"/>
        <v>157.39999999999998</v>
      </c>
      <c r="N191" s="209">
        <v>78.599999999999994</v>
      </c>
      <c r="O191" s="209">
        <v>78.8</v>
      </c>
      <c r="P191" s="209">
        <f t="shared" si="48"/>
        <v>5446039.9999999991</v>
      </c>
      <c r="Q191" s="209">
        <f t="shared" si="53"/>
        <v>2859170.9999999995</v>
      </c>
      <c r="R191" s="209">
        <f t="shared" si="49"/>
        <v>2314566.9999999995</v>
      </c>
      <c r="S191" s="209">
        <f t="shared" si="50"/>
        <v>272301.99999999994</v>
      </c>
      <c r="T191" s="215"/>
    </row>
    <row r="192" spans="1:20" x14ac:dyDescent="0.25">
      <c r="A192" s="23">
        <v>127</v>
      </c>
      <c r="B192" s="36" t="s">
        <v>279</v>
      </c>
      <c r="C192" s="37" t="s">
        <v>82</v>
      </c>
      <c r="D192" s="214">
        <v>40082</v>
      </c>
      <c r="E192" s="214">
        <v>41973</v>
      </c>
      <c r="F192" s="214">
        <v>42003</v>
      </c>
      <c r="G192" s="210">
        <v>18</v>
      </c>
      <c r="H192" s="210">
        <v>18</v>
      </c>
      <c r="I192" s="209">
        <v>281.2</v>
      </c>
      <c r="J192" s="211">
        <f t="shared" si="60"/>
        <v>5</v>
      </c>
      <c r="K192" s="210">
        <v>1</v>
      </c>
      <c r="L192" s="210">
        <v>4</v>
      </c>
      <c r="M192" s="209">
        <f t="shared" si="61"/>
        <v>281.2</v>
      </c>
      <c r="N192" s="209">
        <v>62.2</v>
      </c>
      <c r="O192" s="209">
        <v>219</v>
      </c>
      <c r="P192" s="209">
        <f t="shared" si="48"/>
        <v>9729520</v>
      </c>
      <c r="Q192" s="209">
        <f t="shared" si="53"/>
        <v>5107998</v>
      </c>
      <c r="R192" s="209">
        <f t="shared" si="49"/>
        <v>4135046</v>
      </c>
      <c r="S192" s="209">
        <f t="shared" si="50"/>
        <v>486476</v>
      </c>
      <c r="T192" s="215"/>
    </row>
    <row r="193" spans="1:20" x14ac:dyDescent="0.25">
      <c r="A193" s="23">
        <v>128</v>
      </c>
      <c r="B193" s="36" t="s">
        <v>280</v>
      </c>
      <c r="C193" s="37" t="s">
        <v>98</v>
      </c>
      <c r="D193" s="214">
        <v>40082</v>
      </c>
      <c r="E193" s="214">
        <v>41973</v>
      </c>
      <c r="F193" s="214">
        <v>42003</v>
      </c>
      <c r="G193" s="210">
        <v>3</v>
      </c>
      <c r="H193" s="210">
        <v>3</v>
      </c>
      <c r="I193" s="209">
        <v>119.3</v>
      </c>
      <c r="J193" s="211">
        <f t="shared" si="60"/>
        <v>1</v>
      </c>
      <c r="K193" s="210">
        <v>0</v>
      </c>
      <c r="L193" s="210">
        <v>1</v>
      </c>
      <c r="M193" s="209">
        <f t="shared" si="61"/>
        <v>27.8</v>
      </c>
      <c r="N193" s="209">
        <v>0</v>
      </c>
      <c r="O193" s="209">
        <v>27.8</v>
      </c>
      <c r="P193" s="209">
        <f t="shared" si="48"/>
        <v>961880</v>
      </c>
      <c r="Q193" s="209">
        <f t="shared" si="53"/>
        <v>504987</v>
      </c>
      <c r="R193" s="209">
        <f t="shared" si="49"/>
        <v>408799</v>
      </c>
      <c r="S193" s="209">
        <f t="shared" si="50"/>
        <v>48094</v>
      </c>
      <c r="T193" s="215"/>
    </row>
    <row r="194" spans="1:20" x14ac:dyDescent="0.25">
      <c r="A194" s="23">
        <v>129</v>
      </c>
      <c r="B194" s="36" t="s">
        <v>281</v>
      </c>
      <c r="C194" s="37" t="s">
        <v>102</v>
      </c>
      <c r="D194" s="214">
        <v>40082</v>
      </c>
      <c r="E194" s="214">
        <v>41973</v>
      </c>
      <c r="F194" s="214">
        <v>42003</v>
      </c>
      <c r="G194" s="210">
        <v>7</v>
      </c>
      <c r="H194" s="210">
        <v>7</v>
      </c>
      <c r="I194" s="209">
        <v>166</v>
      </c>
      <c r="J194" s="211">
        <f t="shared" si="60"/>
        <v>5</v>
      </c>
      <c r="K194" s="210">
        <v>0</v>
      </c>
      <c r="L194" s="210">
        <v>5</v>
      </c>
      <c r="M194" s="209">
        <f t="shared" si="61"/>
        <v>166</v>
      </c>
      <c r="N194" s="209">
        <v>0</v>
      </c>
      <c r="O194" s="209">
        <v>166</v>
      </c>
      <c r="P194" s="209">
        <f t="shared" si="48"/>
        <v>5743600</v>
      </c>
      <c r="Q194" s="209">
        <f t="shared" si="53"/>
        <v>3015390</v>
      </c>
      <c r="R194" s="209">
        <f t="shared" si="49"/>
        <v>2441030</v>
      </c>
      <c r="S194" s="209">
        <f t="shared" si="50"/>
        <v>287180</v>
      </c>
      <c r="T194" s="215"/>
    </row>
    <row r="195" spans="1:20" x14ac:dyDescent="0.25">
      <c r="A195" s="23">
        <v>130</v>
      </c>
      <c r="B195" s="36" t="s">
        <v>282</v>
      </c>
      <c r="C195" s="37" t="s">
        <v>116</v>
      </c>
      <c r="D195" s="214">
        <v>40082</v>
      </c>
      <c r="E195" s="214">
        <v>41973</v>
      </c>
      <c r="F195" s="214">
        <v>42003</v>
      </c>
      <c r="G195" s="210">
        <v>5</v>
      </c>
      <c r="H195" s="210">
        <v>5</v>
      </c>
      <c r="I195" s="209">
        <v>104.63</v>
      </c>
      <c r="J195" s="211">
        <f t="shared" si="60"/>
        <v>2</v>
      </c>
      <c r="K195" s="210">
        <v>0</v>
      </c>
      <c r="L195" s="210">
        <v>2</v>
      </c>
      <c r="M195" s="209">
        <f t="shared" si="61"/>
        <v>49.6</v>
      </c>
      <c r="N195" s="209">
        <v>0</v>
      </c>
      <c r="O195" s="209">
        <v>49.6</v>
      </c>
      <c r="P195" s="209">
        <f t="shared" si="48"/>
        <v>1716160</v>
      </c>
      <c r="Q195" s="209">
        <f t="shared" si="53"/>
        <v>900984</v>
      </c>
      <c r="R195" s="209">
        <f t="shared" si="49"/>
        <v>729368</v>
      </c>
      <c r="S195" s="209">
        <f t="shared" si="50"/>
        <v>85808</v>
      </c>
      <c r="T195" s="215"/>
    </row>
    <row r="196" spans="1:20" x14ac:dyDescent="0.25">
      <c r="A196" s="23">
        <v>131</v>
      </c>
      <c r="B196" s="36" t="s">
        <v>283</v>
      </c>
      <c r="C196" s="37" t="s">
        <v>155</v>
      </c>
      <c r="D196" s="214">
        <v>40082</v>
      </c>
      <c r="E196" s="214">
        <v>41973</v>
      </c>
      <c r="F196" s="214">
        <v>42003</v>
      </c>
      <c r="G196" s="210">
        <v>3</v>
      </c>
      <c r="H196" s="210">
        <v>3</v>
      </c>
      <c r="I196" s="209">
        <v>36.799999999999997</v>
      </c>
      <c r="J196" s="211">
        <f t="shared" si="60"/>
        <v>1</v>
      </c>
      <c r="K196" s="210">
        <v>0</v>
      </c>
      <c r="L196" s="210">
        <v>1</v>
      </c>
      <c r="M196" s="209">
        <f t="shared" si="61"/>
        <v>20</v>
      </c>
      <c r="N196" s="209">
        <v>0</v>
      </c>
      <c r="O196" s="209">
        <v>20</v>
      </c>
      <c r="P196" s="209">
        <f t="shared" si="48"/>
        <v>692000</v>
      </c>
      <c r="Q196" s="209">
        <f t="shared" si="53"/>
        <v>363300</v>
      </c>
      <c r="R196" s="209">
        <f t="shared" si="49"/>
        <v>294100</v>
      </c>
      <c r="S196" s="209">
        <f t="shared" si="50"/>
        <v>34600</v>
      </c>
      <c r="T196" s="215"/>
    </row>
    <row r="197" spans="1:20" x14ac:dyDescent="0.25">
      <c r="A197" s="23">
        <v>132</v>
      </c>
      <c r="B197" s="36" t="s">
        <v>284</v>
      </c>
      <c r="C197" s="37" t="s">
        <v>71</v>
      </c>
      <c r="D197" s="214">
        <v>40082</v>
      </c>
      <c r="E197" s="214">
        <v>41973</v>
      </c>
      <c r="F197" s="214">
        <v>42003</v>
      </c>
      <c r="G197" s="210">
        <v>5</v>
      </c>
      <c r="H197" s="210">
        <v>5</v>
      </c>
      <c r="I197" s="209">
        <v>71</v>
      </c>
      <c r="J197" s="211">
        <f t="shared" si="60"/>
        <v>3</v>
      </c>
      <c r="K197" s="210">
        <v>1</v>
      </c>
      <c r="L197" s="210">
        <v>2</v>
      </c>
      <c r="M197" s="209">
        <f t="shared" si="61"/>
        <v>71</v>
      </c>
      <c r="N197" s="209">
        <v>17.3</v>
      </c>
      <c r="O197" s="209">
        <v>53.7</v>
      </c>
      <c r="P197" s="209">
        <f t="shared" si="48"/>
        <v>2456600</v>
      </c>
      <c r="Q197" s="209">
        <f t="shared" si="53"/>
        <v>1289715</v>
      </c>
      <c r="R197" s="209">
        <f t="shared" si="49"/>
        <v>1044055</v>
      </c>
      <c r="S197" s="209">
        <f t="shared" si="50"/>
        <v>122830</v>
      </c>
      <c r="T197" s="215"/>
    </row>
    <row r="198" spans="1:20" x14ac:dyDescent="0.25">
      <c r="A198" s="23">
        <v>133</v>
      </c>
      <c r="B198" s="36" t="s">
        <v>285</v>
      </c>
      <c r="C198" s="37" t="s">
        <v>269</v>
      </c>
      <c r="D198" s="214">
        <v>40082</v>
      </c>
      <c r="E198" s="214">
        <v>41973</v>
      </c>
      <c r="F198" s="214">
        <v>42003</v>
      </c>
      <c r="G198" s="210">
        <v>12</v>
      </c>
      <c r="H198" s="210">
        <v>12</v>
      </c>
      <c r="I198" s="209">
        <v>178.6</v>
      </c>
      <c r="J198" s="211">
        <f t="shared" si="60"/>
        <v>7</v>
      </c>
      <c r="K198" s="210">
        <v>3</v>
      </c>
      <c r="L198" s="210">
        <v>4</v>
      </c>
      <c r="M198" s="209">
        <f t="shared" si="61"/>
        <v>165.4</v>
      </c>
      <c r="N198" s="209">
        <v>58.7</v>
      </c>
      <c r="O198" s="209">
        <v>106.7</v>
      </c>
      <c r="P198" s="209">
        <f t="shared" si="48"/>
        <v>5722840</v>
      </c>
      <c r="Q198" s="209">
        <f t="shared" si="53"/>
        <v>3004491</v>
      </c>
      <c r="R198" s="209">
        <f t="shared" si="49"/>
        <v>2432207</v>
      </c>
      <c r="S198" s="209">
        <f t="shared" si="50"/>
        <v>286142</v>
      </c>
      <c r="T198" s="215"/>
    </row>
    <row r="199" spans="1:20" x14ac:dyDescent="0.25">
      <c r="A199" s="23">
        <v>134</v>
      </c>
      <c r="B199" s="36" t="s">
        <v>286</v>
      </c>
      <c r="C199" s="37" t="s">
        <v>96</v>
      </c>
      <c r="D199" s="214">
        <v>40082</v>
      </c>
      <c r="E199" s="214">
        <v>41973</v>
      </c>
      <c r="F199" s="214">
        <v>42003</v>
      </c>
      <c r="G199" s="210">
        <v>9</v>
      </c>
      <c r="H199" s="210">
        <v>9</v>
      </c>
      <c r="I199" s="209">
        <v>207.5</v>
      </c>
      <c r="J199" s="211">
        <f t="shared" si="60"/>
        <v>6</v>
      </c>
      <c r="K199" s="210">
        <v>2</v>
      </c>
      <c r="L199" s="210">
        <v>4</v>
      </c>
      <c r="M199" s="209">
        <f t="shared" si="61"/>
        <v>145.89999999999998</v>
      </c>
      <c r="N199" s="209">
        <v>42.3</v>
      </c>
      <c r="O199" s="209">
        <v>103.6</v>
      </c>
      <c r="P199" s="209">
        <f t="shared" si="48"/>
        <v>5048139.9999999991</v>
      </c>
      <c r="Q199" s="209">
        <f t="shared" si="53"/>
        <v>2650273.4999999995</v>
      </c>
      <c r="R199" s="209">
        <f t="shared" si="49"/>
        <v>2145459.4999999995</v>
      </c>
      <c r="S199" s="209">
        <f t="shared" si="50"/>
        <v>252406.99999999997</v>
      </c>
      <c r="T199" s="215"/>
    </row>
    <row r="200" spans="1:20" x14ac:dyDescent="0.25">
      <c r="A200" s="23">
        <v>135</v>
      </c>
      <c r="B200" s="36" t="s">
        <v>287</v>
      </c>
      <c r="C200" s="37" t="s">
        <v>288</v>
      </c>
      <c r="D200" s="214">
        <v>40082</v>
      </c>
      <c r="E200" s="214">
        <v>41973</v>
      </c>
      <c r="F200" s="214">
        <v>42003</v>
      </c>
      <c r="G200" s="210">
        <v>15</v>
      </c>
      <c r="H200" s="210">
        <v>15</v>
      </c>
      <c r="I200" s="209">
        <v>206.6</v>
      </c>
      <c r="J200" s="211">
        <f t="shared" si="60"/>
        <v>6</v>
      </c>
      <c r="K200" s="210">
        <v>4</v>
      </c>
      <c r="L200" s="210">
        <v>2</v>
      </c>
      <c r="M200" s="209">
        <f t="shared" si="61"/>
        <v>206.60000000000002</v>
      </c>
      <c r="N200" s="209">
        <v>128.9</v>
      </c>
      <c r="O200" s="209">
        <v>77.7</v>
      </c>
      <c r="P200" s="209">
        <f t="shared" si="48"/>
        <v>7148360.0000000009</v>
      </c>
      <c r="Q200" s="209">
        <f t="shared" si="53"/>
        <v>3752889.0000000005</v>
      </c>
      <c r="R200" s="209">
        <f t="shared" si="49"/>
        <v>3038053.0000000005</v>
      </c>
      <c r="S200" s="209">
        <f t="shared" si="50"/>
        <v>357418.00000000006</v>
      </c>
      <c r="T200" s="215"/>
    </row>
    <row r="201" spans="1:20" x14ac:dyDescent="0.25">
      <c r="A201" s="23"/>
      <c r="B201" s="43" t="s">
        <v>289</v>
      </c>
      <c r="C201" s="37"/>
      <c r="D201" s="214"/>
      <c r="E201" s="39"/>
      <c r="F201" s="41"/>
      <c r="G201" s="210"/>
      <c r="H201" s="210"/>
      <c r="I201" s="209"/>
      <c r="J201" s="211"/>
      <c r="K201" s="210"/>
      <c r="L201" s="210"/>
      <c r="M201" s="209"/>
      <c r="N201" s="209"/>
      <c r="O201" s="209"/>
      <c r="P201" s="209"/>
      <c r="Q201" s="209"/>
      <c r="R201" s="209"/>
      <c r="S201" s="209"/>
      <c r="T201" s="215"/>
    </row>
    <row r="202" spans="1:20" ht="21" x14ac:dyDescent="0.25">
      <c r="A202" s="23"/>
      <c r="B202" s="35" t="s">
        <v>290</v>
      </c>
      <c r="C202" s="210"/>
      <c r="D202" s="214"/>
      <c r="E202" s="210"/>
      <c r="F202" s="210"/>
      <c r="G202" s="210"/>
      <c r="H202" s="210"/>
      <c r="I202" s="209"/>
      <c r="J202" s="211"/>
      <c r="K202" s="210"/>
      <c r="L202" s="210"/>
      <c r="M202" s="209"/>
      <c r="N202" s="209"/>
      <c r="O202" s="209"/>
      <c r="P202" s="209"/>
      <c r="Q202" s="209"/>
      <c r="R202" s="209"/>
      <c r="S202" s="209"/>
      <c r="T202" s="215"/>
    </row>
    <row r="203" spans="1:20" ht="31.5" x14ac:dyDescent="0.25">
      <c r="A203" s="23"/>
      <c r="B203" s="35" t="s">
        <v>291</v>
      </c>
      <c r="C203" s="210" t="s">
        <v>31</v>
      </c>
      <c r="D203" s="214" t="s">
        <v>31</v>
      </c>
      <c r="E203" s="210" t="s">
        <v>31</v>
      </c>
      <c r="F203" s="210" t="s">
        <v>31</v>
      </c>
      <c r="G203" s="210">
        <f t="shared" ref="G203:O203" si="62">SUM(G204:G220)</f>
        <v>124</v>
      </c>
      <c r="H203" s="210">
        <f t="shared" si="62"/>
        <v>124</v>
      </c>
      <c r="I203" s="209">
        <f t="shared" si="62"/>
        <v>2744.7900000000004</v>
      </c>
      <c r="J203" s="211">
        <f t="shared" si="62"/>
        <v>48</v>
      </c>
      <c r="K203" s="210">
        <f t="shared" si="62"/>
        <v>17</v>
      </c>
      <c r="L203" s="210">
        <f t="shared" si="62"/>
        <v>31</v>
      </c>
      <c r="M203" s="209">
        <f t="shared" si="62"/>
        <v>1776.0899999999997</v>
      </c>
      <c r="N203" s="209">
        <f t="shared" si="62"/>
        <v>497.34000000000003</v>
      </c>
      <c r="O203" s="209">
        <f t="shared" si="62"/>
        <v>1278.7499999999998</v>
      </c>
      <c r="P203" s="209">
        <f>SUM(P204:P220)</f>
        <v>61452714</v>
      </c>
      <c r="Q203" s="209">
        <f>SUM(Q204:Q220)</f>
        <v>32262674.850000001</v>
      </c>
      <c r="R203" s="209">
        <f>SUM(R204:R220)</f>
        <v>26117403.449999999</v>
      </c>
      <c r="S203" s="209">
        <f>SUM(S204:S220)</f>
        <v>3072635.7</v>
      </c>
      <c r="T203" s="215"/>
    </row>
    <row r="204" spans="1:20" ht="11.25" customHeight="1" x14ac:dyDescent="0.25">
      <c r="A204" s="211">
        <v>136</v>
      </c>
      <c r="B204" s="36" t="s">
        <v>292</v>
      </c>
      <c r="C204" s="37" t="s">
        <v>293</v>
      </c>
      <c r="D204" s="214">
        <v>39044</v>
      </c>
      <c r="E204" s="214">
        <v>41973</v>
      </c>
      <c r="F204" s="214">
        <v>42003</v>
      </c>
      <c r="G204" s="210">
        <v>4</v>
      </c>
      <c r="H204" s="210">
        <v>4</v>
      </c>
      <c r="I204" s="209">
        <v>108.6</v>
      </c>
      <c r="J204" s="211">
        <f t="shared" ref="J204:J220" si="63">SUM(K204:L204)</f>
        <v>1</v>
      </c>
      <c r="K204" s="210">
        <v>1</v>
      </c>
      <c r="L204" s="210">
        <v>0</v>
      </c>
      <c r="M204" s="209">
        <f t="shared" ref="M204:M220" si="64">SUM(N204:O204)</f>
        <v>57.3</v>
      </c>
      <c r="N204" s="209">
        <v>57.3</v>
      </c>
      <c r="O204" s="209">
        <v>0</v>
      </c>
      <c r="P204" s="209">
        <f t="shared" si="48"/>
        <v>1982580</v>
      </c>
      <c r="Q204" s="209">
        <f t="shared" si="53"/>
        <v>1040854.5</v>
      </c>
      <c r="R204" s="209">
        <f t="shared" si="49"/>
        <v>842596.5</v>
      </c>
      <c r="S204" s="209">
        <f t="shared" si="50"/>
        <v>99129</v>
      </c>
      <c r="T204" s="215"/>
    </row>
    <row r="205" spans="1:20" ht="11.25" customHeight="1" x14ac:dyDescent="0.25">
      <c r="A205" s="211">
        <v>137</v>
      </c>
      <c r="B205" s="36" t="s">
        <v>294</v>
      </c>
      <c r="C205" s="37" t="s">
        <v>80</v>
      </c>
      <c r="D205" s="214">
        <v>38208</v>
      </c>
      <c r="E205" s="214">
        <v>41973</v>
      </c>
      <c r="F205" s="214">
        <v>42003</v>
      </c>
      <c r="G205" s="210">
        <v>4</v>
      </c>
      <c r="H205" s="210">
        <v>4</v>
      </c>
      <c r="I205" s="209">
        <v>106.2</v>
      </c>
      <c r="J205" s="211">
        <f t="shared" si="63"/>
        <v>1</v>
      </c>
      <c r="K205" s="210">
        <v>0</v>
      </c>
      <c r="L205" s="210">
        <v>1</v>
      </c>
      <c r="M205" s="209">
        <f t="shared" si="64"/>
        <v>52.8</v>
      </c>
      <c r="N205" s="209">
        <v>0</v>
      </c>
      <c r="O205" s="209">
        <v>52.8</v>
      </c>
      <c r="P205" s="209">
        <f t="shared" si="48"/>
        <v>1826880</v>
      </c>
      <c r="Q205" s="209">
        <f t="shared" si="53"/>
        <v>959112</v>
      </c>
      <c r="R205" s="209">
        <f t="shared" si="49"/>
        <v>776424</v>
      </c>
      <c r="S205" s="209">
        <f t="shared" si="50"/>
        <v>91344</v>
      </c>
      <c r="T205" s="215"/>
    </row>
    <row r="206" spans="1:20" ht="11.25" customHeight="1" x14ac:dyDescent="0.25">
      <c r="A206" s="211">
        <v>138</v>
      </c>
      <c r="B206" s="36" t="s">
        <v>295</v>
      </c>
      <c r="C206" s="37" t="s">
        <v>211</v>
      </c>
      <c r="D206" s="214">
        <v>38422</v>
      </c>
      <c r="E206" s="214">
        <v>41973</v>
      </c>
      <c r="F206" s="214">
        <v>42003</v>
      </c>
      <c r="G206" s="210">
        <v>1</v>
      </c>
      <c r="H206" s="210">
        <v>1</v>
      </c>
      <c r="I206" s="209">
        <v>58.13</v>
      </c>
      <c r="J206" s="211">
        <f t="shared" si="63"/>
        <v>1</v>
      </c>
      <c r="K206" s="210">
        <v>1</v>
      </c>
      <c r="L206" s="210">
        <v>0</v>
      </c>
      <c r="M206" s="209">
        <f t="shared" si="64"/>
        <v>16.899999999999999</v>
      </c>
      <c r="N206" s="209">
        <v>16.899999999999999</v>
      </c>
      <c r="O206" s="209">
        <v>0</v>
      </c>
      <c r="P206" s="209">
        <f t="shared" si="48"/>
        <v>584740</v>
      </c>
      <c r="Q206" s="209">
        <f t="shared" si="53"/>
        <v>306988.5</v>
      </c>
      <c r="R206" s="209">
        <f t="shared" si="49"/>
        <v>248514.5</v>
      </c>
      <c r="S206" s="209">
        <f t="shared" si="50"/>
        <v>29237</v>
      </c>
      <c r="T206" s="215"/>
    </row>
    <row r="207" spans="1:20" ht="11.25" customHeight="1" x14ac:dyDescent="0.25">
      <c r="A207" s="211">
        <v>139</v>
      </c>
      <c r="B207" s="36" t="s">
        <v>296</v>
      </c>
      <c r="C207" s="37" t="s">
        <v>211</v>
      </c>
      <c r="D207" s="214">
        <v>38208</v>
      </c>
      <c r="E207" s="214">
        <v>41973</v>
      </c>
      <c r="F207" s="214">
        <v>42003</v>
      </c>
      <c r="G207" s="210">
        <v>1</v>
      </c>
      <c r="H207" s="210">
        <v>1</v>
      </c>
      <c r="I207" s="209">
        <v>271.01</v>
      </c>
      <c r="J207" s="211">
        <f t="shared" si="63"/>
        <v>1</v>
      </c>
      <c r="K207" s="210">
        <v>1</v>
      </c>
      <c r="L207" s="210">
        <v>0</v>
      </c>
      <c r="M207" s="209">
        <f t="shared" si="64"/>
        <v>30.87</v>
      </c>
      <c r="N207" s="209">
        <v>30.87</v>
      </c>
      <c r="O207" s="209">
        <v>0</v>
      </c>
      <c r="P207" s="209">
        <f t="shared" ref="P207:P220" si="65">M207*34600</f>
        <v>1068102</v>
      </c>
      <c r="Q207" s="209">
        <f t="shared" si="53"/>
        <v>560753.55000000005</v>
      </c>
      <c r="R207" s="209">
        <f t="shared" ref="R207:R220" si="66">P207-Q207-S207</f>
        <v>453943.35</v>
      </c>
      <c r="S207" s="209">
        <f t="shared" ref="S207:S220" si="67">P207*0.05</f>
        <v>53405.100000000006</v>
      </c>
      <c r="T207" s="215"/>
    </row>
    <row r="208" spans="1:20" x14ac:dyDescent="0.25">
      <c r="A208" s="211">
        <v>140</v>
      </c>
      <c r="B208" s="36" t="s">
        <v>297</v>
      </c>
      <c r="C208" s="37" t="s">
        <v>211</v>
      </c>
      <c r="D208" s="214">
        <v>38548</v>
      </c>
      <c r="E208" s="214">
        <v>41973</v>
      </c>
      <c r="F208" s="214">
        <v>42003</v>
      </c>
      <c r="G208" s="210">
        <v>4</v>
      </c>
      <c r="H208" s="210">
        <v>4</v>
      </c>
      <c r="I208" s="209">
        <v>413.81</v>
      </c>
      <c r="J208" s="211">
        <f t="shared" si="63"/>
        <v>3</v>
      </c>
      <c r="K208" s="210">
        <v>1</v>
      </c>
      <c r="L208" s="210">
        <v>2</v>
      </c>
      <c r="M208" s="209">
        <f t="shared" si="64"/>
        <v>109.7</v>
      </c>
      <c r="N208" s="209">
        <v>20.73</v>
      </c>
      <c r="O208" s="209">
        <v>88.97</v>
      </c>
      <c r="P208" s="209">
        <f t="shared" si="65"/>
        <v>3795620</v>
      </c>
      <c r="Q208" s="209">
        <f t="shared" si="53"/>
        <v>1992700.5</v>
      </c>
      <c r="R208" s="209">
        <f t="shared" si="66"/>
        <v>1613138.5</v>
      </c>
      <c r="S208" s="209">
        <f t="shared" si="67"/>
        <v>189781</v>
      </c>
      <c r="T208" s="215"/>
    </row>
    <row r="209" spans="1:36" x14ac:dyDescent="0.25">
      <c r="A209" s="211">
        <v>141</v>
      </c>
      <c r="B209" s="36" t="s">
        <v>298</v>
      </c>
      <c r="C209" s="37" t="s">
        <v>211</v>
      </c>
      <c r="D209" s="214">
        <v>38868</v>
      </c>
      <c r="E209" s="214">
        <v>41973</v>
      </c>
      <c r="F209" s="214">
        <v>42003</v>
      </c>
      <c r="G209" s="210">
        <v>28</v>
      </c>
      <c r="H209" s="210">
        <v>28</v>
      </c>
      <c r="I209" s="209">
        <v>407.34</v>
      </c>
      <c r="J209" s="211">
        <f t="shared" si="63"/>
        <v>9</v>
      </c>
      <c r="K209" s="210">
        <v>1</v>
      </c>
      <c r="L209" s="210">
        <v>8</v>
      </c>
      <c r="M209" s="209">
        <f t="shared" si="64"/>
        <v>407.34</v>
      </c>
      <c r="N209" s="209">
        <v>47</v>
      </c>
      <c r="O209" s="209">
        <v>360.34</v>
      </c>
      <c r="P209" s="209">
        <f t="shared" si="65"/>
        <v>14093964</v>
      </c>
      <c r="Q209" s="209">
        <f t="shared" si="53"/>
        <v>7399331.1000000006</v>
      </c>
      <c r="R209" s="209">
        <f t="shared" si="66"/>
        <v>5989934.6999999993</v>
      </c>
      <c r="S209" s="209">
        <f t="shared" si="67"/>
        <v>704698.20000000007</v>
      </c>
      <c r="T209" s="215"/>
    </row>
    <row r="210" spans="1:36" x14ac:dyDescent="0.25">
      <c r="A210" s="211">
        <v>142</v>
      </c>
      <c r="B210" s="36" t="s">
        <v>299</v>
      </c>
      <c r="C210" s="37" t="s">
        <v>211</v>
      </c>
      <c r="D210" s="214">
        <v>38582</v>
      </c>
      <c r="E210" s="214">
        <v>41973</v>
      </c>
      <c r="F210" s="214">
        <v>42003</v>
      </c>
      <c r="G210" s="210">
        <v>4</v>
      </c>
      <c r="H210" s="210">
        <v>4</v>
      </c>
      <c r="I210" s="209">
        <v>145.79</v>
      </c>
      <c r="J210" s="211">
        <f t="shared" si="63"/>
        <v>2</v>
      </c>
      <c r="K210" s="210">
        <v>2</v>
      </c>
      <c r="L210" s="210">
        <v>0</v>
      </c>
      <c r="M210" s="209">
        <f t="shared" si="64"/>
        <v>72.900000000000006</v>
      </c>
      <c r="N210" s="209">
        <v>72.900000000000006</v>
      </c>
      <c r="O210" s="209">
        <v>0</v>
      </c>
      <c r="P210" s="209">
        <f t="shared" si="65"/>
        <v>2522340</v>
      </c>
      <c r="Q210" s="209">
        <f t="shared" si="53"/>
        <v>1324228.5</v>
      </c>
      <c r="R210" s="209">
        <f t="shared" si="66"/>
        <v>1071994.5</v>
      </c>
      <c r="S210" s="209">
        <f t="shared" si="67"/>
        <v>126117</v>
      </c>
      <c r="T210" s="215"/>
    </row>
    <row r="211" spans="1:36" x14ac:dyDescent="0.25">
      <c r="A211" s="211">
        <v>143</v>
      </c>
      <c r="B211" s="36" t="s">
        <v>300</v>
      </c>
      <c r="C211" s="37" t="s">
        <v>211</v>
      </c>
      <c r="D211" s="214">
        <v>38799</v>
      </c>
      <c r="E211" s="214">
        <v>41973</v>
      </c>
      <c r="F211" s="214">
        <v>42003</v>
      </c>
      <c r="G211" s="210">
        <v>14</v>
      </c>
      <c r="H211" s="210">
        <v>14</v>
      </c>
      <c r="I211" s="209">
        <v>119.93</v>
      </c>
      <c r="J211" s="211">
        <f t="shared" si="63"/>
        <v>5</v>
      </c>
      <c r="K211" s="210">
        <v>4</v>
      </c>
      <c r="L211" s="210">
        <v>1</v>
      </c>
      <c r="M211" s="209">
        <f t="shared" si="64"/>
        <v>119.93</v>
      </c>
      <c r="N211" s="209">
        <v>78.2</v>
      </c>
      <c r="O211" s="209">
        <v>41.73</v>
      </c>
      <c r="P211" s="209">
        <f t="shared" si="65"/>
        <v>4149578.0000000005</v>
      </c>
      <c r="Q211" s="209">
        <f t="shared" si="53"/>
        <v>2178528.4500000002</v>
      </c>
      <c r="R211" s="209">
        <f t="shared" si="66"/>
        <v>1763570.6500000004</v>
      </c>
      <c r="S211" s="209">
        <f t="shared" si="67"/>
        <v>207478.90000000002</v>
      </c>
      <c r="T211" s="215"/>
    </row>
    <row r="212" spans="1:36" ht="11.25" customHeight="1" x14ac:dyDescent="0.25">
      <c r="A212" s="211">
        <v>144</v>
      </c>
      <c r="B212" s="36" t="s">
        <v>301</v>
      </c>
      <c r="C212" s="37" t="s">
        <v>211</v>
      </c>
      <c r="D212" s="214">
        <v>38207</v>
      </c>
      <c r="E212" s="214">
        <v>41973</v>
      </c>
      <c r="F212" s="214">
        <v>42003</v>
      </c>
      <c r="G212" s="210">
        <v>2</v>
      </c>
      <c r="H212" s="210">
        <v>2</v>
      </c>
      <c r="I212" s="209">
        <v>79.099999999999994</v>
      </c>
      <c r="J212" s="211">
        <f t="shared" si="63"/>
        <v>1</v>
      </c>
      <c r="K212" s="210">
        <v>0</v>
      </c>
      <c r="L212" s="210">
        <v>1</v>
      </c>
      <c r="M212" s="209">
        <f t="shared" si="64"/>
        <v>32</v>
      </c>
      <c r="N212" s="209">
        <v>0</v>
      </c>
      <c r="O212" s="209">
        <v>32</v>
      </c>
      <c r="P212" s="209">
        <f t="shared" si="65"/>
        <v>1107200</v>
      </c>
      <c r="Q212" s="209">
        <f t="shared" si="53"/>
        <v>581280</v>
      </c>
      <c r="R212" s="209">
        <f t="shared" si="66"/>
        <v>470560</v>
      </c>
      <c r="S212" s="209">
        <f t="shared" si="67"/>
        <v>55360</v>
      </c>
      <c r="T212" s="215"/>
    </row>
    <row r="213" spans="1:36" ht="11.25" customHeight="1" x14ac:dyDescent="0.25">
      <c r="A213" s="211">
        <v>145</v>
      </c>
      <c r="B213" s="36" t="s">
        <v>302</v>
      </c>
      <c r="C213" s="37" t="s">
        <v>116</v>
      </c>
      <c r="D213" s="214">
        <v>39860</v>
      </c>
      <c r="E213" s="214">
        <v>41973</v>
      </c>
      <c r="F213" s="214">
        <v>42003</v>
      </c>
      <c r="G213" s="210">
        <v>6</v>
      </c>
      <c r="H213" s="210">
        <v>6</v>
      </c>
      <c r="I213" s="209">
        <v>82.63</v>
      </c>
      <c r="J213" s="211">
        <f t="shared" si="63"/>
        <v>2</v>
      </c>
      <c r="K213" s="210">
        <v>0</v>
      </c>
      <c r="L213" s="210">
        <v>2</v>
      </c>
      <c r="M213" s="209">
        <f t="shared" si="64"/>
        <v>82.63</v>
      </c>
      <c r="N213" s="209">
        <v>0</v>
      </c>
      <c r="O213" s="209">
        <v>82.63</v>
      </c>
      <c r="P213" s="209">
        <f t="shared" si="65"/>
        <v>2858998</v>
      </c>
      <c r="Q213" s="209">
        <f t="shared" si="53"/>
        <v>1500973.95</v>
      </c>
      <c r="R213" s="209">
        <f t="shared" si="66"/>
        <v>1215074.1500000001</v>
      </c>
      <c r="S213" s="209">
        <f t="shared" si="67"/>
        <v>142949.9</v>
      </c>
      <c r="T213" s="215"/>
    </row>
    <row r="214" spans="1:36" ht="11.25" customHeight="1" x14ac:dyDescent="0.25">
      <c r="A214" s="211">
        <v>146</v>
      </c>
      <c r="B214" s="36" t="s">
        <v>303</v>
      </c>
      <c r="C214" s="37" t="s">
        <v>211</v>
      </c>
      <c r="D214" s="214">
        <v>39990</v>
      </c>
      <c r="E214" s="214">
        <v>41973</v>
      </c>
      <c r="F214" s="214">
        <v>42003</v>
      </c>
      <c r="G214" s="210">
        <v>11</v>
      </c>
      <c r="H214" s="210">
        <v>11</v>
      </c>
      <c r="I214" s="209">
        <v>199.41</v>
      </c>
      <c r="J214" s="211">
        <f t="shared" si="63"/>
        <v>4</v>
      </c>
      <c r="K214" s="210">
        <v>1</v>
      </c>
      <c r="L214" s="210">
        <v>3</v>
      </c>
      <c r="M214" s="209">
        <f t="shared" si="64"/>
        <v>199.41</v>
      </c>
      <c r="N214" s="209">
        <v>41.5</v>
      </c>
      <c r="O214" s="209">
        <v>157.91</v>
      </c>
      <c r="P214" s="209">
        <f t="shared" si="65"/>
        <v>6899586</v>
      </c>
      <c r="Q214" s="209">
        <f t="shared" si="53"/>
        <v>3622282.6500000004</v>
      </c>
      <c r="R214" s="209">
        <f t="shared" si="66"/>
        <v>2932324.05</v>
      </c>
      <c r="S214" s="209">
        <f t="shared" si="67"/>
        <v>344979.30000000005</v>
      </c>
      <c r="T214" s="215"/>
    </row>
    <row r="215" spans="1:36" ht="11.25" customHeight="1" x14ac:dyDescent="0.25">
      <c r="A215" s="211">
        <v>147</v>
      </c>
      <c r="B215" s="36" t="s">
        <v>304</v>
      </c>
      <c r="C215" s="37" t="s">
        <v>56</v>
      </c>
      <c r="D215" s="214">
        <v>39674</v>
      </c>
      <c r="E215" s="214">
        <v>41973</v>
      </c>
      <c r="F215" s="214">
        <v>42003</v>
      </c>
      <c r="G215" s="210">
        <v>7</v>
      </c>
      <c r="H215" s="210">
        <v>7</v>
      </c>
      <c r="I215" s="209">
        <v>88.6</v>
      </c>
      <c r="J215" s="211">
        <f t="shared" si="63"/>
        <v>2</v>
      </c>
      <c r="K215" s="210">
        <v>0</v>
      </c>
      <c r="L215" s="210">
        <v>2</v>
      </c>
      <c r="M215" s="209">
        <f t="shared" si="64"/>
        <v>88.6</v>
      </c>
      <c r="N215" s="209">
        <v>0</v>
      </c>
      <c r="O215" s="209">
        <v>88.6</v>
      </c>
      <c r="P215" s="209">
        <f t="shared" si="65"/>
        <v>3065560</v>
      </c>
      <c r="Q215" s="209">
        <f t="shared" si="53"/>
        <v>1609419</v>
      </c>
      <c r="R215" s="209">
        <f t="shared" si="66"/>
        <v>1302863</v>
      </c>
      <c r="S215" s="209">
        <f t="shared" si="67"/>
        <v>153278</v>
      </c>
      <c r="T215" s="215"/>
    </row>
    <row r="216" spans="1:36" ht="11.25" customHeight="1" x14ac:dyDescent="0.25">
      <c r="A216" s="211">
        <v>148</v>
      </c>
      <c r="B216" s="36" t="s">
        <v>305</v>
      </c>
      <c r="C216" s="37" t="s">
        <v>75</v>
      </c>
      <c r="D216" s="214">
        <v>39213</v>
      </c>
      <c r="E216" s="214">
        <v>41973</v>
      </c>
      <c r="F216" s="214">
        <v>42003</v>
      </c>
      <c r="G216" s="210">
        <v>4</v>
      </c>
      <c r="H216" s="210">
        <v>4</v>
      </c>
      <c r="I216" s="209">
        <v>187.15</v>
      </c>
      <c r="J216" s="211">
        <f t="shared" si="63"/>
        <v>4</v>
      </c>
      <c r="K216" s="210">
        <v>1</v>
      </c>
      <c r="L216" s="210">
        <v>3</v>
      </c>
      <c r="M216" s="209">
        <f t="shared" si="64"/>
        <v>90.56</v>
      </c>
      <c r="N216" s="209">
        <v>15.64</v>
      </c>
      <c r="O216" s="209">
        <v>74.92</v>
      </c>
      <c r="P216" s="209">
        <f t="shared" si="65"/>
        <v>3133376</v>
      </c>
      <c r="Q216" s="209">
        <f t="shared" si="53"/>
        <v>1645022.4000000001</v>
      </c>
      <c r="R216" s="209">
        <f t="shared" si="66"/>
        <v>1331684.7999999998</v>
      </c>
      <c r="S216" s="209">
        <f t="shared" si="67"/>
        <v>156668.80000000002</v>
      </c>
      <c r="T216" s="215"/>
    </row>
    <row r="217" spans="1:36" x14ac:dyDescent="0.25">
      <c r="A217" s="211">
        <v>149</v>
      </c>
      <c r="B217" s="36" t="s">
        <v>306</v>
      </c>
      <c r="C217" s="37" t="s">
        <v>42</v>
      </c>
      <c r="D217" s="214">
        <v>39192</v>
      </c>
      <c r="E217" s="214">
        <v>41973</v>
      </c>
      <c r="F217" s="214">
        <v>42003</v>
      </c>
      <c r="G217" s="210">
        <v>10</v>
      </c>
      <c r="H217" s="210">
        <v>10</v>
      </c>
      <c r="I217" s="209">
        <v>111.36</v>
      </c>
      <c r="J217" s="211">
        <f t="shared" si="63"/>
        <v>2</v>
      </c>
      <c r="K217" s="210">
        <v>0</v>
      </c>
      <c r="L217" s="210">
        <v>2</v>
      </c>
      <c r="M217" s="209">
        <f t="shared" si="64"/>
        <v>111.36</v>
      </c>
      <c r="N217" s="209">
        <v>0</v>
      </c>
      <c r="O217" s="209">
        <v>111.36</v>
      </c>
      <c r="P217" s="209">
        <f t="shared" si="65"/>
        <v>3853056</v>
      </c>
      <c r="Q217" s="209">
        <f t="shared" si="53"/>
        <v>2022854.4000000001</v>
      </c>
      <c r="R217" s="209">
        <f t="shared" si="66"/>
        <v>1637548.7999999998</v>
      </c>
      <c r="S217" s="209">
        <f t="shared" si="67"/>
        <v>192652.80000000002</v>
      </c>
      <c r="T217" s="215"/>
    </row>
    <row r="218" spans="1:36" x14ac:dyDescent="0.25">
      <c r="A218" s="211">
        <v>150</v>
      </c>
      <c r="B218" s="36" t="s">
        <v>307</v>
      </c>
      <c r="C218" s="37" t="s">
        <v>308</v>
      </c>
      <c r="D218" s="214">
        <v>39286</v>
      </c>
      <c r="E218" s="214">
        <v>41973</v>
      </c>
      <c r="F218" s="214">
        <v>42003</v>
      </c>
      <c r="G218" s="210">
        <v>8</v>
      </c>
      <c r="H218" s="210">
        <v>8</v>
      </c>
      <c r="I218" s="209">
        <v>123.72</v>
      </c>
      <c r="J218" s="211">
        <f t="shared" si="63"/>
        <v>4</v>
      </c>
      <c r="K218" s="210">
        <v>2</v>
      </c>
      <c r="L218" s="210">
        <v>2</v>
      </c>
      <c r="M218" s="209">
        <f t="shared" si="64"/>
        <v>123.72</v>
      </c>
      <c r="N218" s="209">
        <v>63.1</v>
      </c>
      <c r="O218" s="209">
        <v>60.62</v>
      </c>
      <c r="P218" s="209">
        <f t="shared" si="65"/>
        <v>4280712</v>
      </c>
      <c r="Q218" s="209">
        <f t="shared" si="53"/>
        <v>2247373.8000000003</v>
      </c>
      <c r="R218" s="209">
        <f t="shared" si="66"/>
        <v>1819302.5999999996</v>
      </c>
      <c r="S218" s="209">
        <f t="shared" si="67"/>
        <v>214035.6</v>
      </c>
      <c r="T218" s="215"/>
    </row>
    <row r="219" spans="1:36" x14ac:dyDescent="0.25">
      <c r="A219" s="211">
        <v>151</v>
      </c>
      <c r="B219" s="36" t="s">
        <v>309</v>
      </c>
      <c r="C219" s="37" t="s">
        <v>310</v>
      </c>
      <c r="D219" s="214">
        <v>39352</v>
      </c>
      <c r="E219" s="214">
        <v>41973</v>
      </c>
      <c r="F219" s="214">
        <v>42003</v>
      </c>
      <c r="G219" s="210">
        <v>13</v>
      </c>
      <c r="H219" s="210">
        <v>13</v>
      </c>
      <c r="I219" s="209">
        <v>142.22999999999999</v>
      </c>
      <c r="J219" s="211">
        <f t="shared" si="63"/>
        <v>3</v>
      </c>
      <c r="K219" s="210">
        <v>2</v>
      </c>
      <c r="L219" s="210">
        <v>1</v>
      </c>
      <c r="M219" s="209">
        <f t="shared" si="64"/>
        <v>104.84</v>
      </c>
      <c r="N219" s="209">
        <v>53.2</v>
      </c>
      <c r="O219" s="209">
        <v>51.64</v>
      </c>
      <c r="P219" s="209">
        <f t="shared" si="65"/>
        <v>3627464</v>
      </c>
      <c r="Q219" s="209">
        <f t="shared" si="53"/>
        <v>1904418.6</v>
      </c>
      <c r="R219" s="209">
        <f t="shared" si="66"/>
        <v>1541672.2</v>
      </c>
      <c r="S219" s="209">
        <f t="shared" si="67"/>
        <v>181373.2</v>
      </c>
      <c r="T219" s="215"/>
    </row>
    <row r="220" spans="1:36" x14ac:dyDescent="0.25">
      <c r="A220" s="211">
        <v>152</v>
      </c>
      <c r="B220" s="36" t="s">
        <v>311</v>
      </c>
      <c r="C220" s="37" t="s">
        <v>312</v>
      </c>
      <c r="D220" s="214">
        <v>39387</v>
      </c>
      <c r="E220" s="214">
        <v>41973</v>
      </c>
      <c r="F220" s="214">
        <v>42003</v>
      </c>
      <c r="G220" s="210">
        <v>3</v>
      </c>
      <c r="H220" s="210">
        <v>3</v>
      </c>
      <c r="I220" s="209">
        <v>99.78</v>
      </c>
      <c r="J220" s="211">
        <f t="shared" si="63"/>
        <v>3</v>
      </c>
      <c r="K220" s="210">
        <v>0</v>
      </c>
      <c r="L220" s="210">
        <v>3</v>
      </c>
      <c r="M220" s="209">
        <f t="shared" si="64"/>
        <v>75.23</v>
      </c>
      <c r="N220" s="209">
        <v>0</v>
      </c>
      <c r="O220" s="209">
        <v>75.23</v>
      </c>
      <c r="P220" s="209">
        <f t="shared" si="65"/>
        <v>2602958</v>
      </c>
      <c r="Q220" s="209">
        <f>P220*0.525</f>
        <v>1366552.95</v>
      </c>
      <c r="R220" s="209">
        <f t="shared" si="66"/>
        <v>1106257.1500000001</v>
      </c>
      <c r="S220" s="209">
        <f t="shared" si="67"/>
        <v>130147.90000000001</v>
      </c>
      <c r="T220" s="215"/>
    </row>
    <row r="221" spans="1:36" ht="24" customHeight="1" x14ac:dyDescent="0.25">
      <c r="A221" s="23"/>
      <c r="B221" s="44" t="s">
        <v>313</v>
      </c>
      <c r="C221" s="37"/>
      <c r="D221" s="214"/>
      <c r="E221" s="214"/>
      <c r="F221" s="214"/>
      <c r="G221" s="210"/>
      <c r="H221" s="210"/>
      <c r="I221" s="209"/>
      <c r="J221" s="211"/>
      <c r="K221" s="210"/>
      <c r="L221" s="210"/>
      <c r="M221" s="209"/>
      <c r="N221" s="209"/>
      <c r="O221" s="209"/>
      <c r="P221" s="209"/>
      <c r="Q221" s="209"/>
      <c r="R221" s="209"/>
      <c r="S221" s="209"/>
      <c r="T221" s="215"/>
    </row>
    <row r="222" spans="1:36" s="47" customFormat="1" ht="31.5" x14ac:dyDescent="0.25">
      <c r="A222" s="23"/>
      <c r="B222" s="31" t="s">
        <v>314</v>
      </c>
      <c r="C222" s="25" t="s">
        <v>31</v>
      </c>
      <c r="D222" s="26" t="s">
        <v>31</v>
      </c>
      <c r="E222" s="25" t="s">
        <v>31</v>
      </c>
      <c r="F222" s="25" t="s">
        <v>31</v>
      </c>
      <c r="G222" s="29">
        <f t="shared" ref="G222:S222" si="68">G225+G230+G236+G241+G254</f>
        <v>370</v>
      </c>
      <c r="H222" s="32">
        <f t="shared" si="68"/>
        <v>370</v>
      </c>
      <c r="I222" s="28">
        <f t="shared" si="68"/>
        <v>7939.5</v>
      </c>
      <c r="J222" s="29">
        <f t="shared" si="68"/>
        <v>158</v>
      </c>
      <c r="K222" s="32">
        <f t="shared" si="68"/>
        <v>81</v>
      </c>
      <c r="L222" s="32">
        <f t="shared" si="68"/>
        <v>77</v>
      </c>
      <c r="M222" s="28">
        <f t="shared" si="68"/>
        <v>6160.4</v>
      </c>
      <c r="N222" s="28">
        <f t="shared" si="68"/>
        <v>3174</v>
      </c>
      <c r="O222" s="28">
        <f t="shared" si="68"/>
        <v>2986.3999999999996</v>
      </c>
      <c r="P222" s="28">
        <f t="shared" si="68"/>
        <v>210066205.11000001</v>
      </c>
      <c r="Q222" s="28">
        <f t="shared" si="68"/>
        <v>7772449.5890699998</v>
      </c>
      <c r="R222" s="28">
        <f t="shared" si="68"/>
        <v>191790445.26000002</v>
      </c>
      <c r="S222" s="28">
        <f t="shared" si="68"/>
        <v>10503310.26</v>
      </c>
      <c r="T222" s="30"/>
      <c r="Z222" s="48"/>
      <c r="AA222" s="48"/>
      <c r="AI222" s="49"/>
      <c r="AJ222" s="49"/>
    </row>
    <row r="223" spans="1:36" ht="15.75" customHeight="1" x14ac:dyDescent="0.25">
      <c r="A223" s="23"/>
      <c r="B223" s="31" t="s">
        <v>65</v>
      </c>
      <c r="C223" s="210"/>
      <c r="D223" s="214"/>
      <c r="E223" s="210"/>
      <c r="F223" s="210"/>
      <c r="G223" s="210"/>
      <c r="H223" s="210"/>
      <c r="I223" s="209"/>
      <c r="J223" s="211"/>
      <c r="K223" s="210"/>
      <c r="L223" s="210"/>
      <c r="M223" s="209"/>
      <c r="N223" s="209"/>
      <c r="O223" s="209"/>
      <c r="P223" s="209"/>
      <c r="Q223" s="209"/>
      <c r="R223" s="209"/>
      <c r="S223" s="209"/>
      <c r="T223" s="215"/>
    </row>
    <row r="224" spans="1:36" ht="24" customHeight="1" x14ac:dyDescent="0.25">
      <c r="A224" s="23"/>
      <c r="B224" s="35" t="s">
        <v>315</v>
      </c>
      <c r="C224" s="210"/>
      <c r="D224" s="214"/>
      <c r="E224" s="210"/>
      <c r="F224" s="210"/>
      <c r="G224" s="210"/>
      <c r="H224" s="210"/>
      <c r="I224" s="209"/>
      <c r="J224" s="211"/>
      <c r="K224" s="210"/>
      <c r="L224" s="210"/>
      <c r="M224" s="209"/>
      <c r="N224" s="209"/>
      <c r="O224" s="209"/>
      <c r="P224" s="209"/>
      <c r="Q224" s="209"/>
      <c r="R224" s="209"/>
      <c r="S224" s="209"/>
      <c r="T224" s="215"/>
    </row>
    <row r="225" spans="1:20" ht="31.5" x14ac:dyDescent="0.25">
      <c r="A225" s="23"/>
      <c r="B225" s="35" t="s">
        <v>59</v>
      </c>
      <c r="C225" s="210" t="s">
        <v>31</v>
      </c>
      <c r="D225" s="214" t="s">
        <v>31</v>
      </c>
      <c r="E225" s="210" t="s">
        <v>31</v>
      </c>
      <c r="F225" s="210" t="s">
        <v>31</v>
      </c>
      <c r="G225" s="210">
        <f t="shared" ref="G225:S225" si="69">SUM(G226:G228)</f>
        <v>53</v>
      </c>
      <c r="H225" s="210">
        <f t="shared" si="69"/>
        <v>53</v>
      </c>
      <c r="I225" s="209">
        <f t="shared" si="69"/>
        <v>1126.0999999999999</v>
      </c>
      <c r="J225" s="211">
        <f t="shared" si="69"/>
        <v>25</v>
      </c>
      <c r="K225" s="210">
        <f t="shared" si="69"/>
        <v>10</v>
      </c>
      <c r="L225" s="210">
        <f t="shared" si="69"/>
        <v>15</v>
      </c>
      <c r="M225" s="209">
        <f t="shared" si="69"/>
        <v>1126.0999999999999</v>
      </c>
      <c r="N225" s="209">
        <f>SUM(N226:N228)</f>
        <v>498.20000000000005</v>
      </c>
      <c r="O225" s="209">
        <f t="shared" si="69"/>
        <v>627.90000000000009</v>
      </c>
      <c r="P225" s="209">
        <f t="shared" si="69"/>
        <v>38838500</v>
      </c>
      <c r="Q225" s="209">
        <f t="shared" si="69"/>
        <v>1437024.5</v>
      </c>
      <c r="R225" s="209">
        <f t="shared" si="69"/>
        <v>35459550.5</v>
      </c>
      <c r="S225" s="209">
        <f t="shared" si="69"/>
        <v>1941925</v>
      </c>
      <c r="T225" s="215"/>
    </row>
    <row r="226" spans="1:20" x14ac:dyDescent="0.25">
      <c r="A226" s="23">
        <v>1</v>
      </c>
      <c r="B226" s="36" t="s">
        <v>316</v>
      </c>
      <c r="C226" s="37" t="s">
        <v>317</v>
      </c>
      <c r="D226" s="214">
        <v>40865</v>
      </c>
      <c r="E226" s="214">
        <v>41973</v>
      </c>
      <c r="F226" s="214">
        <v>42003</v>
      </c>
      <c r="G226" s="211">
        <v>11</v>
      </c>
      <c r="H226" s="211">
        <v>11</v>
      </c>
      <c r="I226" s="209">
        <v>210.8</v>
      </c>
      <c r="J226" s="211">
        <f>SUM(K226:L226)</f>
        <v>7</v>
      </c>
      <c r="K226" s="211">
        <v>1</v>
      </c>
      <c r="L226" s="211">
        <v>6</v>
      </c>
      <c r="M226" s="209">
        <f>SUM(N226:O226)</f>
        <v>210.8</v>
      </c>
      <c r="N226" s="209">
        <v>33.9</v>
      </c>
      <c r="O226" s="209">
        <v>176.9</v>
      </c>
      <c r="P226" s="209">
        <f>M226*34600</f>
        <v>7293680</v>
      </c>
      <c r="Q226" s="209">
        <f>P226*0.037</f>
        <v>269866.15999999997</v>
      </c>
      <c r="R226" s="209">
        <f>P226-Q226-S226</f>
        <v>6659129.8399999999</v>
      </c>
      <c r="S226" s="209">
        <f>P226*0.05</f>
        <v>364684</v>
      </c>
      <c r="T226" s="215"/>
    </row>
    <row r="227" spans="1:20" ht="11.25" customHeight="1" x14ac:dyDescent="0.25">
      <c r="A227" s="23">
        <v>2</v>
      </c>
      <c r="B227" s="36" t="s">
        <v>318</v>
      </c>
      <c r="C227" s="37" t="s">
        <v>157</v>
      </c>
      <c r="D227" s="214">
        <v>40809</v>
      </c>
      <c r="E227" s="214">
        <v>41973</v>
      </c>
      <c r="F227" s="214">
        <v>42003</v>
      </c>
      <c r="G227" s="210">
        <v>21</v>
      </c>
      <c r="H227" s="210">
        <v>21</v>
      </c>
      <c r="I227" s="209">
        <v>486.5</v>
      </c>
      <c r="J227" s="211">
        <f>SUM(K227:L227)</f>
        <v>9</v>
      </c>
      <c r="K227" s="210">
        <v>3</v>
      </c>
      <c r="L227" s="210">
        <v>6</v>
      </c>
      <c r="M227" s="209">
        <f>SUM(N227:O227)</f>
        <v>486.5</v>
      </c>
      <c r="N227" s="209">
        <v>172.8</v>
      </c>
      <c r="O227" s="209">
        <v>313.7</v>
      </c>
      <c r="P227" s="209">
        <f>Q227+R227+S227</f>
        <v>16739480</v>
      </c>
      <c r="Q227" s="209">
        <v>619360.76</v>
      </c>
      <c r="R227" s="209">
        <v>15283145.24</v>
      </c>
      <c r="S227" s="209">
        <v>836974</v>
      </c>
      <c r="T227" s="215"/>
    </row>
    <row r="228" spans="1:20" ht="11.25" customHeight="1" x14ac:dyDescent="0.25">
      <c r="A228" s="23">
        <v>3</v>
      </c>
      <c r="B228" s="36" t="s">
        <v>319</v>
      </c>
      <c r="C228" s="37" t="s">
        <v>320</v>
      </c>
      <c r="D228" s="214">
        <v>40809</v>
      </c>
      <c r="E228" s="214">
        <v>41973</v>
      </c>
      <c r="F228" s="214">
        <v>42003</v>
      </c>
      <c r="G228" s="210">
        <v>21</v>
      </c>
      <c r="H228" s="210">
        <v>21</v>
      </c>
      <c r="I228" s="209">
        <v>428.8</v>
      </c>
      <c r="J228" s="211">
        <f>SUM(K228:L228)</f>
        <v>9</v>
      </c>
      <c r="K228" s="210">
        <v>6</v>
      </c>
      <c r="L228" s="210">
        <v>3</v>
      </c>
      <c r="M228" s="209">
        <f>SUM(N228:O228)</f>
        <v>428.8</v>
      </c>
      <c r="N228" s="209">
        <v>291.5</v>
      </c>
      <c r="O228" s="209">
        <v>137.30000000000001</v>
      </c>
      <c r="P228" s="209">
        <f>Q228+R228+S228</f>
        <v>14805340</v>
      </c>
      <c r="Q228" s="209">
        <v>547797.57999999996</v>
      </c>
      <c r="R228" s="209">
        <v>13517275.42</v>
      </c>
      <c r="S228" s="209">
        <v>740267</v>
      </c>
      <c r="T228" s="215"/>
    </row>
    <row r="229" spans="1:20" ht="21" x14ac:dyDescent="0.25">
      <c r="A229" s="23"/>
      <c r="B229" s="35" t="s">
        <v>321</v>
      </c>
      <c r="C229" s="210"/>
      <c r="D229" s="214"/>
      <c r="E229" s="210"/>
      <c r="F229" s="210"/>
      <c r="G229" s="210"/>
      <c r="H229" s="210"/>
      <c r="I229" s="209"/>
      <c r="J229" s="211"/>
      <c r="K229" s="210"/>
      <c r="L229" s="210"/>
      <c r="M229" s="209"/>
      <c r="N229" s="209"/>
      <c r="O229" s="209"/>
      <c r="P229" s="209"/>
      <c r="Q229" s="209"/>
      <c r="R229" s="209"/>
      <c r="S229" s="209"/>
      <c r="T229" s="215"/>
    </row>
    <row r="230" spans="1:20" ht="31.5" x14ac:dyDescent="0.25">
      <c r="A230" s="23"/>
      <c r="B230" s="35" t="s">
        <v>59</v>
      </c>
      <c r="C230" s="210" t="s">
        <v>31</v>
      </c>
      <c r="D230" s="214" t="s">
        <v>31</v>
      </c>
      <c r="E230" s="210" t="s">
        <v>31</v>
      </c>
      <c r="F230" s="210" t="s">
        <v>31</v>
      </c>
      <c r="G230" s="210">
        <f>SUM(G231:G233)</f>
        <v>72</v>
      </c>
      <c r="H230" s="210">
        <f t="shared" ref="H230:O230" si="70">SUM(H231:H233)</f>
        <v>72</v>
      </c>
      <c r="I230" s="209">
        <f t="shared" si="70"/>
        <v>1346.3</v>
      </c>
      <c r="J230" s="211">
        <f t="shared" si="70"/>
        <v>27</v>
      </c>
      <c r="K230" s="210">
        <f t="shared" si="70"/>
        <v>15</v>
      </c>
      <c r="L230" s="210">
        <f t="shared" si="70"/>
        <v>12</v>
      </c>
      <c r="M230" s="209">
        <f t="shared" si="70"/>
        <v>1346.3</v>
      </c>
      <c r="N230" s="209">
        <f t="shared" si="70"/>
        <v>773</v>
      </c>
      <c r="O230" s="209">
        <f t="shared" si="70"/>
        <v>573.29999999999995</v>
      </c>
      <c r="P230" s="209">
        <f>SUM(P231:P233)</f>
        <v>46581980</v>
      </c>
      <c r="Q230" s="209">
        <f>SUM(Q231:Q233)</f>
        <v>1723533.2599999998</v>
      </c>
      <c r="R230" s="209">
        <f>SUM(R231:R233)</f>
        <v>42529347.740000002</v>
      </c>
      <c r="S230" s="209">
        <f>SUM(S231:S233)</f>
        <v>2329099</v>
      </c>
      <c r="T230" s="215"/>
    </row>
    <row r="231" spans="1:20" ht="11.25" customHeight="1" x14ac:dyDescent="0.25">
      <c r="A231" s="23">
        <v>4</v>
      </c>
      <c r="B231" s="36" t="s">
        <v>322</v>
      </c>
      <c r="C231" s="37" t="s">
        <v>323</v>
      </c>
      <c r="D231" s="214">
        <v>40905</v>
      </c>
      <c r="E231" s="214">
        <v>41973</v>
      </c>
      <c r="F231" s="214">
        <v>42003</v>
      </c>
      <c r="G231" s="210">
        <v>31</v>
      </c>
      <c r="H231" s="210">
        <v>31</v>
      </c>
      <c r="I231" s="209">
        <v>465.1</v>
      </c>
      <c r="J231" s="211">
        <f>SUM(K231:L231)</f>
        <v>10</v>
      </c>
      <c r="K231" s="210">
        <v>5</v>
      </c>
      <c r="L231" s="210">
        <v>5</v>
      </c>
      <c r="M231" s="209">
        <f>SUM(N231:O231)</f>
        <v>465.1</v>
      </c>
      <c r="N231" s="209">
        <v>229.4</v>
      </c>
      <c r="O231" s="209">
        <v>235.7</v>
      </c>
      <c r="P231" s="209">
        <f t="shared" ref="P231:P251" si="71">M231*34600</f>
        <v>16092460</v>
      </c>
      <c r="Q231" s="209">
        <f>P231*0.037</f>
        <v>595421.02</v>
      </c>
      <c r="R231" s="209">
        <f t="shared" ref="R231:R251" si="72">P231-Q231-S231</f>
        <v>14692415.98</v>
      </c>
      <c r="S231" s="209">
        <f t="shared" ref="S231:S251" si="73">P231*0.05</f>
        <v>804623</v>
      </c>
      <c r="T231" s="215"/>
    </row>
    <row r="232" spans="1:20" ht="10.5" customHeight="1" x14ac:dyDescent="0.25">
      <c r="A232" s="23">
        <v>5</v>
      </c>
      <c r="B232" s="36" t="s">
        <v>324</v>
      </c>
      <c r="C232" s="37" t="s">
        <v>155</v>
      </c>
      <c r="D232" s="214">
        <v>40882</v>
      </c>
      <c r="E232" s="214">
        <v>41973</v>
      </c>
      <c r="F232" s="214">
        <v>42003</v>
      </c>
      <c r="G232" s="210">
        <v>25</v>
      </c>
      <c r="H232" s="210">
        <v>25</v>
      </c>
      <c r="I232" s="209">
        <v>461.7</v>
      </c>
      <c r="J232" s="211">
        <f>SUM(K232:L232)</f>
        <v>9</v>
      </c>
      <c r="K232" s="210">
        <v>4</v>
      </c>
      <c r="L232" s="210">
        <v>5</v>
      </c>
      <c r="M232" s="209">
        <f>SUM(N232:O232)</f>
        <v>461.7</v>
      </c>
      <c r="N232" s="209">
        <v>229.2</v>
      </c>
      <c r="O232" s="209">
        <v>232.5</v>
      </c>
      <c r="P232" s="209">
        <f t="shared" si="71"/>
        <v>15974820</v>
      </c>
      <c r="Q232" s="209">
        <f>P232*0.037</f>
        <v>591068.34</v>
      </c>
      <c r="R232" s="209">
        <f t="shared" si="72"/>
        <v>14585010.66</v>
      </c>
      <c r="S232" s="209">
        <f t="shared" si="73"/>
        <v>798741</v>
      </c>
      <c r="T232" s="215"/>
    </row>
    <row r="233" spans="1:20" ht="11.25" customHeight="1" x14ac:dyDescent="0.25">
      <c r="A233" s="23">
        <v>6</v>
      </c>
      <c r="B233" s="36" t="s">
        <v>325</v>
      </c>
      <c r="C233" s="37" t="s">
        <v>263</v>
      </c>
      <c r="D233" s="214">
        <v>40882</v>
      </c>
      <c r="E233" s="214">
        <v>41973</v>
      </c>
      <c r="F233" s="214">
        <v>42003</v>
      </c>
      <c r="G233" s="210">
        <v>16</v>
      </c>
      <c r="H233" s="210">
        <v>16</v>
      </c>
      <c r="I233" s="209">
        <v>419.5</v>
      </c>
      <c r="J233" s="211">
        <f>SUM(K233:L233)</f>
        <v>8</v>
      </c>
      <c r="K233" s="210">
        <v>6</v>
      </c>
      <c r="L233" s="210">
        <v>2</v>
      </c>
      <c r="M233" s="209">
        <f>SUM(N233:O233)</f>
        <v>419.5</v>
      </c>
      <c r="N233" s="209">
        <v>314.39999999999998</v>
      </c>
      <c r="O233" s="209">
        <v>105.1</v>
      </c>
      <c r="P233" s="209">
        <f t="shared" si="71"/>
        <v>14514700</v>
      </c>
      <c r="Q233" s="209">
        <f>P233*0.037</f>
        <v>537043.9</v>
      </c>
      <c r="R233" s="209">
        <f t="shared" si="72"/>
        <v>13251921.1</v>
      </c>
      <c r="S233" s="209">
        <f t="shared" si="73"/>
        <v>725735</v>
      </c>
      <c r="T233" s="215"/>
    </row>
    <row r="234" spans="1:20" ht="16.5" customHeight="1" x14ac:dyDescent="0.25">
      <c r="A234" s="23"/>
      <c r="B234" s="31" t="s">
        <v>119</v>
      </c>
      <c r="C234" s="210"/>
      <c r="D234" s="214"/>
      <c r="E234" s="210"/>
      <c r="F234" s="210"/>
      <c r="G234" s="210"/>
      <c r="H234" s="210"/>
      <c r="I234" s="209"/>
      <c r="J234" s="211"/>
      <c r="K234" s="210"/>
      <c r="L234" s="210"/>
      <c r="M234" s="209"/>
      <c r="N234" s="209"/>
      <c r="O234" s="209"/>
      <c r="P234" s="209"/>
      <c r="Q234" s="209"/>
      <c r="R234" s="209"/>
      <c r="S234" s="209"/>
      <c r="T234" s="215"/>
    </row>
    <row r="235" spans="1:20" ht="21" x14ac:dyDescent="0.25">
      <c r="A235" s="23"/>
      <c r="B235" s="35" t="s">
        <v>163</v>
      </c>
      <c r="C235" s="210"/>
      <c r="D235" s="214"/>
      <c r="E235" s="210"/>
      <c r="F235" s="210"/>
      <c r="G235" s="210"/>
      <c r="H235" s="210"/>
      <c r="I235" s="209"/>
      <c r="J235" s="211"/>
      <c r="K235" s="210"/>
      <c r="L235" s="210"/>
      <c r="M235" s="209"/>
      <c r="N235" s="209"/>
      <c r="O235" s="209"/>
      <c r="P235" s="209"/>
      <c r="Q235" s="209"/>
      <c r="R235" s="209"/>
      <c r="S235" s="209"/>
      <c r="T235" s="215"/>
    </row>
    <row r="236" spans="1:20" ht="31.5" x14ac:dyDescent="0.25">
      <c r="A236" s="23"/>
      <c r="B236" s="35" t="s">
        <v>238</v>
      </c>
      <c r="C236" s="210" t="s">
        <v>31</v>
      </c>
      <c r="D236" s="214" t="s">
        <v>31</v>
      </c>
      <c r="E236" s="210" t="s">
        <v>31</v>
      </c>
      <c r="F236" s="210" t="s">
        <v>31</v>
      </c>
      <c r="G236" s="211">
        <f>G237+G238</f>
        <v>64</v>
      </c>
      <c r="H236" s="211">
        <f t="shared" ref="H236:S236" si="74">H237+H238</f>
        <v>64</v>
      </c>
      <c r="I236" s="209">
        <f t="shared" si="74"/>
        <v>1151.5999999999999</v>
      </c>
      <c r="J236" s="211">
        <f t="shared" si="74"/>
        <v>30</v>
      </c>
      <c r="K236" s="211">
        <f t="shared" si="74"/>
        <v>27</v>
      </c>
      <c r="L236" s="211">
        <f t="shared" si="74"/>
        <v>3</v>
      </c>
      <c r="M236" s="209">
        <f t="shared" si="74"/>
        <v>1151.5999999999999</v>
      </c>
      <c r="N236" s="209">
        <f t="shared" si="74"/>
        <v>1004.5</v>
      </c>
      <c r="O236" s="209">
        <f t="shared" si="74"/>
        <v>147.1</v>
      </c>
      <c r="P236" s="209">
        <f t="shared" si="74"/>
        <v>39845360</v>
      </c>
      <c r="Q236" s="209">
        <f t="shared" si="74"/>
        <v>1474278.3199999998</v>
      </c>
      <c r="R236" s="209">
        <f t="shared" si="74"/>
        <v>36378813.68</v>
      </c>
      <c r="S236" s="209">
        <f t="shared" si="74"/>
        <v>1992268</v>
      </c>
      <c r="T236" s="215"/>
    </row>
    <row r="237" spans="1:20" x14ac:dyDescent="0.25">
      <c r="A237" s="23">
        <v>7</v>
      </c>
      <c r="B237" s="36" t="s">
        <v>326</v>
      </c>
      <c r="C237" s="37" t="s">
        <v>56</v>
      </c>
      <c r="D237" s="214">
        <v>39022</v>
      </c>
      <c r="E237" s="214">
        <v>41973</v>
      </c>
      <c r="F237" s="214">
        <v>42003</v>
      </c>
      <c r="G237" s="211">
        <v>33</v>
      </c>
      <c r="H237" s="211">
        <v>33</v>
      </c>
      <c r="I237" s="209">
        <v>558.79999999999995</v>
      </c>
      <c r="J237" s="211">
        <f>SUM(K237:L237)</f>
        <v>15</v>
      </c>
      <c r="K237" s="211">
        <v>15</v>
      </c>
      <c r="L237" s="211">
        <v>0</v>
      </c>
      <c r="M237" s="209">
        <f>SUM(N237:O237)</f>
        <v>558.79999999999995</v>
      </c>
      <c r="N237" s="209">
        <v>558.79999999999995</v>
      </c>
      <c r="O237" s="209">
        <v>0</v>
      </c>
      <c r="P237" s="209">
        <f>M237*34600</f>
        <v>19334480</v>
      </c>
      <c r="Q237" s="209">
        <f>P237*0.037</f>
        <v>715375.76</v>
      </c>
      <c r="R237" s="209">
        <f>P237-Q237-S237</f>
        <v>17652380.239999998</v>
      </c>
      <c r="S237" s="209">
        <f>P237*0.05</f>
        <v>966724</v>
      </c>
      <c r="T237" s="215"/>
    </row>
    <row r="238" spans="1:20" ht="15" customHeight="1" x14ac:dyDescent="0.25">
      <c r="A238" s="23">
        <v>8</v>
      </c>
      <c r="B238" s="36" t="s">
        <v>327</v>
      </c>
      <c r="C238" s="37" t="s">
        <v>64</v>
      </c>
      <c r="D238" s="214">
        <v>39022</v>
      </c>
      <c r="E238" s="214">
        <v>41973</v>
      </c>
      <c r="F238" s="214">
        <v>42003</v>
      </c>
      <c r="G238" s="210">
        <v>31</v>
      </c>
      <c r="H238" s="210">
        <v>31</v>
      </c>
      <c r="I238" s="209">
        <v>592.79999999999995</v>
      </c>
      <c r="J238" s="211">
        <f>SUM(K238:L238)</f>
        <v>15</v>
      </c>
      <c r="K238" s="210">
        <v>12</v>
      </c>
      <c r="L238" s="210">
        <v>3</v>
      </c>
      <c r="M238" s="209">
        <f>SUM(N238:O238)</f>
        <v>592.79999999999995</v>
      </c>
      <c r="N238" s="209">
        <v>445.7</v>
      </c>
      <c r="O238" s="209">
        <v>147.1</v>
      </c>
      <c r="P238" s="209">
        <f t="shared" si="71"/>
        <v>20510880</v>
      </c>
      <c r="Q238" s="209">
        <f>P238*0.037</f>
        <v>758902.55999999994</v>
      </c>
      <c r="R238" s="209">
        <f t="shared" si="72"/>
        <v>18726433.440000001</v>
      </c>
      <c r="S238" s="209">
        <f t="shared" si="73"/>
        <v>1025544</v>
      </c>
      <c r="T238" s="215"/>
    </row>
    <row r="239" spans="1:20" ht="22.5" customHeight="1" x14ac:dyDescent="0.25">
      <c r="A239" s="23"/>
      <c r="B239" s="31" t="s">
        <v>199</v>
      </c>
      <c r="C239" s="210"/>
      <c r="D239" s="214"/>
      <c r="E239" s="210"/>
      <c r="F239" s="210"/>
      <c r="G239" s="210"/>
      <c r="H239" s="210"/>
      <c r="I239" s="209"/>
      <c r="J239" s="211"/>
      <c r="K239" s="210"/>
      <c r="L239" s="210"/>
      <c r="M239" s="209"/>
      <c r="N239" s="209"/>
      <c r="O239" s="209"/>
      <c r="P239" s="209"/>
      <c r="Q239" s="209"/>
      <c r="R239" s="209"/>
      <c r="S239" s="209"/>
      <c r="T239" s="215"/>
    </row>
    <row r="240" spans="1:20" ht="21" x14ac:dyDescent="0.25">
      <c r="A240" s="23"/>
      <c r="B240" s="35" t="s">
        <v>328</v>
      </c>
      <c r="C240" s="210"/>
      <c r="D240" s="214"/>
      <c r="E240" s="210"/>
      <c r="F240" s="210"/>
      <c r="G240" s="210"/>
      <c r="H240" s="210"/>
      <c r="I240" s="209"/>
      <c r="J240" s="211"/>
      <c r="K240" s="210"/>
      <c r="L240" s="210"/>
      <c r="M240" s="209"/>
      <c r="N240" s="209"/>
      <c r="O240" s="209"/>
      <c r="P240" s="209"/>
      <c r="Q240" s="209"/>
      <c r="R240" s="209"/>
      <c r="S240" s="209"/>
      <c r="T240" s="215"/>
    </row>
    <row r="241" spans="1:26" ht="33" customHeight="1" x14ac:dyDescent="0.25">
      <c r="A241" s="23"/>
      <c r="B241" s="35" t="s">
        <v>329</v>
      </c>
      <c r="C241" s="210" t="s">
        <v>31</v>
      </c>
      <c r="D241" s="214" t="s">
        <v>31</v>
      </c>
      <c r="E241" s="210" t="s">
        <v>31</v>
      </c>
      <c r="F241" s="210" t="s">
        <v>31</v>
      </c>
      <c r="G241" s="210">
        <f>SUM(G242:G251)</f>
        <v>107</v>
      </c>
      <c r="H241" s="210">
        <f t="shared" ref="H241:S241" si="75">SUM(H242:H251)</f>
        <v>107</v>
      </c>
      <c r="I241" s="209">
        <f t="shared" si="75"/>
        <v>1558.8</v>
      </c>
      <c r="J241" s="211">
        <f t="shared" si="75"/>
        <v>47</v>
      </c>
      <c r="K241" s="210">
        <f t="shared" si="75"/>
        <v>29</v>
      </c>
      <c r="L241" s="210">
        <f t="shared" si="75"/>
        <v>18</v>
      </c>
      <c r="M241" s="209">
        <f t="shared" si="75"/>
        <v>1501.3</v>
      </c>
      <c r="N241" s="209">
        <f t="shared" si="75"/>
        <v>898.3</v>
      </c>
      <c r="O241" s="209">
        <f t="shared" si="75"/>
        <v>603</v>
      </c>
      <c r="P241" s="209">
        <f t="shared" si="75"/>
        <v>51944980</v>
      </c>
      <c r="Q241" s="209">
        <f t="shared" si="75"/>
        <v>1921964.2599999998</v>
      </c>
      <c r="R241" s="209">
        <f t="shared" si="75"/>
        <v>47425766.740000002</v>
      </c>
      <c r="S241" s="209">
        <f t="shared" si="75"/>
        <v>2597249</v>
      </c>
      <c r="T241" s="215"/>
      <c r="U241" s="42">
        <f>SUM(U242:U251)</f>
        <v>0</v>
      </c>
    </row>
    <row r="242" spans="1:26" ht="22.5" customHeight="1" x14ac:dyDescent="0.25">
      <c r="A242" s="23">
        <v>9</v>
      </c>
      <c r="B242" s="36" t="s">
        <v>330</v>
      </c>
      <c r="C242" s="37" t="s">
        <v>211</v>
      </c>
      <c r="D242" s="214">
        <v>38085</v>
      </c>
      <c r="E242" s="214">
        <v>41973</v>
      </c>
      <c r="F242" s="214">
        <v>42003</v>
      </c>
      <c r="G242" s="210">
        <v>10</v>
      </c>
      <c r="H242" s="210">
        <v>10</v>
      </c>
      <c r="I242" s="209">
        <v>167</v>
      </c>
      <c r="J242" s="211">
        <f>SUM(K242:L242)</f>
        <v>5</v>
      </c>
      <c r="K242" s="210">
        <v>3</v>
      </c>
      <c r="L242" s="210">
        <v>2</v>
      </c>
      <c r="M242" s="209">
        <f>SUM(N242:O242)</f>
        <v>167</v>
      </c>
      <c r="N242" s="209">
        <v>97.4</v>
      </c>
      <c r="O242" s="209">
        <v>69.599999999999994</v>
      </c>
      <c r="P242" s="209">
        <f t="shared" si="71"/>
        <v>5778200</v>
      </c>
      <c r="Q242" s="209">
        <f t="shared" ref="Q242:Q251" si="76">P242*0.037</f>
        <v>213793.4</v>
      </c>
      <c r="R242" s="209">
        <f t="shared" si="72"/>
        <v>5275496.5999999996</v>
      </c>
      <c r="S242" s="209">
        <f t="shared" si="73"/>
        <v>288910</v>
      </c>
      <c r="T242" s="215"/>
    </row>
    <row r="243" spans="1:26" ht="12.75" customHeight="1" x14ac:dyDescent="0.25">
      <c r="A243" s="23">
        <v>10</v>
      </c>
      <c r="B243" s="36" t="s">
        <v>331</v>
      </c>
      <c r="C243" s="37" t="s">
        <v>211</v>
      </c>
      <c r="D243" s="214">
        <v>38085</v>
      </c>
      <c r="E243" s="214">
        <v>41973</v>
      </c>
      <c r="F243" s="214">
        <v>42003</v>
      </c>
      <c r="G243" s="210">
        <v>10</v>
      </c>
      <c r="H243" s="210">
        <v>10</v>
      </c>
      <c r="I243" s="209">
        <v>178.7</v>
      </c>
      <c r="J243" s="211">
        <f t="shared" ref="J243:J251" si="77">SUM(K243:L243)</f>
        <v>6</v>
      </c>
      <c r="K243" s="210">
        <v>4</v>
      </c>
      <c r="L243" s="210">
        <v>2</v>
      </c>
      <c r="M243" s="209">
        <f t="shared" ref="M243:M251" si="78">SUM(N243:O243)</f>
        <v>178.7</v>
      </c>
      <c r="N243" s="209">
        <v>110</v>
      </c>
      <c r="O243" s="209">
        <v>68.7</v>
      </c>
      <c r="P243" s="209">
        <f t="shared" si="71"/>
        <v>6183020</v>
      </c>
      <c r="Q243" s="209">
        <f t="shared" si="76"/>
        <v>228771.74</v>
      </c>
      <c r="R243" s="209">
        <f t="shared" si="72"/>
        <v>5645097.2599999998</v>
      </c>
      <c r="S243" s="209">
        <f t="shared" si="73"/>
        <v>309151</v>
      </c>
      <c r="T243" s="215"/>
    </row>
    <row r="244" spans="1:26" ht="12.75" customHeight="1" x14ac:dyDescent="0.25">
      <c r="A244" s="23">
        <v>11</v>
      </c>
      <c r="B244" s="36" t="s">
        <v>332</v>
      </c>
      <c r="C244" s="37" t="s">
        <v>211</v>
      </c>
      <c r="D244" s="214">
        <v>38085</v>
      </c>
      <c r="E244" s="214">
        <v>41973</v>
      </c>
      <c r="F244" s="214">
        <v>42003</v>
      </c>
      <c r="G244" s="210">
        <v>21</v>
      </c>
      <c r="H244" s="210">
        <v>21</v>
      </c>
      <c r="I244" s="209">
        <v>277.5</v>
      </c>
      <c r="J244" s="211">
        <f t="shared" si="77"/>
        <v>8</v>
      </c>
      <c r="K244" s="210">
        <v>3</v>
      </c>
      <c r="L244" s="210">
        <v>5</v>
      </c>
      <c r="M244" s="209">
        <f t="shared" si="78"/>
        <v>277.5</v>
      </c>
      <c r="N244" s="209">
        <v>99.7</v>
      </c>
      <c r="O244" s="209">
        <v>177.8</v>
      </c>
      <c r="P244" s="209">
        <f t="shared" si="71"/>
        <v>9601500</v>
      </c>
      <c r="Q244" s="209">
        <f t="shared" si="76"/>
        <v>355255.5</v>
      </c>
      <c r="R244" s="209">
        <f t="shared" si="72"/>
        <v>8766169.5</v>
      </c>
      <c r="S244" s="209">
        <f t="shared" si="73"/>
        <v>480075</v>
      </c>
      <c r="T244" s="215"/>
    </row>
    <row r="245" spans="1:26" ht="12.75" customHeight="1" x14ac:dyDescent="0.25">
      <c r="A245" s="23">
        <v>12</v>
      </c>
      <c r="B245" s="36" t="s">
        <v>333</v>
      </c>
      <c r="C245" s="37" t="s">
        <v>211</v>
      </c>
      <c r="D245" s="214">
        <v>38085</v>
      </c>
      <c r="E245" s="214">
        <v>41973</v>
      </c>
      <c r="F245" s="214">
        <v>42003</v>
      </c>
      <c r="G245" s="210">
        <v>25</v>
      </c>
      <c r="H245" s="210">
        <v>25</v>
      </c>
      <c r="I245" s="209">
        <v>325.10000000000002</v>
      </c>
      <c r="J245" s="211">
        <f t="shared" si="77"/>
        <v>7</v>
      </c>
      <c r="K245" s="210">
        <v>2</v>
      </c>
      <c r="L245" s="210">
        <v>5</v>
      </c>
      <c r="M245" s="209">
        <f t="shared" si="78"/>
        <v>267.60000000000002</v>
      </c>
      <c r="N245" s="209">
        <v>93.5</v>
      </c>
      <c r="O245" s="209">
        <v>174.1</v>
      </c>
      <c r="P245" s="209">
        <f t="shared" si="71"/>
        <v>9258960</v>
      </c>
      <c r="Q245" s="209">
        <f t="shared" si="76"/>
        <v>342581.51999999996</v>
      </c>
      <c r="R245" s="209">
        <f t="shared" si="72"/>
        <v>8453430.4800000004</v>
      </c>
      <c r="S245" s="209">
        <f t="shared" si="73"/>
        <v>462948</v>
      </c>
      <c r="T245" s="215"/>
    </row>
    <row r="246" spans="1:26" ht="12.75" customHeight="1" x14ac:dyDescent="0.25">
      <c r="A246" s="23">
        <v>13</v>
      </c>
      <c r="B246" s="36" t="s">
        <v>334</v>
      </c>
      <c r="C246" s="37" t="s">
        <v>211</v>
      </c>
      <c r="D246" s="214">
        <v>38085</v>
      </c>
      <c r="E246" s="214">
        <v>41973</v>
      </c>
      <c r="F246" s="214">
        <v>42003</v>
      </c>
      <c r="G246" s="210">
        <v>6</v>
      </c>
      <c r="H246" s="210">
        <v>6</v>
      </c>
      <c r="I246" s="209">
        <v>109.9</v>
      </c>
      <c r="J246" s="211">
        <f t="shared" si="77"/>
        <v>4</v>
      </c>
      <c r="K246" s="210">
        <v>4</v>
      </c>
      <c r="L246" s="210">
        <v>0</v>
      </c>
      <c r="M246" s="209">
        <f t="shared" si="78"/>
        <v>109.9</v>
      </c>
      <c r="N246" s="209">
        <v>109.9</v>
      </c>
      <c r="O246" s="209">
        <v>0</v>
      </c>
      <c r="P246" s="209">
        <f t="shared" si="71"/>
        <v>3802540</v>
      </c>
      <c r="Q246" s="209">
        <f t="shared" si="76"/>
        <v>140693.97999999998</v>
      </c>
      <c r="R246" s="209">
        <f t="shared" si="72"/>
        <v>3471719.02</v>
      </c>
      <c r="S246" s="209">
        <f t="shared" si="73"/>
        <v>190127</v>
      </c>
      <c r="T246" s="215"/>
    </row>
    <row r="247" spans="1:26" ht="12.75" customHeight="1" x14ac:dyDescent="0.25">
      <c r="A247" s="23">
        <v>14</v>
      </c>
      <c r="B247" s="36" t="s">
        <v>335</v>
      </c>
      <c r="C247" s="37" t="s">
        <v>211</v>
      </c>
      <c r="D247" s="214">
        <v>38085</v>
      </c>
      <c r="E247" s="214">
        <v>41973</v>
      </c>
      <c r="F247" s="214">
        <v>42003</v>
      </c>
      <c r="G247" s="210">
        <v>12</v>
      </c>
      <c r="H247" s="210">
        <v>12</v>
      </c>
      <c r="I247" s="209">
        <v>165.6</v>
      </c>
      <c r="J247" s="211">
        <f t="shared" si="77"/>
        <v>5</v>
      </c>
      <c r="K247" s="210">
        <v>4</v>
      </c>
      <c r="L247" s="210">
        <v>1</v>
      </c>
      <c r="M247" s="209">
        <f t="shared" si="78"/>
        <v>165.6</v>
      </c>
      <c r="N247" s="209">
        <v>134</v>
      </c>
      <c r="O247" s="209">
        <v>31.6</v>
      </c>
      <c r="P247" s="209">
        <f t="shared" si="71"/>
        <v>5729760</v>
      </c>
      <c r="Q247" s="209">
        <f t="shared" si="76"/>
        <v>212001.12</v>
      </c>
      <c r="R247" s="209">
        <f t="shared" si="72"/>
        <v>5231270.88</v>
      </c>
      <c r="S247" s="209">
        <f t="shared" si="73"/>
        <v>286488</v>
      </c>
      <c r="T247" s="215"/>
    </row>
    <row r="248" spans="1:26" ht="12.75" customHeight="1" x14ac:dyDescent="0.25">
      <c r="A248" s="23">
        <v>15</v>
      </c>
      <c r="B248" s="36" t="s">
        <v>336</v>
      </c>
      <c r="C248" s="37" t="s">
        <v>211</v>
      </c>
      <c r="D248" s="214">
        <v>38085</v>
      </c>
      <c r="E248" s="214">
        <v>41973</v>
      </c>
      <c r="F248" s="214">
        <v>42003</v>
      </c>
      <c r="G248" s="210">
        <v>2</v>
      </c>
      <c r="H248" s="210">
        <v>2</v>
      </c>
      <c r="I248" s="209">
        <v>52</v>
      </c>
      <c r="J248" s="211">
        <f t="shared" si="77"/>
        <v>2</v>
      </c>
      <c r="K248" s="210">
        <v>1</v>
      </c>
      <c r="L248" s="210">
        <v>1</v>
      </c>
      <c r="M248" s="209">
        <f t="shared" si="78"/>
        <v>52</v>
      </c>
      <c r="N248" s="209">
        <v>25.7</v>
      </c>
      <c r="O248" s="209">
        <v>26.3</v>
      </c>
      <c r="P248" s="209">
        <f t="shared" si="71"/>
        <v>1799200</v>
      </c>
      <c r="Q248" s="209">
        <f t="shared" si="76"/>
        <v>66570.399999999994</v>
      </c>
      <c r="R248" s="209">
        <f t="shared" si="72"/>
        <v>1642669.6</v>
      </c>
      <c r="S248" s="209">
        <f t="shared" si="73"/>
        <v>89960</v>
      </c>
      <c r="T248" s="215"/>
    </row>
    <row r="249" spans="1:26" ht="21.75" customHeight="1" x14ac:dyDescent="0.25">
      <c r="A249" s="23">
        <v>16</v>
      </c>
      <c r="B249" s="36" t="s">
        <v>337</v>
      </c>
      <c r="C249" s="37" t="s">
        <v>211</v>
      </c>
      <c r="D249" s="214">
        <v>38085</v>
      </c>
      <c r="E249" s="214">
        <v>41973</v>
      </c>
      <c r="F249" s="214">
        <v>42003</v>
      </c>
      <c r="G249" s="210">
        <v>2</v>
      </c>
      <c r="H249" s="210">
        <v>2</v>
      </c>
      <c r="I249" s="209">
        <v>61.7</v>
      </c>
      <c r="J249" s="211">
        <f t="shared" si="77"/>
        <v>2</v>
      </c>
      <c r="K249" s="210">
        <v>1</v>
      </c>
      <c r="L249" s="210">
        <v>1</v>
      </c>
      <c r="M249" s="209">
        <f t="shared" si="78"/>
        <v>61.7</v>
      </c>
      <c r="N249" s="209">
        <v>27.3</v>
      </c>
      <c r="O249" s="209">
        <v>34.4</v>
      </c>
      <c r="P249" s="209">
        <f t="shared" si="71"/>
        <v>2134820</v>
      </c>
      <c r="Q249" s="209">
        <f t="shared" si="76"/>
        <v>78988.34</v>
      </c>
      <c r="R249" s="209">
        <f t="shared" si="72"/>
        <v>1949090.66</v>
      </c>
      <c r="S249" s="209">
        <f t="shared" si="73"/>
        <v>106741</v>
      </c>
      <c r="T249" s="215"/>
    </row>
    <row r="250" spans="1:26" ht="12.75" customHeight="1" x14ac:dyDescent="0.25">
      <c r="A250" s="23">
        <v>17</v>
      </c>
      <c r="B250" s="36" t="s">
        <v>338</v>
      </c>
      <c r="C250" s="37" t="s">
        <v>211</v>
      </c>
      <c r="D250" s="214">
        <v>38085</v>
      </c>
      <c r="E250" s="214">
        <v>41973</v>
      </c>
      <c r="F250" s="214">
        <v>42003</v>
      </c>
      <c r="G250" s="210">
        <v>7</v>
      </c>
      <c r="H250" s="210">
        <v>7</v>
      </c>
      <c r="I250" s="209">
        <v>112</v>
      </c>
      <c r="J250" s="211">
        <f t="shared" si="77"/>
        <v>4</v>
      </c>
      <c r="K250" s="210">
        <v>3</v>
      </c>
      <c r="L250" s="210">
        <v>1</v>
      </c>
      <c r="M250" s="209">
        <f t="shared" si="78"/>
        <v>112</v>
      </c>
      <c r="N250" s="209">
        <v>91.5</v>
      </c>
      <c r="O250" s="209">
        <v>20.5</v>
      </c>
      <c r="P250" s="209">
        <f t="shared" si="71"/>
        <v>3875200</v>
      </c>
      <c r="Q250" s="209">
        <f t="shared" si="76"/>
        <v>143382.39999999999</v>
      </c>
      <c r="R250" s="209">
        <f t="shared" si="72"/>
        <v>3538057.6</v>
      </c>
      <c r="S250" s="209">
        <f t="shared" si="73"/>
        <v>193760</v>
      </c>
      <c r="T250" s="215"/>
    </row>
    <row r="251" spans="1:26" ht="12.75" customHeight="1" x14ac:dyDescent="0.25">
      <c r="A251" s="23">
        <v>18</v>
      </c>
      <c r="B251" s="36" t="s">
        <v>339</v>
      </c>
      <c r="C251" s="37" t="s">
        <v>211</v>
      </c>
      <c r="D251" s="214">
        <v>38085</v>
      </c>
      <c r="E251" s="214">
        <v>41973</v>
      </c>
      <c r="F251" s="214">
        <v>42003</v>
      </c>
      <c r="G251" s="210">
        <v>12</v>
      </c>
      <c r="H251" s="210">
        <v>12</v>
      </c>
      <c r="I251" s="209">
        <v>109.3</v>
      </c>
      <c r="J251" s="211">
        <f t="shared" si="77"/>
        <v>4</v>
      </c>
      <c r="K251" s="210">
        <v>4</v>
      </c>
      <c r="L251" s="210">
        <v>0</v>
      </c>
      <c r="M251" s="209">
        <f t="shared" si="78"/>
        <v>109.3</v>
      </c>
      <c r="N251" s="209">
        <v>109.3</v>
      </c>
      <c r="O251" s="209">
        <v>0</v>
      </c>
      <c r="P251" s="209">
        <f t="shared" si="71"/>
        <v>3781780</v>
      </c>
      <c r="Q251" s="209">
        <f t="shared" si="76"/>
        <v>139925.85999999999</v>
      </c>
      <c r="R251" s="209">
        <f t="shared" si="72"/>
        <v>3452765.14</v>
      </c>
      <c r="S251" s="209">
        <f t="shared" si="73"/>
        <v>189089</v>
      </c>
      <c r="T251" s="215"/>
    </row>
    <row r="252" spans="1:26" x14ac:dyDescent="0.25">
      <c r="A252" s="23"/>
      <c r="B252" s="43" t="s">
        <v>208</v>
      </c>
      <c r="C252" s="37"/>
      <c r="D252" s="214"/>
      <c r="E252" s="210"/>
      <c r="F252" s="41"/>
      <c r="G252" s="211"/>
      <c r="H252" s="211"/>
      <c r="I252" s="209"/>
      <c r="J252" s="211"/>
      <c r="K252" s="211"/>
      <c r="L252" s="211"/>
      <c r="M252" s="209"/>
      <c r="N252" s="209"/>
      <c r="O252" s="209"/>
      <c r="P252" s="209"/>
      <c r="Q252" s="209"/>
      <c r="R252" s="209"/>
      <c r="S252" s="209"/>
      <c r="T252" s="215"/>
    </row>
    <row r="253" spans="1:26" ht="21" x14ac:dyDescent="0.25">
      <c r="A253" s="23"/>
      <c r="B253" s="35" t="s">
        <v>340</v>
      </c>
      <c r="C253" s="210"/>
      <c r="D253" s="214"/>
      <c r="E253" s="210"/>
      <c r="F253" s="210"/>
      <c r="G253" s="211"/>
      <c r="H253" s="211"/>
      <c r="I253" s="209"/>
      <c r="J253" s="211"/>
      <c r="K253" s="211"/>
      <c r="L253" s="211"/>
      <c r="M253" s="209"/>
      <c r="N253" s="209"/>
      <c r="O253" s="209"/>
      <c r="P253" s="209"/>
      <c r="Q253" s="209"/>
      <c r="R253" s="209"/>
      <c r="S253" s="209"/>
      <c r="T253" s="215"/>
    </row>
    <row r="254" spans="1:26" ht="31.5" x14ac:dyDescent="0.25">
      <c r="A254" s="23"/>
      <c r="B254" s="35" t="s">
        <v>38</v>
      </c>
      <c r="C254" s="39" t="s">
        <v>31</v>
      </c>
      <c r="D254" s="39" t="s">
        <v>31</v>
      </c>
      <c r="E254" s="39" t="s">
        <v>31</v>
      </c>
      <c r="F254" s="39" t="s">
        <v>31</v>
      </c>
      <c r="G254" s="211">
        <f>SUM(G255:G258)</f>
        <v>74</v>
      </c>
      <c r="H254" s="211">
        <f t="shared" ref="H254:R254" si="79">SUM(H255:H258)</f>
        <v>74</v>
      </c>
      <c r="I254" s="209">
        <f t="shared" si="79"/>
        <v>2756.7000000000003</v>
      </c>
      <c r="J254" s="211">
        <f t="shared" si="79"/>
        <v>29</v>
      </c>
      <c r="K254" s="211">
        <f t="shared" si="79"/>
        <v>0</v>
      </c>
      <c r="L254" s="211">
        <f t="shared" si="79"/>
        <v>29</v>
      </c>
      <c r="M254" s="209">
        <f t="shared" si="79"/>
        <v>1035.0999999999999</v>
      </c>
      <c r="N254" s="209">
        <f t="shared" si="79"/>
        <v>0</v>
      </c>
      <c r="O254" s="209">
        <f t="shared" si="79"/>
        <v>1035.0999999999999</v>
      </c>
      <c r="P254" s="209">
        <f t="shared" si="79"/>
        <v>32855385.109999999</v>
      </c>
      <c r="Q254" s="209">
        <f t="shared" si="79"/>
        <v>1215649.2490699999</v>
      </c>
      <c r="R254" s="209">
        <f t="shared" si="79"/>
        <v>29996966.600000001</v>
      </c>
      <c r="S254" s="45">
        <v>1642769.26</v>
      </c>
      <c r="T254" s="46"/>
      <c r="Z254" s="209"/>
    </row>
    <row r="255" spans="1:26" x14ac:dyDescent="0.25">
      <c r="A255" s="23">
        <v>19</v>
      </c>
      <c r="B255" s="36" t="s">
        <v>341</v>
      </c>
      <c r="C255" s="37" t="s">
        <v>211</v>
      </c>
      <c r="D255" s="214">
        <v>35081</v>
      </c>
      <c r="E255" s="214">
        <v>41973</v>
      </c>
      <c r="F255" s="214">
        <v>42003</v>
      </c>
      <c r="G255" s="211">
        <v>38</v>
      </c>
      <c r="H255" s="211">
        <v>38</v>
      </c>
      <c r="I255" s="209">
        <v>1887.3</v>
      </c>
      <c r="J255" s="211">
        <f>SUM(K255:L255)</f>
        <v>20</v>
      </c>
      <c r="K255" s="211">
        <v>0</v>
      </c>
      <c r="L255" s="211">
        <v>20</v>
      </c>
      <c r="M255" s="209">
        <f>SUM(N255:O255)</f>
        <v>647.29999999999995</v>
      </c>
      <c r="N255" s="209">
        <v>0</v>
      </c>
      <c r="O255" s="209">
        <v>647.29999999999995</v>
      </c>
      <c r="P255" s="209">
        <v>20546121.899999999</v>
      </c>
      <c r="Q255" s="209">
        <f>P255*0.037</f>
        <v>760206.51029999997</v>
      </c>
      <c r="R255" s="209">
        <v>18758609.289999999</v>
      </c>
      <c r="S255" s="209">
        <f>P255*0.05</f>
        <v>1027306.095</v>
      </c>
      <c r="T255" s="215"/>
    </row>
    <row r="256" spans="1:26" x14ac:dyDescent="0.25">
      <c r="A256" s="23">
        <v>20</v>
      </c>
      <c r="B256" s="36" t="s">
        <v>342</v>
      </c>
      <c r="C256" s="37" t="s">
        <v>100</v>
      </c>
      <c r="D256" s="214">
        <v>40898</v>
      </c>
      <c r="E256" s="214">
        <v>41973</v>
      </c>
      <c r="F256" s="214">
        <v>42003</v>
      </c>
      <c r="G256" s="211">
        <v>13</v>
      </c>
      <c r="H256" s="211">
        <v>13</v>
      </c>
      <c r="I256" s="209">
        <v>427.6</v>
      </c>
      <c r="J256" s="211">
        <f>SUM(K256:L256)</f>
        <v>3</v>
      </c>
      <c r="K256" s="211">
        <v>0</v>
      </c>
      <c r="L256" s="211">
        <v>3</v>
      </c>
      <c r="M256" s="209">
        <f>SUM(N256:O256)</f>
        <v>166.1</v>
      </c>
      <c r="N256" s="209">
        <v>0</v>
      </c>
      <c r="O256" s="209">
        <v>166.1</v>
      </c>
      <c r="P256" s="209">
        <v>5272224.3899999997</v>
      </c>
      <c r="Q256" s="209">
        <f>P256*0.037</f>
        <v>195072.30242999998</v>
      </c>
      <c r="R256" s="209">
        <v>4813540.87</v>
      </c>
      <c r="S256" s="209">
        <f>P256*0.05</f>
        <v>263611.21950000001</v>
      </c>
      <c r="T256" s="215"/>
    </row>
    <row r="257" spans="1:36" x14ac:dyDescent="0.25">
      <c r="A257" s="23">
        <v>21</v>
      </c>
      <c r="B257" s="36" t="s">
        <v>343</v>
      </c>
      <c r="C257" s="37" t="s">
        <v>98</v>
      </c>
      <c r="D257" s="214">
        <v>40781</v>
      </c>
      <c r="E257" s="214">
        <v>41973</v>
      </c>
      <c r="F257" s="214">
        <v>42003</v>
      </c>
      <c r="G257" s="211">
        <v>8</v>
      </c>
      <c r="H257" s="211">
        <v>8</v>
      </c>
      <c r="I257" s="209">
        <v>220</v>
      </c>
      <c r="J257" s="211">
        <f>SUM(K257:L257)</f>
        <v>1</v>
      </c>
      <c r="K257" s="211">
        <v>0</v>
      </c>
      <c r="L257" s="211">
        <v>1</v>
      </c>
      <c r="M257" s="209">
        <f>SUM(N257:O257)</f>
        <v>54.6</v>
      </c>
      <c r="N257" s="209">
        <v>0</v>
      </c>
      <c r="O257" s="209">
        <v>54.6</v>
      </c>
      <c r="P257" s="209">
        <v>1733073.16</v>
      </c>
      <c r="Q257" s="209">
        <f>P257*0.037</f>
        <v>64123.706919999997</v>
      </c>
      <c r="R257" s="209">
        <v>1582295.8</v>
      </c>
      <c r="S257" s="209">
        <v>86653.65</v>
      </c>
      <c r="T257" s="215"/>
    </row>
    <row r="258" spans="1:36" x14ac:dyDescent="0.25">
      <c r="A258" s="23">
        <v>22</v>
      </c>
      <c r="B258" s="36" t="s">
        <v>344</v>
      </c>
      <c r="C258" s="37" t="s">
        <v>96</v>
      </c>
      <c r="D258" s="214">
        <v>40781</v>
      </c>
      <c r="E258" s="214">
        <v>41973</v>
      </c>
      <c r="F258" s="214">
        <v>42003</v>
      </c>
      <c r="G258" s="211">
        <v>15</v>
      </c>
      <c r="H258" s="211">
        <v>15</v>
      </c>
      <c r="I258" s="209">
        <v>221.8</v>
      </c>
      <c r="J258" s="211">
        <f>SUM(K258:L258)</f>
        <v>5</v>
      </c>
      <c r="K258" s="211">
        <v>0</v>
      </c>
      <c r="L258" s="211">
        <v>5</v>
      </c>
      <c r="M258" s="209">
        <f>SUM(N258:O258)</f>
        <v>167.1</v>
      </c>
      <c r="N258" s="209">
        <v>0</v>
      </c>
      <c r="O258" s="209">
        <v>167.1</v>
      </c>
      <c r="P258" s="209">
        <v>5303965.66</v>
      </c>
      <c r="Q258" s="209">
        <f>P258*0.037</f>
        <v>196246.72941999999</v>
      </c>
      <c r="R258" s="209">
        <v>4842520.6399999997</v>
      </c>
      <c r="S258" s="209">
        <v>265198.28999999998</v>
      </c>
      <c r="T258" s="215"/>
    </row>
    <row r="259" spans="1:36" ht="24" customHeight="1" x14ac:dyDescent="0.25">
      <c r="A259" s="23"/>
      <c r="B259" s="43" t="s">
        <v>345</v>
      </c>
      <c r="C259" s="39" t="s">
        <v>31</v>
      </c>
      <c r="D259" s="214" t="s">
        <v>31</v>
      </c>
      <c r="E259" s="39" t="s">
        <v>31</v>
      </c>
      <c r="F259" s="39" t="s">
        <v>31</v>
      </c>
      <c r="G259" s="32">
        <f>G262+G266+G285+G295+G309+G322+G289</f>
        <v>734</v>
      </c>
      <c r="H259" s="32">
        <f t="shared" ref="H259:Y259" si="80">H262+H266+H285+H295+H309+H322+H289</f>
        <v>562</v>
      </c>
      <c r="I259" s="28">
        <f t="shared" si="80"/>
        <v>24622.25</v>
      </c>
      <c r="J259" s="32">
        <f t="shared" si="80"/>
        <v>229</v>
      </c>
      <c r="K259" s="32">
        <f t="shared" si="80"/>
        <v>60</v>
      </c>
      <c r="L259" s="32">
        <f t="shared" si="80"/>
        <v>169</v>
      </c>
      <c r="M259" s="28">
        <f t="shared" si="80"/>
        <v>9167.869999999999</v>
      </c>
      <c r="N259" s="28">
        <f t="shared" si="80"/>
        <v>2323.6999999999998</v>
      </c>
      <c r="O259" s="28">
        <f t="shared" si="80"/>
        <v>6844.1699999999983</v>
      </c>
      <c r="P259" s="28">
        <f t="shared" si="80"/>
        <v>404933022</v>
      </c>
      <c r="Q259" s="28">
        <f t="shared" si="80"/>
        <v>0</v>
      </c>
      <c r="R259" s="28">
        <f t="shared" si="80"/>
        <v>383284723.69999999</v>
      </c>
      <c r="S259" s="28">
        <f t="shared" si="80"/>
        <v>15770798.300000001</v>
      </c>
      <c r="T259" s="28">
        <f t="shared" si="80"/>
        <v>5877500</v>
      </c>
      <c r="U259" s="28">
        <f t="shared" si="80"/>
        <v>0</v>
      </c>
      <c r="V259" s="28">
        <f t="shared" si="80"/>
        <v>0</v>
      </c>
      <c r="W259" s="28">
        <f t="shared" si="80"/>
        <v>0</v>
      </c>
      <c r="X259" s="28">
        <f t="shared" si="80"/>
        <v>0</v>
      </c>
      <c r="Y259" s="28">
        <f t="shared" si="80"/>
        <v>0</v>
      </c>
      <c r="Z259" s="28"/>
      <c r="AA259" s="28"/>
    </row>
    <row r="260" spans="1:36" s="47" customFormat="1" ht="17.25" customHeight="1" x14ac:dyDescent="0.25">
      <c r="A260" s="23"/>
      <c r="B260" s="43" t="s">
        <v>182</v>
      </c>
      <c r="C260" s="44"/>
      <c r="D260" s="26"/>
      <c r="E260" s="26"/>
      <c r="F260" s="26"/>
      <c r="G260" s="29"/>
      <c r="H260" s="29"/>
      <c r="I260" s="28"/>
      <c r="J260" s="29"/>
      <c r="K260" s="29"/>
      <c r="L260" s="29"/>
      <c r="M260" s="28"/>
      <c r="N260" s="28"/>
      <c r="O260" s="28"/>
      <c r="P260" s="28"/>
      <c r="Q260" s="28"/>
      <c r="R260" s="28"/>
      <c r="S260" s="28"/>
      <c r="T260" s="28"/>
      <c r="Z260" s="48"/>
      <c r="AA260" s="48"/>
      <c r="AI260" s="49"/>
      <c r="AJ260" s="49"/>
    </row>
    <row r="261" spans="1:36" s="51" customFormat="1" ht="21" x14ac:dyDescent="0.25">
      <c r="A261" s="23"/>
      <c r="B261" s="50" t="s">
        <v>346</v>
      </c>
      <c r="C261" s="39"/>
      <c r="D261" s="214"/>
      <c r="E261" s="39"/>
      <c r="F261" s="39"/>
      <c r="G261" s="211"/>
      <c r="H261" s="211"/>
      <c r="I261" s="209"/>
      <c r="J261" s="211"/>
      <c r="K261" s="211"/>
      <c r="L261" s="211"/>
      <c r="M261" s="209"/>
      <c r="N261" s="209"/>
      <c r="O261" s="209"/>
      <c r="P261" s="209"/>
      <c r="Q261" s="209"/>
      <c r="R261" s="209"/>
      <c r="S261" s="209"/>
      <c r="T261" s="209"/>
      <c r="Z261" s="8"/>
      <c r="AA261" s="8"/>
      <c r="AI261" s="9"/>
      <c r="AJ261" s="9"/>
    </row>
    <row r="262" spans="1:36" s="51" customFormat="1" ht="31.5" x14ac:dyDescent="0.25">
      <c r="A262" s="23"/>
      <c r="B262" s="52" t="s">
        <v>347</v>
      </c>
      <c r="C262" s="39" t="s">
        <v>31</v>
      </c>
      <c r="D262" s="214" t="s">
        <v>31</v>
      </c>
      <c r="E262" s="39" t="s">
        <v>31</v>
      </c>
      <c r="F262" s="39" t="s">
        <v>31</v>
      </c>
      <c r="G262" s="53">
        <f>SUM(G263)</f>
        <v>7</v>
      </c>
      <c r="H262" s="53">
        <f t="shared" ref="H262:T262" si="81">SUM(H263)</f>
        <v>7</v>
      </c>
      <c r="I262" s="45">
        <f t="shared" si="81"/>
        <v>180</v>
      </c>
      <c r="J262" s="53">
        <f t="shared" si="81"/>
        <v>3</v>
      </c>
      <c r="K262" s="53">
        <f t="shared" si="81"/>
        <v>1</v>
      </c>
      <c r="L262" s="53">
        <f t="shared" si="81"/>
        <v>2</v>
      </c>
      <c r="M262" s="45">
        <f t="shared" si="81"/>
        <v>158.5</v>
      </c>
      <c r="N262" s="45">
        <f t="shared" si="81"/>
        <v>45</v>
      </c>
      <c r="O262" s="45">
        <f t="shared" si="81"/>
        <v>113.5</v>
      </c>
      <c r="P262" s="45">
        <f t="shared" si="81"/>
        <v>5877500</v>
      </c>
      <c r="Q262" s="45"/>
      <c r="R262" s="45"/>
      <c r="S262" s="45"/>
      <c r="T262" s="45">
        <f t="shared" si="81"/>
        <v>5877500</v>
      </c>
      <c r="Z262" s="8"/>
      <c r="AA262" s="8"/>
      <c r="AI262" s="9"/>
      <c r="AJ262" s="9"/>
    </row>
    <row r="263" spans="1:36" s="51" customFormat="1" ht="12.75" customHeight="1" x14ac:dyDescent="0.25">
      <c r="A263" s="23">
        <v>1</v>
      </c>
      <c r="B263" s="52" t="s">
        <v>348</v>
      </c>
      <c r="C263" s="211">
        <v>106</v>
      </c>
      <c r="D263" s="214" t="s">
        <v>349</v>
      </c>
      <c r="E263" s="54">
        <v>41973</v>
      </c>
      <c r="F263" s="214">
        <v>42003</v>
      </c>
      <c r="G263" s="211">
        <v>7</v>
      </c>
      <c r="H263" s="211">
        <v>7</v>
      </c>
      <c r="I263" s="209">
        <v>180</v>
      </c>
      <c r="J263" s="211">
        <f>SUM(K263:L263)</f>
        <v>3</v>
      </c>
      <c r="K263" s="211">
        <v>1</v>
      </c>
      <c r="L263" s="211">
        <v>2</v>
      </c>
      <c r="M263" s="209">
        <f>SUM(N263:O263)</f>
        <v>158.5</v>
      </c>
      <c r="N263" s="209">
        <v>45</v>
      </c>
      <c r="O263" s="209">
        <v>113.5</v>
      </c>
      <c r="P263" s="209">
        <v>5877500</v>
      </c>
      <c r="Q263" s="209"/>
      <c r="R263" s="209"/>
      <c r="S263" s="209"/>
      <c r="T263" s="209">
        <v>5877500</v>
      </c>
      <c r="Z263" s="8"/>
      <c r="AA263" s="8"/>
      <c r="AI263" s="9"/>
      <c r="AJ263" s="9"/>
    </row>
    <row r="264" spans="1:36" s="51" customFormat="1" ht="22.5" customHeight="1" x14ac:dyDescent="0.25">
      <c r="A264" s="23"/>
      <c r="B264" s="43" t="s">
        <v>350</v>
      </c>
      <c r="C264" s="37"/>
      <c r="D264" s="214"/>
      <c r="E264" s="55"/>
      <c r="F264" s="55"/>
      <c r="G264" s="211"/>
      <c r="H264" s="211"/>
      <c r="I264" s="209"/>
      <c r="J264" s="211"/>
      <c r="K264" s="211"/>
      <c r="L264" s="211"/>
      <c r="M264" s="209"/>
      <c r="N264" s="209"/>
      <c r="O264" s="209"/>
      <c r="P264" s="209"/>
      <c r="Q264" s="209"/>
      <c r="R264" s="209"/>
      <c r="S264" s="209"/>
      <c r="T264" s="39"/>
      <c r="Z264" s="8"/>
      <c r="AA264" s="56"/>
      <c r="AB264" s="57"/>
      <c r="AC264" s="57"/>
      <c r="AD264" s="57"/>
      <c r="AI264" s="9"/>
      <c r="AJ264" s="9"/>
    </row>
    <row r="265" spans="1:36" s="51" customFormat="1" ht="21" x14ac:dyDescent="0.25">
      <c r="A265" s="23"/>
      <c r="B265" s="50" t="s">
        <v>351</v>
      </c>
      <c r="C265" s="39"/>
      <c r="D265" s="214"/>
      <c r="E265" s="39"/>
      <c r="F265" s="39"/>
      <c r="G265" s="211"/>
      <c r="H265" s="211"/>
      <c r="I265" s="209"/>
      <c r="J265" s="211"/>
      <c r="K265" s="211"/>
      <c r="L265" s="211"/>
      <c r="M265" s="209"/>
      <c r="N265" s="209"/>
      <c r="O265" s="209"/>
      <c r="P265" s="209"/>
      <c r="Q265" s="209"/>
      <c r="R265" s="209"/>
      <c r="S265" s="209"/>
      <c r="T265" s="39"/>
      <c r="Z265" s="8"/>
      <c r="AA265" s="56"/>
      <c r="AB265" s="57"/>
      <c r="AC265" s="57"/>
      <c r="AD265" s="57"/>
      <c r="AI265" s="9"/>
      <c r="AJ265" s="9"/>
    </row>
    <row r="266" spans="1:36" s="51" customFormat="1" ht="31.5" x14ac:dyDescent="0.25">
      <c r="A266" s="23"/>
      <c r="B266" s="52" t="s">
        <v>352</v>
      </c>
      <c r="C266" s="39" t="s">
        <v>31</v>
      </c>
      <c r="D266" s="214" t="s">
        <v>31</v>
      </c>
      <c r="E266" s="39" t="s">
        <v>31</v>
      </c>
      <c r="F266" s="39" t="s">
        <v>31</v>
      </c>
      <c r="G266" s="211">
        <f t="shared" ref="G266:Y266" si="82">SUM(G267:G283)</f>
        <v>185</v>
      </c>
      <c r="H266" s="211">
        <f t="shared" si="82"/>
        <v>169</v>
      </c>
      <c r="I266" s="209">
        <f t="shared" si="82"/>
        <v>9495.64</v>
      </c>
      <c r="J266" s="211">
        <f t="shared" si="82"/>
        <v>72</v>
      </c>
      <c r="K266" s="211">
        <f t="shared" si="82"/>
        <v>3</v>
      </c>
      <c r="L266" s="211">
        <f t="shared" si="82"/>
        <v>69</v>
      </c>
      <c r="M266" s="209">
        <f t="shared" si="82"/>
        <v>2463.2099999999991</v>
      </c>
      <c r="N266" s="209">
        <f t="shared" si="82"/>
        <v>132.1</v>
      </c>
      <c r="O266" s="209">
        <f t="shared" si="82"/>
        <v>2331.1099999999992</v>
      </c>
      <c r="P266" s="209">
        <f t="shared" si="82"/>
        <v>99360773</v>
      </c>
      <c r="Q266" s="209">
        <f t="shared" si="82"/>
        <v>0</v>
      </c>
      <c r="R266" s="209">
        <f t="shared" si="82"/>
        <v>88603490</v>
      </c>
      <c r="S266" s="209">
        <f t="shared" si="82"/>
        <v>10757283</v>
      </c>
      <c r="T266" s="209"/>
      <c r="U266" s="209">
        <f t="shared" si="82"/>
        <v>0</v>
      </c>
      <c r="V266" s="209">
        <f t="shared" si="82"/>
        <v>0</v>
      </c>
      <c r="W266" s="209">
        <f t="shared" si="82"/>
        <v>0</v>
      </c>
      <c r="X266" s="209">
        <f t="shared" si="82"/>
        <v>0</v>
      </c>
      <c r="Y266" s="209">
        <f t="shared" si="82"/>
        <v>0</v>
      </c>
      <c r="Z266" s="209"/>
      <c r="AA266" s="209"/>
      <c r="AB266" s="62"/>
      <c r="AC266" s="62"/>
      <c r="AD266" s="57"/>
      <c r="AI266" s="9"/>
      <c r="AJ266" s="9"/>
    </row>
    <row r="267" spans="1:36" s="51" customFormat="1" x14ac:dyDescent="0.25">
      <c r="A267" s="23">
        <v>2</v>
      </c>
      <c r="B267" s="58" t="s">
        <v>353</v>
      </c>
      <c r="C267" s="211">
        <v>21</v>
      </c>
      <c r="D267" s="214">
        <v>35537</v>
      </c>
      <c r="E267" s="214">
        <v>41973</v>
      </c>
      <c r="F267" s="214">
        <v>42003</v>
      </c>
      <c r="G267" s="211">
        <v>3</v>
      </c>
      <c r="H267" s="211">
        <v>3</v>
      </c>
      <c r="I267" s="39">
        <v>383.3</v>
      </c>
      <c r="J267" s="211">
        <f t="shared" ref="J267:J283" si="83">SUM(K267:L267)</f>
        <v>1</v>
      </c>
      <c r="K267" s="211">
        <v>0</v>
      </c>
      <c r="L267" s="211">
        <v>1</v>
      </c>
      <c r="M267" s="209">
        <f>SUM(N267:O267)</f>
        <v>24.45</v>
      </c>
      <c r="N267" s="209">
        <v>0</v>
      </c>
      <c r="O267" s="209">
        <v>24.45</v>
      </c>
      <c r="P267" s="209">
        <v>986262</v>
      </c>
      <c r="Q267" s="209"/>
      <c r="R267" s="209">
        <v>879485</v>
      </c>
      <c r="S267" s="209">
        <f>P267-R267</f>
        <v>106777</v>
      </c>
      <c r="T267" s="39"/>
      <c r="Z267" s="8"/>
      <c r="AA267" s="56"/>
      <c r="AB267" s="57"/>
      <c r="AC267" s="57"/>
      <c r="AD267" s="57"/>
      <c r="AI267" s="9"/>
      <c r="AJ267" s="9"/>
    </row>
    <row r="268" spans="1:36" s="51" customFormat="1" x14ac:dyDescent="0.25">
      <c r="A268" s="23">
        <v>3</v>
      </c>
      <c r="B268" s="58" t="s">
        <v>354</v>
      </c>
      <c r="C268" s="211">
        <v>22</v>
      </c>
      <c r="D268" s="214">
        <v>35537</v>
      </c>
      <c r="E268" s="214">
        <v>41973</v>
      </c>
      <c r="F268" s="214">
        <v>42003</v>
      </c>
      <c r="G268" s="211">
        <v>12</v>
      </c>
      <c r="H268" s="211">
        <v>12</v>
      </c>
      <c r="I268" s="39">
        <v>493.3</v>
      </c>
      <c r="J268" s="211">
        <f t="shared" si="83"/>
        <v>4</v>
      </c>
      <c r="K268" s="211">
        <v>0</v>
      </c>
      <c r="L268" s="211">
        <v>4</v>
      </c>
      <c r="M268" s="209">
        <f t="shared" ref="M268:M279" si="84">SUM(N268:O268)</f>
        <v>107.29</v>
      </c>
      <c r="N268" s="209">
        <v>0</v>
      </c>
      <c r="O268" s="209">
        <v>107.29</v>
      </c>
      <c r="P268" s="209">
        <v>4327856</v>
      </c>
      <c r="Q268" s="209"/>
      <c r="R268" s="209">
        <v>3859301</v>
      </c>
      <c r="S268" s="209">
        <f t="shared" ref="S268:S286" si="85">P268-R268</f>
        <v>468555</v>
      </c>
      <c r="T268" s="39"/>
      <c r="Z268" s="8"/>
      <c r="AA268" s="56"/>
      <c r="AI268" s="9"/>
      <c r="AJ268" s="9"/>
    </row>
    <row r="269" spans="1:36" s="51" customFormat="1" ht="27" customHeight="1" x14ac:dyDescent="0.25">
      <c r="A269" s="23">
        <v>4</v>
      </c>
      <c r="B269" s="58" t="s">
        <v>355</v>
      </c>
      <c r="C269" s="211">
        <v>34</v>
      </c>
      <c r="D269" s="214">
        <v>35537</v>
      </c>
      <c r="E269" s="214">
        <v>41973</v>
      </c>
      <c r="F269" s="214">
        <v>42003</v>
      </c>
      <c r="G269" s="211">
        <v>15</v>
      </c>
      <c r="H269" s="211">
        <v>15</v>
      </c>
      <c r="I269" s="39">
        <v>457.99</v>
      </c>
      <c r="J269" s="211">
        <f t="shared" si="83"/>
        <v>6</v>
      </c>
      <c r="K269" s="211">
        <v>0</v>
      </c>
      <c r="L269" s="211">
        <v>6</v>
      </c>
      <c r="M269" s="209">
        <f t="shared" si="84"/>
        <v>277.52999999999997</v>
      </c>
      <c r="N269" s="209">
        <v>0</v>
      </c>
      <c r="O269" s="209">
        <v>277.52999999999997</v>
      </c>
      <c r="P269" s="209">
        <v>11194984</v>
      </c>
      <c r="Q269" s="209"/>
      <c r="R269" s="209">
        <v>9982960</v>
      </c>
      <c r="S269" s="209">
        <f t="shared" si="85"/>
        <v>1212024</v>
      </c>
      <c r="T269" s="39"/>
      <c r="Z269" s="8"/>
      <c r="AA269" s="56"/>
      <c r="AI269" s="9"/>
      <c r="AJ269" s="9"/>
    </row>
    <row r="270" spans="1:36" s="51" customFormat="1" ht="26.25" customHeight="1" x14ac:dyDescent="0.25">
      <c r="A270" s="23">
        <v>5</v>
      </c>
      <c r="B270" s="58" t="s">
        <v>356</v>
      </c>
      <c r="C270" s="211">
        <v>31</v>
      </c>
      <c r="D270" s="214">
        <v>35537</v>
      </c>
      <c r="E270" s="214">
        <v>41973</v>
      </c>
      <c r="F270" s="214">
        <v>42003</v>
      </c>
      <c r="G270" s="211">
        <v>1</v>
      </c>
      <c r="H270" s="211">
        <v>1</v>
      </c>
      <c r="I270" s="39">
        <v>326</v>
      </c>
      <c r="J270" s="211">
        <f t="shared" si="83"/>
        <v>1</v>
      </c>
      <c r="K270" s="211">
        <v>0</v>
      </c>
      <c r="L270" s="211">
        <v>1</v>
      </c>
      <c r="M270" s="209">
        <f t="shared" si="84"/>
        <v>41.4</v>
      </c>
      <c r="N270" s="209">
        <v>0</v>
      </c>
      <c r="O270" s="209">
        <v>41.4</v>
      </c>
      <c r="P270" s="209">
        <v>1669990</v>
      </c>
      <c r="Q270" s="209"/>
      <c r="R270" s="209">
        <v>1489190</v>
      </c>
      <c r="S270" s="209">
        <f t="shared" si="85"/>
        <v>180800</v>
      </c>
      <c r="T270" s="39"/>
      <c r="Z270" s="8"/>
      <c r="AA270" s="56"/>
      <c r="AI270" s="9"/>
      <c r="AJ270" s="9"/>
    </row>
    <row r="271" spans="1:36" s="51" customFormat="1" ht="26.25" customHeight="1" x14ac:dyDescent="0.25">
      <c r="A271" s="23">
        <v>6</v>
      </c>
      <c r="B271" s="58" t="s">
        <v>357</v>
      </c>
      <c r="C271" s="211">
        <v>33</v>
      </c>
      <c r="D271" s="214">
        <v>35537</v>
      </c>
      <c r="E271" s="214">
        <v>41973</v>
      </c>
      <c r="F271" s="214">
        <v>42003</v>
      </c>
      <c r="G271" s="211">
        <v>14</v>
      </c>
      <c r="H271" s="211">
        <v>14</v>
      </c>
      <c r="I271" s="39">
        <v>352.7</v>
      </c>
      <c r="J271" s="211">
        <f t="shared" si="83"/>
        <v>7</v>
      </c>
      <c r="K271" s="211">
        <v>0</v>
      </c>
      <c r="L271" s="211">
        <v>7</v>
      </c>
      <c r="M271" s="209">
        <f t="shared" si="84"/>
        <v>150.6</v>
      </c>
      <c r="N271" s="209">
        <v>0</v>
      </c>
      <c r="O271" s="209">
        <v>150.6</v>
      </c>
      <c r="P271" s="209">
        <v>6074891</v>
      </c>
      <c r="Q271" s="209"/>
      <c r="R271" s="209">
        <v>5417193</v>
      </c>
      <c r="S271" s="209">
        <f t="shared" si="85"/>
        <v>657698</v>
      </c>
      <c r="T271" s="39"/>
      <c r="Z271" s="8"/>
      <c r="AA271" s="56"/>
      <c r="AI271" s="9"/>
      <c r="AJ271" s="9"/>
    </row>
    <row r="272" spans="1:36" s="51" customFormat="1" ht="24" customHeight="1" x14ac:dyDescent="0.25">
      <c r="A272" s="23">
        <v>7</v>
      </c>
      <c r="B272" s="58" t="s">
        <v>358</v>
      </c>
      <c r="C272" s="211">
        <v>30</v>
      </c>
      <c r="D272" s="214">
        <v>35537</v>
      </c>
      <c r="E272" s="214">
        <v>41973</v>
      </c>
      <c r="F272" s="214">
        <v>42003</v>
      </c>
      <c r="G272" s="211">
        <v>3</v>
      </c>
      <c r="H272" s="211">
        <v>3</v>
      </c>
      <c r="I272" s="39">
        <v>784.87</v>
      </c>
      <c r="J272" s="211">
        <f t="shared" si="83"/>
        <v>1</v>
      </c>
      <c r="K272" s="211">
        <v>0</v>
      </c>
      <c r="L272" s="211">
        <v>1</v>
      </c>
      <c r="M272" s="209">
        <f t="shared" si="84"/>
        <v>47.99</v>
      </c>
      <c r="N272" s="209">
        <v>0</v>
      </c>
      <c r="O272" s="209">
        <v>47.99</v>
      </c>
      <c r="P272" s="209">
        <v>1935817</v>
      </c>
      <c r="Q272" s="209"/>
      <c r="R272" s="209">
        <v>1726237</v>
      </c>
      <c r="S272" s="209">
        <f t="shared" si="85"/>
        <v>209580</v>
      </c>
      <c r="T272" s="39"/>
      <c r="Z272" s="8"/>
      <c r="AA272" s="56"/>
      <c r="AI272" s="9"/>
      <c r="AJ272" s="9"/>
    </row>
    <row r="273" spans="1:36" s="51" customFormat="1" x14ac:dyDescent="0.25">
      <c r="A273" s="23">
        <v>8</v>
      </c>
      <c r="B273" s="58" t="s">
        <v>359</v>
      </c>
      <c r="C273" s="211">
        <v>46</v>
      </c>
      <c r="D273" s="214">
        <v>34624</v>
      </c>
      <c r="E273" s="214">
        <v>41973</v>
      </c>
      <c r="F273" s="214">
        <v>42003</v>
      </c>
      <c r="G273" s="211">
        <v>19</v>
      </c>
      <c r="H273" s="211">
        <v>19</v>
      </c>
      <c r="I273" s="39">
        <v>669.7</v>
      </c>
      <c r="J273" s="211">
        <f t="shared" si="83"/>
        <v>11</v>
      </c>
      <c r="K273" s="211">
        <v>1</v>
      </c>
      <c r="L273" s="211">
        <v>10</v>
      </c>
      <c r="M273" s="209">
        <f t="shared" si="84"/>
        <v>255.4</v>
      </c>
      <c r="N273" s="209">
        <v>32.5</v>
      </c>
      <c r="O273" s="209">
        <v>222.9</v>
      </c>
      <c r="P273" s="209">
        <v>10302305</v>
      </c>
      <c r="Q273" s="209"/>
      <c r="R273" s="209">
        <v>9186926</v>
      </c>
      <c r="S273" s="209">
        <f t="shared" si="85"/>
        <v>1115379</v>
      </c>
      <c r="T273" s="39"/>
      <c r="Z273" s="8"/>
      <c r="AA273" s="56"/>
      <c r="AI273" s="9"/>
      <c r="AJ273" s="9"/>
    </row>
    <row r="274" spans="1:36" s="51" customFormat="1" ht="24.75" customHeight="1" x14ac:dyDescent="0.25">
      <c r="A274" s="23">
        <v>9</v>
      </c>
      <c r="B274" s="58" t="s">
        <v>360</v>
      </c>
      <c r="C274" s="211">
        <v>58</v>
      </c>
      <c r="D274" s="214">
        <v>35697</v>
      </c>
      <c r="E274" s="214">
        <v>41973</v>
      </c>
      <c r="F274" s="214">
        <v>42003</v>
      </c>
      <c r="G274" s="211">
        <v>12</v>
      </c>
      <c r="H274" s="211">
        <v>12</v>
      </c>
      <c r="I274" s="39">
        <v>425.5</v>
      </c>
      <c r="J274" s="211">
        <f t="shared" si="83"/>
        <v>5</v>
      </c>
      <c r="K274" s="211">
        <v>0</v>
      </c>
      <c r="L274" s="211">
        <v>5</v>
      </c>
      <c r="M274" s="209">
        <f t="shared" si="84"/>
        <v>263.2</v>
      </c>
      <c r="N274" s="209">
        <v>0</v>
      </c>
      <c r="O274" s="209">
        <v>263.2</v>
      </c>
      <c r="P274" s="209">
        <v>10616941</v>
      </c>
      <c r="Q274" s="209"/>
      <c r="R274" s="209">
        <v>9467499</v>
      </c>
      <c r="S274" s="209">
        <f t="shared" si="85"/>
        <v>1149442</v>
      </c>
      <c r="T274" s="39"/>
      <c r="Z274" s="8"/>
      <c r="AA274" s="56"/>
      <c r="AI274" s="9"/>
      <c r="AJ274" s="9"/>
    </row>
    <row r="275" spans="1:36" s="51" customFormat="1" x14ac:dyDescent="0.25">
      <c r="A275" s="23">
        <v>10</v>
      </c>
      <c r="B275" s="58" t="s">
        <v>361</v>
      </c>
      <c r="C275" s="211">
        <v>63</v>
      </c>
      <c r="D275" s="214">
        <v>35047</v>
      </c>
      <c r="E275" s="214">
        <v>41973</v>
      </c>
      <c r="F275" s="214">
        <v>42003</v>
      </c>
      <c r="G275" s="211">
        <v>38</v>
      </c>
      <c r="H275" s="211">
        <v>38</v>
      </c>
      <c r="I275" s="39">
        <v>2651.4</v>
      </c>
      <c r="J275" s="211">
        <f t="shared" si="83"/>
        <v>18</v>
      </c>
      <c r="K275" s="211">
        <v>0</v>
      </c>
      <c r="L275" s="211">
        <v>18</v>
      </c>
      <c r="M275" s="209">
        <f t="shared" si="84"/>
        <v>488.77</v>
      </c>
      <c r="N275" s="209">
        <v>0</v>
      </c>
      <c r="O275" s="209">
        <v>488.77</v>
      </c>
      <c r="P275" s="209">
        <v>19715966</v>
      </c>
      <c r="Q275" s="209"/>
      <c r="R275" s="209">
        <v>17581417</v>
      </c>
      <c r="S275" s="209">
        <f t="shared" si="85"/>
        <v>2134549</v>
      </c>
      <c r="T275" s="39"/>
      <c r="Z275" s="8"/>
      <c r="AA275" s="56"/>
      <c r="AI275" s="9"/>
      <c r="AJ275" s="9"/>
    </row>
    <row r="276" spans="1:36" s="51" customFormat="1" ht="23.25" customHeight="1" x14ac:dyDescent="0.25">
      <c r="A276" s="23">
        <v>11</v>
      </c>
      <c r="B276" s="58" t="s">
        <v>362</v>
      </c>
      <c r="C276" s="211">
        <v>29</v>
      </c>
      <c r="D276" s="214">
        <v>35576</v>
      </c>
      <c r="E276" s="214">
        <v>41973</v>
      </c>
      <c r="F276" s="214">
        <v>42003</v>
      </c>
      <c r="G276" s="211">
        <v>13</v>
      </c>
      <c r="H276" s="211">
        <v>13</v>
      </c>
      <c r="I276" s="39">
        <v>507.48</v>
      </c>
      <c r="J276" s="211">
        <f t="shared" si="83"/>
        <v>3</v>
      </c>
      <c r="K276" s="211">
        <v>0</v>
      </c>
      <c r="L276" s="211">
        <v>3</v>
      </c>
      <c r="M276" s="209">
        <f t="shared" si="84"/>
        <v>154.6</v>
      </c>
      <c r="N276" s="209">
        <v>0</v>
      </c>
      <c r="O276" s="209">
        <v>154.6</v>
      </c>
      <c r="P276" s="209">
        <v>6236243</v>
      </c>
      <c r="Q276" s="209"/>
      <c r="R276" s="209">
        <v>5561078</v>
      </c>
      <c r="S276" s="209">
        <f t="shared" si="85"/>
        <v>675165</v>
      </c>
      <c r="T276" s="39"/>
      <c r="Z276" s="8"/>
      <c r="AA276" s="56"/>
      <c r="AI276" s="9"/>
      <c r="AJ276" s="9"/>
    </row>
    <row r="277" spans="1:36" s="51" customFormat="1" ht="24.75" customHeight="1" x14ac:dyDescent="0.25">
      <c r="A277" s="23">
        <v>12</v>
      </c>
      <c r="B277" s="59" t="s">
        <v>363</v>
      </c>
      <c r="C277" s="211">
        <v>57</v>
      </c>
      <c r="D277" s="214">
        <v>35697</v>
      </c>
      <c r="E277" s="214">
        <v>41973</v>
      </c>
      <c r="F277" s="214">
        <v>42003</v>
      </c>
      <c r="G277" s="211">
        <v>12</v>
      </c>
      <c r="H277" s="211">
        <v>4</v>
      </c>
      <c r="I277" s="39">
        <v>436.1</v>
      </c>
      <c r="J277" s="211">
        <f t="shared" si="83"/>
        <v>1</v>
      </c>
      <c r="K277" s="211">
        <v>0</v>
      </c>
      <c r="L277" s="211">
        <v>1</v>
      </c>
      <c r="M277" s="209">
        <f t="shared" si="84"/>
        <v>60.6</v>
      </c>
      <c r="N277" s="209">
        <v>0</v>
      </c>
      <c r="O277" s="209">
        <v>60.6</v>
      </c>
      <c r="P277" s="209">
        <v>2444478</v>
      </c>
      <c r="Q277" s="209"/>
      <c r="R277" s="209">
        <v>2179827</v>
      </c>
      <c r="S277" s="209">
        <f t="shared" si="85"/>
        <v>264651</v>
      </c>
      <c r="T277" s="39"/>
      <c r="Z277" s="8"/>
      <c r="AA277" s="56"/>
      <c r="AI277" s="9"/>
      <c r="AJ277" s="9"/>
    </row>
    <row r="278" spans="1:36" s="51" customFormat="1" x14ac:dyDescent="0.25">
      <c r="A278" s="23">
        <v>13</v>
      </c>
      <c r="B278" s="58" t="s">
        <v>364</v>
      </c>
      <c r="C278" s="211">
        <v>24</v>
      </c>
      <c r="D278" s="214">
        <v>35537</v>
      </c>
      <c r="E278" s="214">
        <v>41973</v>
      </c>
      <c r="F278" s="214">
        <v>42003</v>
      </c>
      <c r="G278" s="211">
        <v>10</v>
      </c>
      <c r="H278" s="211">
        <v>10</v>
      </c>
      <c r="I278" s="39">
        <v>433.6</v>
      </c>
      <c r="J278" s="211">
        <f t="shared" si="83"/>
        <v>3</v>
      </c>
      <c r="K278" s="211">
        <v>0</v>
      </c>
      <c r="L278" s="211">
        <v>3</v>
      </c>
      <c r="M278" s="209">
        <f t="shared" si="84"/>
        <v>73</v>
      </c>
      <c r="N278" s="209">
        <v>0</v>
      </c>
      <c r="O278" s="209">
        <v>73</v>
      </c>
      <c r="P278" s="209">
        <v>2944668</v>
      </c>
      <c r="Q278" s="209"/>
      <c r="R278" s="209">
        <v>2625864</v>
      </c>
      <c r="S278" s="209">
        <f t="shared" si="85"/>
        <v>318804</v>
      </c>
      <c r="T278" s="39"/>
      <c r="Z278" s="8"/>
      <c r="AA278" s="56"/>
      <c r="AI278" s="9"/>
      <c r="AJ278" s="9"/>
    </row>
    <row r="279" spans="1:36" s="51" customFormat="1" x14ac:dyDescent="0.25">
      <c r="A279" s="23">
        <v>14</v>
      </c>
      <c r="B279" s="58" t="s">
        <v>365</v>
      </c>
      <c r="C279" s="211">
        <v>26</v>
      </c>
      <c r="D279" s="214">
        <v>35537</v>
      </c>
      <c r="E279" s="214">
        <v>41973</v>
      </c>
      <c r="F279" s="214">
        <v>42003</v>
      </c>
      <c r="G279" s="211">
        <v>14</v>
      </c>
      <c r="H279" s="211">
        <v>14</v>
      </c>
      <c r="I279" s="39">
        <v>692.7</v>
      </c>
      <c r="J279" s="211">
        <f t="shared" si="83"/>
        <v>6</v>
      </c>
      <c r="K279" s="211">
        <v>0</v>
      </c>
      <c r="L279" s="211">
        <v>6</v>
      </c>
      <c r="M279" s="209">
        <f t="shared" si="84"/>
        <v>292.48</v>
      </c>
      <c r="N279" s="209">
        <v>0</v>
      </c>
      <c r="O279" s="209">
        <v>292.48</v>
      </c>
      <c r="P279" s="209">
        <v>11798036</v>
      </c>
      <c r="Q279" s="209"/>
      <c r="R279" s="209">
        <v>10520722</v>
      </c>
      <c r="S279" s="209">
        <f t="shared" si="85"/>
        <v>1277314</v>
      </c>
      <c r="T279" s="39"/>
      <c r="Z279" s="8"/>
      <c r="AA279" s="56"/>
      <c r="AI279" s="9"/>
      <c r="AJ279" s="9"/>
    </row>
    <row r="280" spans="1:36" ht="21" x14ac:dyDescent="0.25">
      <c r="A280" s="37" t="s">
        <v>172</v>
      </c>
      <c r="B280" s="52" t="s">
        <v>366</v>
      </c>
      <c r="C280" s="211">
        <v>1</v>
      </c>
      <c r="D280" s="214" t="s">
        <v>367</v>
      </c>
      <c r="E280" s="214">
        <v>41973</v>
      </c>
      <c r="F280" s="214">
        <v>42003</v>
      </c>
      <c r="G280" s="211">
        <v>2</v>
      </c>
      <c r="H280" s="211">
        <v>2</v>
      </c>
      <c r="I280" s="39">
        <v>232.9</v>
      </c>
      <c r="J280" s="211">
        <f t="shared" si="83"/>
        <v>1</v>
      </c>
      <c r="K280" s="211">
        <v>0</v>
      </c>
      <c r="L280" s="211">
        <v>1</v>
      </c>
      <c r="M280" s="209">
        <f>SUM(N280:O280)</f>
        <v>34.200000000000003</v>
      </c>
      <c r="N280" s="39">
        <v>0</v>
      </c>
      <c r="O280" s="39">
        <v>34.200000000000003</v>
      </c>
      <c r="P280" s="209">
        <v>1379557</v>
      </c>
      <c r="Q280" s="209"/>
      <c r="R280" s="209">
        <v>1230200</v>
      </c>
      <c r="S280" s="209">
        <f t="shared" si="85"/>
        <v>149357</v>
      </c>
      <c r="T280" s="210"/>
      <c r="AA280" s="56"/>
    </row>
    <row r="281" spans="1:36" ht="21" x14ac:dyDescent="0.25">
      <c r="A281" s="37" t="s">
        <v>174</v>
      </c>
      <c r="B281" s="52" t="s">
        <v>368</v>
      </c>
      <c r="C281" s="211">
        <v>2</v>
      </c>
      <c r="D281" s="214" t="s">
        <v>369</v>
      </c>
      <c r="E281" s="214">
        <v>41973</v>
      </c>
      <c r="F281" s="214">
        <v>42003</v>
      </c>
      <c r="G281" s="211">
        <v>1</v>
      </c>
      <c r="H281" s="211">
        <v>1</v>
      </c>
      <c r="I281" s="39">
        <v>219</v>
      </c>
      <c r="J281" s="211">
        <f t="shared" si="83"/>
        <v>1</v>
      </c>
      <c r="K281" s="211">
        <v>0</v>
      </c>
      <c r="L281" s="211">
        <v>1</v>
      </c>
      <c r="M281" s="209">
        <f>SUM(N281:O281)</f>
        <v>10</v>
      </c>
      <c r="N281" s="39">
        <v>0</v>
      </c>
      <c r="O281" s="39">
        <v>10</v>
      </c>
      <c r="P281" s="209">
        <v>403379</v>
      </c>
      <c r="Q281" s="209"/>
      <c r="R281" s="209">
        <v>359708</v>
      </c>
      <c r="S281" s="209">
        <f t="shared" si="85"/>
        <v>43671</v>
      </c>
      <c r="T281" s="210"/>
      <c r="AA281" s="56"/>
    </row>
    <row r="282" spans="1:36" x14ac:dyDescent="0.25">
      <c r="A282" s="37" t="s">
        <v>80</v>
      </c>
      <c r="B282" s="52" t="s">
        <v>370</v>
      </c>
      <c r="C282" s="211">
        <v>56</v>
      </c>
      <c r="D282" s="214" t="s">
        <v>371</v>
      </c>
      <c r="E282" s="214">
        <v>41973</v>
      </c>
      <c r="F282" s="214">
        <v>42003</v>
      </c>
      <c r="G282" s="211">
        <v>6</v>
      </c>
      <c r="H282" s="211">
        <v>5</v>
      </c>
      <c r="I282" s="39">
        <v>195.3</v>
      </c>
      <c r="J282" s="211">
        <f t="shared" si="83"/>
        <v>1</v>
      </c>
      <c r="K282" s="211">
        <v>0</v>
      </c>
      <c r="L282" s="211">
        <v>1</v>
      </c>
      <c r="M282" s="209">
        <f>SUM(N282:O282)</f>
        <v>82.1</v>
      </c>
      <c r="N282" s="39">
        <v>0</v>
      </c>
      <c r="O282" s="39">
        <v>82.1</v>
      </c>
      <c r="P282" s="209">
        <v>3311743</v>
      </c>
      <c r="Q282" s="209"/>
      <c r="R282" s="209">
        <v>2953197</v>
      </c>
      <c r="S282" s="209">
        <f t="shared" si="85"/>
        <v>358546</v>
      </c>
      <c r="T282" s="210"/>
      <c r="AA282" s="56"/>
    </row>
    <row r="283" spans="1:36" x14ac:dyDescent="0.25">
      <c r="A283" s="37" t="s">
        <v>181</v>
      </c>
      <c r="B283" s="52" t="s">
        <v>372</v>
      </c>
      <c r="C283" s="211">
        <v>4</v>
      </c>
      <c r="D283" s="214" t="s">
        <v>373</v>
      </c>
      <c r="E283" s="214">
        <v>41973</v>
      </c>
      <c r="F283" s="214">
        <v>42003</v>
      </c>
      <c r="G283" s="211">
        <v>10</v>
      </c>
      <c r="H283" s="211">
        <v>3</v>
      </c>
      <c r="I283" s="39">
        <v>233.8</v>
      </c>
      <c r="J283" s="211">
        <f t="shared" si="83"/>
        <v>2</v>
      </c>
      <c r="K283" s="211">
        <v>2</v>
      </c>
      <c r="L283" s="211">
        <v>0</v>
      </c>
      <c r="M283" s="209">
        <f>SUM(N283:O283)</f>
        <v>99.6</v>
      </c>
      <c r="N283" s="39">
        <v>99.6</v>
      </c>
      <c r="O283" s="39">
        <v>0</v>
      </c>
      <c r="P283" s="209">
        <v>4017657</v>
      </c>
      <c r="Q283" s="209"/>
      <c r="R283" s="209">
        <v>3582686</v>
      </c>
      <c r="S283" s="209">
        <f t="shared" si="85"/>
        <v>434971</v>
      </c>
      <c r="T283" s="210"/>
      <c r="AA283" s="56"/>
    </row>
    <row r="284" spans="1:36" s="51" customFormat="1" ht="21" x14ac:dyDescent="0.25">
      <c r="A284" s="23"/>
      <c r="B284" s="50" t="s">
        <v>374</v>
      </c>
      <c r="C284" s="211"/>
      <c r="D284" s="214"/>
      <c r="E284" s="54"/>
      <c r="F284" s="214"/>
      <c r="G284" s="211"/>
      <c r="H284" s="211"/>
      <c r="I284" s="209"/>
      <c r="J284" s="211"/>
      <c r="K284" s="211"/>
      <c r="L284" s="211"/>
      <c r="M284" s="209"/>
      <c r="N284" s="209"/>
      <c r="O284" s="209"/>
      <c r="P284" s="209"/>
      <c r="Q284" s="209"/>
      <c r="R284" s="209"/>
      <c r="S284" s="209"/>
      <c r="T284" s="39"/>
      <c r="Z284" s="8"/>
      <c r="AA284" s="8"/>
      <c r="AI284" s="9"/>
      <c r="AJ284" s="9"/>
    </row>
    <row r="285" spans="1:36" s="51" customFormat="1" ht="31.5" x14ac:dyDescent="0.25">
      <c r="A285" s="23"/>
      <c r="B285" s="52" t="s">
        <v>347</v>
      </c>
      <c r="C285" s="210" t="s">
        <v>31</v>
      </c>
      <c r="D285" s="214" t="s">
        <v>31</v>
      </c>
      <c r="E285" s="210" t="s">
        <v>31</v>
      </c>
      <c r="F285" s="210" t="s">
        <v>31</v>
      </c>
      <c r="G285" s="211">
        <v>1</v>
      </c>
      <c r="H285" s="211">
        <v>1</v>
      </c>
      <c r="I285" s="209">
        <v>112.8</v>
      </c>
      <c r="J285" s="211">
        <v>1</v>
      </c>
      <c r="K285" s="211">
        <v>0</v>
      </c>
      <c r="L285" s="211">
        <v>1</v>
      </c>
      <c r="M285" s="209">
        <v>41.2</v>
      </c>
      <c r="N285" s="209">
        <v>0</v>
      </c>
      <c r="O285" s="209">
        <v>41.2</v>
      </c>
      <c r="P285" s="209">
        <v>1064006</v>
      </c>
      <c r="Q285" s="209"/>
      <c r="R285" s="209">
        <v>1010805.7</v>
      </c>
      <c r="S285" s="209">
        <f t="shared" si="85"/>
        <v>53200.300000000047</v>
      </c>
      <c r="T285" s="39"/>
      <c r="Z285" s="8"/>
      <c r="AA285" s="8"/>
      <c r="AI285" s="9"/>
      <c r="AJ285" s="9"/>
    </row>
    <row r="286" spans="1:36" s="51" customFormat="1" x14ac:dyDescent="0.25">
      <c r="A286" s="23">
        <v>19</v>
      </c>
      <c r="B286" s="36" t="s">
        <v>375</v>
      </c>
      <c r="C286" s="37" t="s">
        <v>376</v>
      </c>
      <c r="D286" s="214">
        <v>36355</v>
      </c>
      <c r="E286" s="214">
        <v>41973</v>
      </c>
      <c r="F286" s="214">
        <v>42003</v>
      </c>
      <c r="G286" s="211">
        <v>1</v>
      </c>
      <c r="H286" s="211">
        <v>1</v>
      </c>
      <c r="I286" s="209">
        <v>112.8</v>
      </c>
      <c r="J286" s="211">
        <v>1</v>
      </c>
      <c r="K286" s="211">
        <v>0</v>
      </c>
      <c r="L286" s="211">
        <v>1</v>
      </c>
      <c r="M286" s="209">
        <f>SUM(N286:O286)</f>
        <v>41.2</v>
      </c>
      <c r="N286" s="209">
        <v>0</v>
      </c>
      <c r="O286" s="209">
        <v>41.2</v>
      </c>
      <c r="P286" s="209">
        <v>1064006</v>
      </c>
      <c r="Q286" s="209"/>
      <c r="R286" s="209">
        <v>1010805.7</v>
      </c>
      <c r="S286" s="209">
        <f t="shared" si="85"/>
        <v>53200.300000000047</v>
      </c>
      <c r="T286" s="39"/>
      <c r="Z286" s="8"/>
      <c r="AA286" s="8"/>
      <c r="AI286" s="9"/>
      <c r="AJ286" s="9"/>
    </row>
    <row r="287" spans="1:36" s="51" customFormat="1" ht="22.5" customHeight="1" x14ac:dyDescent="0.25">
      <c r="A287" s="23"/>
      <c r="B287" s="43" t="s">
        <v>377</v>
      </c>
      <c r="C287" s="37"/>
      <c r="D287" s="214"/>
      <c r="E287" s="214"/>
      <c r="F287" s="214"/>
      <c r="G287" s="211"/>
      <c r="H287" s="211"/>
      <c r="I287" s="209"/>
      <c r="J287" s="211"/>
      <c r="K287" s="211"/>
      <c r="L287" s="211"/>
      <c r="M287" s="209"/>
      <c r="N287" s="209"/>
      <c r="O287" s="209"/>
      <c r="P287" s="209"/>
      <c r="Q287" s="209"/>
      <c r="R287" s="209"/>
      <c r="S287" s="209"/>
      <c r="T287" s="39"/>
      <c r="Z287" s="8"/>
      <c r="AA287" s="8"/>
      <c r="AI287" s="9"/>
      <c r="AJ287" s="9"/>
    </row>
    <row r="288" spans="1:36" ht="21" x14ac:dyDescent="0.25">
      <c r="A288" s="23"/>
      <c r="B288" s="35" t="s">
        <v>200</v>
      </c>
      <c r="C288" s="210"/>
      <c r="D288" s="214"/>
      <c r="E288" s="210"/>
      <c r="F288" s="210"/>
      <c r="G288" s="210"/>
      <c r="H288" s="210"/>
      <c r="I288" s="209"/>
      <c r="J288" s="211"/>
      <c r="K288" s="210"/>
      <c r="L288" s="210"/>
      <c r="M288" s="209"/>
      <c r="N288" s="209"/>
      <c r="O288" s="209"/>
      <c r="P288" s="209"/>
      <c r="Q288" s="209"/>
      <c r="R288" s="209"/>
      <c r="S288" s="209"/>
      <c r="T288" s="215"/>
    </row>
    <row r="289" spans="1:36" ht="31.5" x14ac:dyDescent="0.25">
      <c r="A289" s="23"/>
      <c r="B289" s="35" t="s">
        <v>378</v>
      </c>
      <c r="C289" s="210" t="s">
        <v>31</v>
      </c>
      <c r="D289" s="214" t="s">
        <v>31</v>
      </c>
      <c r="E289" s="210" t="s">
        <v>31</v>
      </c>
      <c r="F289" s="210" t="s">
        <v>31</v>
      </c>
      <c r="G289" s="210">
        <f t="shared" ref="G289:S289" si="86">SUM(G290:G292)</f>
        <v>154</v>
      </c>
      <c r="H289" s="210">
        <f t="shared" si="86"/>
        <v>13</v>
      </c>
      <c r="I289" s="209">
        <f t="shared" si="86"/>
        <v>6557.2</v>
      </c>
      <c r="J289" s="211">
        <f t="shared" si="86"/>
        <v>4</v>
      </c>
      <c r="K289" s="210">
        <f t="shared" si="86"/>
        <v>0</v>
      </c>
      <c r="L289" s="210">
        <f t="shared" si="86"/>
        <v>4</v>
      </c>
      <c r="M289" s="209">
        <f t="shared" si="86"/>
        <v>174.11</v>
      </c>
      <c r="N289" s="209">
        <f t="shared" si="86"/>
        <v>0</v>
      </c>
      <c r="O289" s="209">
        <f t="shared" si="86"/>
        <v>174.11</v>
      </c>
      <c r="P289" s="209">
        <f t="shared" si="86"/>
        <v>0</v>
      </c>
      <c r="Q289" s="209">
        <f t="shared" si="86"/>
        <v>0</v>
      </c>
      <c r="R289" s="209">
        <f t="shared" si="86"/>
        <v>0</v>
      </c>
      <c r="S289" s="209">
        <f t="shared" si="86"/>
        <v>0</v>
      </c>
      <c r="T289" s="215"/>
    </row>
    <row r="290" spans="1:36" x14ac:dyDescent="0.25">
      <c r="A290" s="23">
        <v>20</v>
      </c>
      <c r="B290" s="36" t="s">
        <v>202</v>
      </c>
      <c r="C290" s="37" t="s">
        <v>172</v>
      </c>
      <c r="D290" s="214">
        <v>39066</v>
      </c>
      <c r="E290" s="214">
        <v>41973</v>
      </c>
      <c r="F290" s="214">
        <v>42003</v>
      </c>
      <c r="G290" s="210">
        <v>73</v>
      </c>
      <c r="H290" s="210">
        <v>3</v>
      </c>
      <c r="I290" s="209">
        <v>2213.6999999999998</v>
      </c>
      <c r="J290" s="211">
        <f>SUM(K290:L290)</f>
        <v>1</v>
      </c>
      <c r="K290" s="210">
        <v>0</v>
      </c>
      <c r="L290" s="210">
        <v>1</v>
      </c>
      <c r="M290" s="209">
        <f>SUM(N290:O290)</f>
        <v>17.88</v>
      </c>
      <c r="N290" s="209">
        <v>0</v>
      </c>
      <c r="O290" s="209">
        <v>17.88</v>
      </c>
      <c r="P290" s="209">
        <v>0</v>
      </c>
      <c r="Q290" s="209"/>
      <c r="R290" s="209"/>
      <c r="S290" s="209"/>
      <c r="T290" s="215"/>
    </row>
    <row r="291" spans="1:36" x14ac:dyDescent="0.25">
      <c r="A291" s="23">
        <v>21</v>
      </c>
      <c r="B291" s="36" t="s">
        <v>203</v>
      </c>
      <c r="C291" s="37" t="s">
        <v>155</v>
      </c>
      <c r="D291" s="214">
        <v>39066</v>
      </c>
      <c r="E291" s="214">
        <v>41973</v>
      </c>
      <c r="F291" s="214">
        <v>42003</v>
      </c>
      <c r="G291" s="210">
        <v>13</v>
      </c>
      <c r="H291" s="210">
        <v>4</v>
      </c>
      <c r="I291" s="209">
        <v>2181.6999999999998</v>
      </c>
      <c r="J291" s="211">
        <f>SUM(K291:L291)</f>
        <v>1</v>
      </c>
      <c r="K291" s="210">
        <v>0</v>
      </c>
      <c r="L291" s="210">
        <v>1</v>
      </c>
      <c r="M291" s="209">
        <f>SUM(N291:O291)</f>
        <v>72.2</v>
      </c>
      <c r="N291" s="209">
        <v>0</v>
      </c>
      <c r="O291" s="209">
        <v>72.2</v>
      </c>
      <c r="P291" s="209">
        <v>0</v>
      </c>
      <c r="Q291" s="209"/>
      <c r="R291" s="209"/>
      <c r="S291" s="209"/>
      <c r="T291" s="215"/>
    </row>
    <row r="292" spans="1:36" s="60" customFormat="1" ht="15.75" customHeight="1" x14ac:dyDescent="0.35">
      <c r="A292" s="23">
        <v>22</v>
      </c>
      <c r="B292" s="36" t="s">
        <v>204</v>
      </c>
      <c r="C292" s="37" t="s">
        <v>104</v>
      </c>
      <c r="D292" s="214">
        <v>39066</v>
      </c>
      <c r="E292" s="214">
        <v>41973</v>
      </c>
      <c r="F292" s="214">
        <v>42003</v>
      </c>
      <c r="G292" s="210">
        <v>68</v>
      </c>
      <c r="H292" s="210">
        <v>6</v>
      </c>
      <c r="I292" s="209">
        <v>2161.8000000000002</v>
      </c>
      <c r="J292" s="211">
        <f>SUM(K292:L292)</f>
        <v>2</v>
      </c>
      <c r="K292" s="210">
        <v>0</v>
      </c>
      <c r="L292" s="210">
        <v>2</v>
      </c>
      <c r="M292" s="209">
        <f>SUM(N292:O292)</f>
        <v>84.03</v>
      </c>
      <c r="N292" s="209">
        <v>0</v>
      </c>
      <c r="O292" s="209">
        <v>84.03</v>
      </c>
      <c r="P292" s="209">
        <v>0</v>
      </c>
      <c r="Q292" s="209"/>
      <c r="R292" s="209"/>
      <c r="S292" s="209"/>
      <c r="T292" s="215"/>
      <c r="Z292" s="8"/>
      <c r="AA292" s="8"/>
      <c r="AI292" s="9"/>
      <c r="AJ292" s="9"/>
    </row>
    <row r="293" spans="1:36" ht="17.25" customHeight="1" x14ac:dyDescent="0.25">
      <c r="A293" s="23"/>
      <c r="B293" s="43" t="s">
        <v>379</v>
      </c>
      <c r="C293" s="37"/>
      <c r="D293" s="214"/>
      <c r="E293" s="214"/>
      <c r="F293" s="214"/>
      <c r="G293" s="211"/>
      <c r="H293" s="211"/>
      <c r="I293" s="209"/>
      <c r="J293" s="211"/>
      <c r="K293" s="211"/>
      <c r="L293" s="211"/>
      <c r="M293" s="209"/>
      <c r="N293" s="209"/>
      <c r="O293" s="209"/>
      <c r="P293" s="209"/>
      <c r="Q293" s="209"/>
      <c r="R293" s="209"/>
      <c r="S293" s="209"/>
      <c r="T293" s="215"/>
      <c r="AA293" s="56"/>
      <c r="AB293" s="61"/>
      <c r="AC293" s="61"/>
      <c r="AD293" s="61"/>
      <c r="AE293" s="61"/>
      <c r="AF293" s="61"/>
    </row>
    <row r="294" spans="1:36" s="51" customFormat="1" ht="21" x14ac:dyDescent="0.25">
      <c r="A294" s="23"/>
      <c r="B294" s="50" t="s">
        <v>380</v>
      </c>
      <c r="C294" s="39"/>
      <c r="D294" s="214"/>
      <c r="E294" s="39"/>
      <c r="F294" s="39"/>
      <c r="G294" s="211"/>
      <c r="H294" s="211"/>
      <c r="I294" s="209"/>
      <c r="J294" s="211"/>
      <c r="K294" s="211"/>
      <c r="L294" s="211"/>
      <c r="M294" s="209"/>
      <c r="N294" s="209"/>
      <c r="O294" s="209"/>
      <c r="P294" s="209"/>
      <c r="Q294" s="209"/>
      <c r="R294" s="209"/>
      <c r="S294" s="209"/>
      <c r="T294" s="39"/>
      <c r="Z294" s="8"/>
      <c r="AA294" s="56"/>
      <c r="AB294" s="57"/>
      <c r="AC294" s="57"/>
      <c r="AD294" s="57"/>
      <c r="AE294" s="57"/>
      <c r="AF294" s="57"/>
      <c r="AI294" s="9"/>
      <c r="AJ294" s="9"/>
    </row>
    <row r="295" spans="1:36" s="51" customFormat="1" ht="31.5" x14ac:dyDescent="0.25">
      <c r="A295" s="23"/>
      <c r="B295" s="52" t="s">
        <v>381</v>
      </c>
      <c r="C295" s="39" t="s">
        <v>31</v>
      </c>
      <c r="D295" s="214" t="s">
        <v>31</v>
      </c>
      <c r="E295" s="39" t="s">
        <v>31</v>
      </c>
      <c r="F295" s="39" t="s">
        <v>31</v>
      </c>
      <c r="G295" s="211">
        <f>SUM(G296:G307)</f>
        <v>253</v>
      </c>
      <c r="H295" s="211">
        <f t="shared" ref="H295:Y295" si="87">SUM(H296:H307)</f>
        <v>248</v>
      </c>
      <c r="I295" s="209">
        <f t="shared" si="87"/>
        <v>4837.8</v>
      </c>
      <c r="J295" s="211">
        <f t="shared" si="87"/>
        <v>96</v>
      </c>
      <c r="K295" s="211">
        <f t="shared" si="87"/>
        <v>39</v>
      </c>
      <c r="L295" s="211">
        <f t="shared" si="87"/>
        <v>57</v>
      </c>
      <c r="M295" s="209">
        <f t="shared" si="87"/>
        <v>4055.6</v>
      </c>
      <c r="N295" s="209">
        <f t="shared" si="87"/>
        <v>1391.8</v>
      </c>
      <c r="O295" s="209">
        <f t="shared" si="87"/>
        <v>2663.8</v>
      </c>
      <c r="P295" s="209">
        <f t="shared" si="87"/>
        <v>235777042</v>
      </c>
      <c r="Q295" s="209">
        <f t="shared" si="87"/>
        <v>0</v>
      </c>
      <c r="R295" s="209">
        <f t="shared" si="87"/>
        <v>232288442</v>
      </c>
      <c r="S295" s="209">
        <f t="shared" si="87"/>
        <v>3488600</v>
      </c>
      <c r="T295" s="209"/>
      <c r="U295" s="209">
        <f t="shared" si="87"/>
        <v>0</v>
      </c>
      <c r="V295" s="209">
        <f t="shared" si="87"/>
        <v>0</v>
      </c>
      <c r="W295" s="209">
        <f t="shared" si="87"/>
        <v>0</v>
      </c>
      <c r="X295" s="209">
        <f t="shared" si="87"/>
        <v>0</v>
      </c>
      <c r="Y295" s="209">
        <f t="shared" si="87"/>
        <v>0</v>
      </c>
      <c r="Z295" s="209"/>
      <c r="AA295" s="209"/>
      <c r="AB295" s="222"/>
      <c r="AC295" s="57"/>
      <c r="AD295" s="57"/>
      <c r="AE295" s="57"/>
      <c r="AF295" s="57"/>
      <c r="AI295" s="9"/>
      <c r="AJ295" s="9"/>
    </row>
    <row r="296" spans="1:36" s="51" customFormat="1" x14ac:dyDescent="0.25">
      <c r="A296" s="23">
        <v>23</v>
      </c>
      <c r="B296" s="52" t="s">
        <v>382</v>
      </c>
      <c r="C296" s="211">
        <v>7</v>
      </c>
      <c r="D296" s="214" t="s">
        <v>383</v>
      </c>
      <c r="E296" s="214">
        <v>41973</v>
      </c>
      <c r="F296" s="214">
        <v>42003</v>
      </c>
      <c r="G296" s="211">
        <v>45</v>
      </c>
      <c r="H296" s="211">
        <v>45</v>
      </c>
      <c r="I296" s="209">
        <v>1341.1</v>
      </c>
      <c r="J296" s="211">
        <f t="shared" ref="J296:J306" si="88">SUM(K296:L296)</f>
        <v>15</v>
      </c>
      <c r="K296" s="211">
        <v>3</v>
      </c>
      <c r="L296" s="211">
        <v>12</v>
      </c>
      <c r="M296" s="209">
        <f t="shared" ref="M296:M307" si="89">SUM(N296:O296)</f>
        <v>886.9</v>
      </c>
      <c r="N296" s="209">
        <v>175.1</v>
      </c>
      <c r="O296" s="209">
        <v>711.8</v>
      </c>
      <c r="P296" s="209">
        <v>51560967</v>
      </c>
      <c r="Q296" s="209"/>
      <c r="R296" s="209">
        <v>50798062</v>
      </c>
      <c r="S296" s="209">
        <f t="shared" ref="S296:S306" si="90">P296-R296</f>
        <v>762905</v>
      </c>
      <c r="T296" s="39"/>
      <c r="Z296" s="8"/>
      <c r="AA296" s="56"/>
      <c r="AB296" s="57"/>
      <c r="AC296" s="57"/>
      <c r="AD296" s="57"/>
      <c r="AE296" s="57"/>
      <c r="AF296" s="57"/>
      <c r="AI296" s="9"/>
      <c r="AJ296" s="9"/>
    </row>
    <row r="297" spans="1:36" s="51" customFormat="1" x14ac:dyDescent="0.25">
      <c r="A297" s="23">
        <v>24</v>
      </c>
      <c r="B297" s="52" t="s">
        <v>384</v>
      </c>
      <c r="C297" s="211">
        <v>6</v>
      </c>
      <c r="D297" s="214" t="s">
        <v>383</v>
      </c>
      <c r="E297" s="214">
        <v>41973</v>
      </c>
      <c r="F297" s="214">
        <v>42003</v>
      </c>
      <c r="G297" s="211">
        <v>30</v>
      </c>
      <c r="H297" s="211">
        <v>30</v>
      </c>
      <c r="I297" s="209">
        <v>655</v>
      </c>
      <c r="J297" s="211">
        <f t="shared" si="88"/>
        <v>16</v>
      </c>
      <c r="K297" s="211">
        <v>9</v>
      </c>
      <c r="L297" s="211">
        <v>7</v>
      </c>
      <c r="M297" s="209">
        <f t="shared" si="89"/>
        <v>593.9</v>
      </c>
      <c r="N297" s="209">
        <v>237.2</v>
      </c>
      <c r="O297" s="209">
        <v>356.7</v>
      </c>
      <c r="P297" s="209">
        <v>34527070</v>
      </c>
      <c r="Q297" s="209"/>
      <c r="R297" s="209">
        <v>34016201</v>
      </c>
      <c r="S297" s="209">
        <f t="shared" si="90"/>
        <v>510869</v>
      </c>
      <c r="T297" s="39"/>
      <c r="Z297" s="8"/>
      <c r="AA297" s="56"/>
      <c r="AB297" s="62"/>
      <c r="AC297" s="62"/>
      <c r="AD297" s="62"/>
      <c r="AE297" s="62"/>
      <c r="AF297" s="57"/>
      <c r="AI297" s="9"/>
      <c r="AJ297" s="9"/>
    </row>
    <row r="298" spans="1:36" s="63" customFormat="1" x14ac:dyDescent="0.25">
      <c r="A298" s="23">
        <v>25</v>
      </c>
      <c r="B298" s="52" t="s">
        <v>385</v>
      </c>
      <c r="C298" s="211">
        <v>5</v>
      </c>
      <c r="D298" s="214" t="s">
        <v>383</v>
      </c>
      <c r="E298" s="214">
        <v>41973</v>
      </c>
      <c r="F298" s="214">
        <v>42003</v>
      </c>
      <c r="G298" s="211">
        <v>27</v>
      </c>
      <c r="H298" s="211">
        <v>27</v>
      </c>
      <c r="I298" s="209">
        <v>485.9</v>
      </c>
      <c r="J298" s="211">
        <f t="shared" si="88"/>
        <v>9</v>
      </c>
      <c r="K298" s="211">
        <v>3</v>
      </c>
      <c r="L298" s="211">
        <v>6</v>
      </c>
      <c r="M298" s="209">
        <f t="shared" si="89"/>
        <v>485.9</v>
      </c>
      <c r="N298" s="209">
        <v>120.9</v>
      </c>
      <c r="O298" s="209">
        <v>365</v>
      </c>
      <c r="P298" s="209">
        <v>28248364</v>
      </c>
      <c r="Q298" s="209"/>
      <c r="R298" s="209">
        <v>27830396</v>
      </c>
      <c r="S298" s="209">
        <f t="shared" si="90"/>
        <v>417968</v>
      </c>
      <c r="T298" s="39"/>
      <c r="Z298" s="8"/>
      <c r="AA298" s="56"/>
      <c r="AB298" s="64"/>
      <c r="AC298" s="64"/>
      <c r="AD298" s="64"/>
      <c r="AE298" s="64"/>
      <c r="AF298" s="64"/>
      <c r="AI298" s="65"/>
      <c r="AJ298" s="65"/>
    </row>
    <row r="299" spans="1:36" s="63" customFormat="1" x14ac:dyDescent="0.25">
      <c r="A299" s="23">
        <v>26</v>
      </c>
      <c r="B299" s="52" t="s">
        <v>386</v>
      </c>
      <c r="C299" s="211">
        <v>4</v>
      </c>
      <c r="D299" s="214" t="s">
        <v>387</v>
      </c>
      <c r="E299" s="214">
        <v>41973</v>
      </c>
      <c r="F299" s="214">
        <v>42003</v>
      </c>
      <c r="G299" s="211">
        <v>5</v>
      </c>
      <c r="H299" s="211">
        <v>5</v>
      </c>
      <c r="I299" s="209">
        <v>101.4</v>
      </c>
      <c r="J299" s="211">
        <f t="shared" si="88"/>
        <v>4</v>
      </c>
      <c r="K299" s="211">
        <v>2</v>
      </c>
      <c r="L299" s="211">
        <v>2</v>
      </c>
      <c r="M299" s="209">
        <v>101.4</v>
      </c>
      <c r="N299" s="209">
        <v>60.9</v>
      </c>
      <c r="O299" s="209">
        <v>40.5</v>
      </c>
      <c r="P299" s="209">
        <v>5895008</v>
      </c>
      <c r="Q299" s="209"/>
      <c r="R299" s="209">
        <v>5807784</v>
      </c>
      <c r="S299" s="209">
        <f t="shared" si="90"/>
        <v>87224</v>
      </c>
      <c r="T299" s="39"/>
      <c r="Z299" s="8"/>
      <c r="AA299" s="56"/>
      <c r="AB299" s="64"/>
      <c r="AC299" s="64"/>
      <c r="AD299" s="64"/>
      <c r="AE299" s="64"/>
      <c r="AF299" s="64"/>
      <c r="AI299" s="65"/>
      <c r="AJ299" s="65"/>
    </row>
    <row r="300" spans="1:36" s="63" customFormat="1" x14ac:dyDescent="0.25">
      <c r="A300" s="23">
        <v>27</v>
      </c>
      <c r="B300" s="52" t="s">
        <v>388</v>
      </c>
      <c r="C300" s="211">
        <v>3</v>
      </c>
      <c r="D300" s="214" t="s">
        <v>389</v>
      </c>
      <c r="E300" s="214">
        <v>41973</v>
      </c>
      <c r="F300" s="214">
        <v>42003</v>
      </c>
      <c r="G300" s="211">
        <v>22</v>
      </c>
      <c r="H300" s="211">
        <v>22</v>
      </c>
      <c r="I300" s="209">
        <v>338.6</v>
      </c>
      <c r="J300" s="211">
        <f t="shared" si="88"/>
        <v>8</v>
      </c>
      <c r="K300" s="211">
        <v>4</v>
      </c>
      <c r="L300" s="211">
        <v>4</v>
      </c>
      <c r="M300" s="209">
        <v>338.6</v>
      </c>
      <c r="N300" s="209">
        <v>170.9</v>
      </c>
      <c r="O300" s="209">
        <v>167.7</v>
      </c>
      <c r="P300" s="209">
        <v>19684906</v>
      </c>
      <c r="Q300" s="209"/>
      <c r="R300" s="209">
        <v>19393645</v>
      </c>
      <c r="S300" s="209">
        <f t="shared" si="90"/>
        <v>291261</v>
      </c>
      <c r="T300" s="39"/>
      <c r="Z300" s="8"/>
      <c r="AA300" s="56"/>
      <c r="AB300" s="64"/>
      <c r="AC300" s="64"/>
      <c r="AD300" s="64"/>
      <c r="AE300" s="64"/>
      <c r="AF300" s="64"/>
      <c r="AI300" s="65"/>
      <c r="AJ300" s="65"/>
    </row>
    <row r="301" spans="1:36" s="63" customFormat="1" x14ac:dyDescent="0.25">
      <c r="A301" s="23">
        <v>28</v>
      </c>
      <c r="B301" s="52" t="s">
        <v>390</v>
      </c>
      <c r="C301" s="211">
        <v>2</v>
      </c>
      <c r="D301" s="214" t="s">
        <v>391</v>
      </c>
      <c r="E301" s="214">
        <v>41973</v>
      </c>
      <c r="F301" s="214">
        <v>42003</v>
      </c>
      <c r="G301" s="211">
        <v>29</v>
      </c>
      <c r="H301" s="211">
        <v>29</v>
      </c>
      <c r="I301" s="209">
        <v>480.9</v>
      </c>
      <c r="J301" s="211">
        <f t="shared" si="88"/>
        <v>8</v>
      </c>
      <c r="K301" s="211">
        <v>2</v>
      </c>
      <c r="L301" s="211">
        <v>6</v>
      </c>
      <c r="M301" s="209">
        <f t="shared" si="89"/>
        <v>480.9</v>
      </c>
      <c r="N301" s="209">
        <v>121</v>
      </c>
      <c r="O301" s="209">
        <v>359.9</v>
      </c>
      <c r="P301" s="209">
        <v>27957683</v>
      </c>
      <c r="Q301" s="209"/>
      <c r="R301" s="209">
        <v>27544016</v>
      </c>
      <c r="S301" s="209">
        <f t="shared" si="90"/>
        <v>413667</v>
      </c>
      <c r="T301" s="39"/>
      <c r="Z301" s="8"/>
      <c r="AA301" s="56"/>
      <c r="AB301" s="64"/>
      <c r="AC301" s="64"/>
      <c r="AD301" s="64"/>
      <c r="AE301" s="64"/>
      <c r="AF301" s="64"/>
      <c r="AI301" s="65"/>
      <c r="AJ301" s="65"/>
    </row>
    <row r="302" spans="1:36" s="63" customFormat="1" x14ac:dyDescent="0.25">
      <c r="A302" s="23">
        <v>29</v>
      </c>
      <c r="B302" s="52" t="s">
        <v>392</v>
      </c>
      <c r="C302" s="211">
        <v>4</v>
      </c>
      <c r="D302" s="214" t="s">
        <v>389</v>
      </c>
      <c r="E302" s="214">
        <v>41973</v>
      </c>
      <c r="F302" s="214">
        <v>42003</v>
      </c>
      <c r="G302" s="211">
        <v>20</v>
      </c>
      <c r="H302" s="211">
        <v>20</v>
      </c>
      <c r="I302" s="209">
        <v>386.1</v>
      </c>
      <c r="J302" s="211">
        <f t="shared" si="88"/>
        <v>8</v>
      </c>
      <c r="K302" s="211">
        <v>3</v>
      </c>
      <c r="L302" s="211">
        <v>5</v>
      </c>
      <c r="M302" s="209">
        <v>316</v>
      </c>
      <c r="N302" s="209">
        <v>116.2</v>
      </c>
      <c r="O302" s="209">
        <v>199.8</v>
      </c>
      <c r="P302" s="209">
        <v>18371029</v>
      </c>
      <c r="Q302" s="209"/>
      <c r="R302" s="209">
        <v>18099208</v>
      </c>
      <c r="S302" s="209">
        <f t="shared" si="90"/>
        <v>271821</v>
      </c>
      <c r="T302" s="39"/>
      <c r="Z302" s="8"/>
      <c r="AA302" s="56"/>
      <c r="AB302" s="64"/>
      <c r="AC302" s="64"/>
      <c r="AD302" s="64"/>
      <c r="AE302" s="64"/>
      <c r="AF302" s="64"/>
      <c r="AI302" s="65"/>
      <c r="AJ302" s="65"/>
    </row>
    <row r="303" spans="1:36" s="63" customFormat="1" x14ac:dyDescent="0.25">
      <c r="A303" s="23">
        <v>30</v>
      </c>
      <c r="B303" s="52" t="s">
        <v>393</v>
      </c>
      <c r="C303" s="211">
        <v>3</v>
      </c>
      <c r="D303" s="214" t="s">
        <v>394</v>
      </c>
      <c r="E303" s="214">
        <v>41973</v>
      </c>
      <c r="F303" s="214">
        <v>42003</v>
      </c>
      <c r="G303" s="211">
        <v>9</v>
      </c>
      <c r="H303" s="211">
        <v>9</v>
      </c>
      <c r="I303" s="209">
        <v>90.6</v>
      </c>
      <c r="J303" s="211">
        <f t="shared" si="88"/>
        <v>2</v>
      </c>
      <c r="K303" s="211">
        <v>1</v>
      </c>
      <c r="L303" s="211">
        <v>1</v>
      </c>
      <c r="M303" s="209">
        <f t="shared" si="89"/>
        <v>90.6</v>
      </c>
      <c r="N303" s="209">
        <v>45.1</v>
      </c>
      <c r="O303" s="209">
        <v>45.5</v>
      </c>
      <c r="P303" s="209">
        <v>5267137</v>
      </c>
      <c r="Q303" s="209"/>
      <c r="R303" s="209">
        <v>5189203</v>
      </c>
      <c r="S303" s="209">
        <f t="shared" si="90"/>
        <v>77934</v>
      </c>
      <c r="T303" s="39"/>
      <c r="Z303" s="8"/>
      <c r="AA303" s="56"/>
      <c r="AI303" s="65"/>
      <c r="AJ303" s="65"/>
    </row>
    <row r="304" spans="1:36" s="63" customFormat="1" x14ac:dyDescent="0.25">
      <c r="A304" s="23">
        <v>31</v>
      </c>
      <c r="B304" s="52" t="s">
        <v>395</v>
      </c>
      <c r="C304" s="211">
        <v>1</v>
      </c>
      <c r="D304" s="214" t="s">
        <v>391</v>
      </c>
      <c r="E304" s="214">
        <v>41973</v>
      </c>
      <c r="F304" s="214">
        <v>42003</v>
      </c>
      <c r="G304" s="211">
        <v>14</v>
      </c>
      <c r="H304" s="211">
        <v>14</v>
      </c>
      <c r="I304" s="209">
        <v>216.7</v>
      </c>
      <c r="J304" s="211">
        <f t="shared" si="88"/>
        <v>8</v>
      </c>
      <c r="K304" s="211">
        <v>3</v>
      </c>
      <c r="L304" s="211">
        <v>5</v>
      </c>
      <c r="M304" s="209">
        <f t="shared" si="89"/>
        <v>181.4</v>
      </c>
      <c r="N304" s="209">
        <v>69.2</v>
      </c>
      <c r="O304" s="209">
        <v>112.2</v>
      </c>
      <c r="P304" s="209">
        <v>10545900</v>
      </c>
      <c r="Q304" s="209"/>
      <c r="R304" s="209">
        <v>10389861</v>
      </c>
      <c r="S304" s="209">
        <f t="shared" si="90"/>
        <v>156039</v>
      </c>
      <c r="T304" s="39"/>
      <c r="Z304" s="8"/>
      <c r="AA304" s="56"/>
      <c r="AI304" s="65"/>
      <c r="AJ304" s="65"/>
    </row>
    <row r="305" spans="1:36" s="63" customFormat="1" x14ac:dyDescent="0.25">
      <c r="A305" s="23">
        <v>32</v>
      </c>
      <c r="B305" s="52" t="s">
        <v>396</v>
      </c>
      <c r="C305" s="211">
        <v>2</v>
      </c>
      <c r="D305" s="214" t="s">
        <v>383</v>
      </c>
      <c r="E305" s="214">
        <v>41973</v>
      </c>
      <c r="F305" s="214">
        <v>42003</v>
      </c>
      <c r="G305" s="211">
        <v>21</v>
      </c>
      <c r="H305" s="211">
        <v>21</v>
      </c>
      <c r="I305" s="209">
        <v>324.39999999999998</v>
      </c>
      <c r="J305" s="211">
        <f t="shared" si="88"/>
        <v>8</v>
      </c>
      <c r="K305" s="211">
        <v>5</v>
      </c>
      <c r="L305" s="211">
        <v>3</v>
      </c>
      <c r="M305" s="209">
        <f t="shared" si="89"/>
        <v>307.39999999999998</v>
      </c>
      <c r="N305" s="209">
        <v>183.1</v>
      </c>
      <c r="O305" s="209">
        <v>124.3</v>
      </c>
      <c r="P305" s="209">
        <v>17871058</v>
      </c>
      <c r="Q305" s="209"/>
      <c r="R305" s="209">
        <v>17606635</v>
      </c>
      <c r="S305" s="209">
        <f t="shared" si="90"/>
        <v>264423</v>
      </c>
      <c r="T305" s="39"/>
      <c r="Z305" s="8"/>
      <c r="AA305" s="56"/>
      <c r="AI305" s="65"/>
      <c r="AJ305" s="65"/>
    </row>
    <row r="306" spans="1:36" s="63" customFormat="1" x14ac:dyDescent="0.25">
      <c r="A306" s="23">
        <v>33</v>
      </c>
      <c r="B306" s="52" t="s">
        <v>397</v>
      </c>
      <c r="C306" s="211">
        <v>1</v>
      </c>
      <c r="D306" s="214" t="s">
        <v>383</v>
      </c>
      <c r="E306" s="214">
        <v>41973</v>
      </c>
      <c r="F306" s="214">
        <v>42003</v>
      </c>
      <c r="G306" s="211">
        <v>16</v>
      </c>
      <c r="H306" s="211">
        <v>16</v>
      </c>
      <c r="I306" s="209">
        <v>243.6</v>
      </c>
      <c r="J306" s="211">
        <f t="shared" si="88"/>
        <v>7</v>
      </c>
      <c r="K306" s="211">
        <v>2</v>
      </c>
      <c r="L306" s="211">
        <v>5</v>
      </c>
      <c r="M306" s="209">
        <f t="shared" si="89"/>
        <v>205.60000000000002</v>
      </c>
      <c r="N306" s="209">
        <v>46.7</v>
      </c>
      <c r="O306" s="209">
        <v>158.9</v>
      </c>
      <c r="P306" s="209">
        <v>11952796</v>
      </c>
      <c r="Q306" s="209"/>
      <c r="R306" s="209">
        <v>11775940</v>
      </c>
      <c r="S306" s="209">
        <f t="shared" si="90"/>
        <v>176856</v>
      </c>
      <c r="T306" s="39"/>
      <c r="Z306" s="8"/>
      <c r="AA306" s="56"/>
      <c r="AB306" s="64"/>
      <c r="AC306" s="64"/>
      <c r="AD306" s="64"/>
      <c r="AI306" s="65"/>
      <c r="AJ306" s="65"/>
    </row>
    <row r="307" spans="1:36" s="63" customFormat="1" x14ac:dyDescent="0.25">
      <c r="A307" s="37" t="s">
        <v>157</v>
      </c>
      <c r="B307" s="52" t="s">
        <v>398</v>
      </c>
      <c r="C307" s="211">
        <v>7</v>
      </c>
      <c r="D307" s="214" t="s">
        <v>399</v>
      </c>
      <c r="E307" s="214">
        <v>41973</v>
      </c>
      <c r="F307" s="214">
        <v>42003</v>
      </c>
      <c r="G307" s="211">
        <v>15</v>
      </c>
      <c r="H307" s="211">
        <v>10</v>
      </c>
      <c r="I307" s="39">
        <v>173.5</v>
      </c>
      <c r="J307" s="211">
        <f>SUM(K307:L307)</f>
        <v>3</v>
      </c>
      <c r="K307" s="211">
        <v>2</v>
      </c>
      <c r="L307" s="211">
        <v>1</v>
      </c>
      <c r="M307" s="209">
        <f t="shared" si="89"/>
        <v>67</v>
      </c>
      <c r="N307" s="209">
        <v>45.5</v>
      </c>
      <c r="O307" s="209">
        <v>21.5</v>
      </c>
      <c r="P307" s="209">
        <v>3895124</v>
      </c>
      <c r="Q307" s="209"/>
      <c r="R307" s="209">
        <v>3837491</v>
      </c>
      <c r="S307" s="209">
        <f>P307-Q307-R307</f>
        <v>57633</v>
      </c>
      <c r="T307" s="39"/>
      <c r="Z307" s="8"/>
      <c r="AA307" s="56"/>
      <c r="AI307" s="65"/>
      <c r="AJ307" s="65"/>
    </row>
    <row r="308" spans="1:36" ht="21" x14ac:dyDescent="0.25">
      <c r="A308" s="211"/>
      <c r="B308" s="50" t="s">
        <v>400</v>
      </c>
      <c r="C308" s="39"/>
      <c r="D308" s="214"/>
      <c r="E308" s="39"/>
      <c r="F308" s="39"/>
      <c r="G308" s="211"/>
      <c r="H308" s="211"/>
      <c r="I308" s="209"/>
      <c r="J308" s="211"/>
      <c r="K308" s="211"/>
      <c r="L308" s="211"/>
      <c r="M308" s="209"/>
      <c r="N308" s="209"/>
      <c r="O308" s="209"/>
      <c r="P308" s="7"/>
      <c r="Q308" s="209"/>
      <c r="R308" s="209"/>
      <c r="S308" s="209"/>
      <c r="T308" s="210"/>
      <c r="Z308" s="209"/>
      <c r="AA308" s="56"/>
      <c r="AB308" s="61"/>
      <c r="AC308" s="61"/>
      <c r="AD308" s="61"/>
    </row>
    <row r="309" spans="1:36" ht="31.5" x14ac:dyDescent="0.25">
      <c r="A309" s="211"/>
      <c r="B309" s="52" t="s">
        <v>401</v>
      </c>
      <c r="C309" s="39" t="s">
        <v>31</v>
      </c>
      <c r="D309" s="214" t="s">
        <v>31</v>
      </c>
      <c r="E309" s="39" t="s">
        <v>31</v>
      </c>
      <c r="F309" s="39" t="s">
        <v>31</v>
      </c>
      <c r="G309" s="211">
        <f t="shared" ref="G309:Y309" si="91">SUM(G310:G319)</f>
        <v>118</v>
      </c>
      <c r="H309" s="211">
        <f t="shared" si="91"/>
        <v>108</v>
      </c>
      <c r="I309" s="209">
        <f t="shared" si="91"/>
        <v>3240.9</v>
      </c>
      <c r="J309" s="211">
        <f t="shared" si="91"/>
        <v>48</v>
      </c>
      <c r="K309" s="211">
        <f t="shared" si="91"/>
        <v>17</v>
      </c>
      <c r="L309" s="211">
        <f t="shared" si="91"/>
        <v>31</v>
      </c>
      <c r="M309" s="209">
        <f t="shared" si="91"/>
        <v>2110.36</v>
      </c>
      <c r="N309" s="209">
        <f t="shared" si="91"/>
        <v>754.80000000000007</v>
      </c>
      <c r="O309" s="209">
        <f t="shared" si="91"/>
        <v>1355.56</v>
      </c>
      <c r="P309" s="209">
        <f t="shared" si="91"/>
        <v>62853701</v>
      </c>
      <c r="Q309" s="209">
        <f t="shared" si="91"/>
        <v>0</v>
      </c>
      <c r="R309" s="209">
        <f t="shared" si="91"/>
        <v>61381986</v>
      </c>
      <c r="S309" s="209">
        <f t="shared" si="91"/>
        <v>1471715</v>
      </c>
      <c r="T309" s="209"/>
      <c r="U309" s="209">
        <f t="shared" si="91"/>
        <v>0</v>
      </c>
      <c r="V309" s="209">
        <f t="shared" si="91"/>
        <v>0</v>
      </c>
      <c r="W309" s="209">
        <f t="shared" si="91"/>
        <v>0</v>
      </c>
      <c r="X309" s="209">
        <f t="shared" si="91"/>
        <v>0</v>
      </c>
      <c r="Y309" s="209">
        <f t="shared" si="91"/>
        <v>0</v>
      </c>
      <c r="Z309" s="209"/>
      <c r="AA309" s="209"/>
      <c r="AB309" s="62"/>
      <c r="AC309" s="62"/>
      <c r="AD309" s="61"/>
    </row>
    <row r="310" spans="1:36" x14ac:dyDescent="0.25">
      <c r="A310" s="211">
        <v>35</v>
      </c>
      <c r="B310" s="52" t="s">
        <v>402</v>
      </c>
      <c r="C310" s="211">
        <v>15</v>
      </c>
      <c r="D310" s="214" t="s">
        <v>403</v>
      </c>
      <c r="E310" s="214">
        <v>41973</v>
      </c>
      <c r="F310" s="214">
        <v>42003</v>
      </c>
      <c r="G310" s="211">
        <v>4</v>
      </c>
      <c r="H310" s="211">
        <v>1</v>
      </c>
      <c r="I310" s="209">
        <v>88.2</v>
      </c>
      <c r="J310" s="211">
        <f t="shared" ref="J310:J318" si="92">SUM(K310:L310)</f>
        <v>1</v>
      </c>
      <c r="K310" s="211">
        <v>0</v>
      </c>
      <c r="L310" s="211">
        <v>1</v>
      </c>
      <c r="M310" s="209">
        <f t="shared" ref="M310:M318" si="93">SUM(N310:O310)</f>
        <v>22.3</v>
      </c>
      <c r="N310" s="209">
        <v>0</v>
      </c>
      <c r="O310" s="209">
        <v>22.3</v>
      </c>
      <c r="P310" s="209">
        <v>664170</v>
      </c>
      <c r="Q310" s="209"/>
      <c r="R310" s="209">
        <v>648619</v>
      </c>
      <c r="S310" s="209">
        <f t="shared" ref="S310:S317" si="94">P310-R310</f>
        <v>15551</v>
      </c>
      <c r="T310" s="210"/>
      <c r="AA310" s="56"/>
      <c r="AB310" s="61"/>
      <c r="AC310" s="61"/>
      <c r="AD310" s="61"/>
    </row>
    <row r="311" spans="1:36" x14ac:dyDescent="0.25">
      <c r="A311" s="211">
        <v>36</v>
      </c>
      <c r="B311" s="52" t="s">
        <v>404</v>
      </c>
      <c r="C311" s="211">
        <v>7</v>
      </c>
      <c r="D311" s="214" t="s">
        <v>403</v>
      </c>
      <c r="E311" s="214">
        <v>41973</v>
      </c>
      <c r="F311" s="214">
        <v>42003</v>
      </c>
      <c r="G311" s="211">
        <v>19</v>
      </c>
      <c r="H311" s="211">
        <v>19</v>
      </c>
      <c r="I311" s="209">
        <v>352.4</v>
      </c>
      <c r="J311" s="211">
        <f t="shared" si="92"/>
        <v>7</v>
      </c>
      <c r="K311" s="211">
        <v>0</v>
      </c>
      <c r="L311" s="211">
        <v>7</v>
      </c>
      <c r="M311" s="209">
        <f t="shared" si="93"/>
        <v>311.2</v>
      </c>
      <c r="N311" s="209">
        <v>0</v>
      </c>
      <c r="O311" s="209">
        <v>311.2</v>
      </c>
      <c r="P311" s="209">
        <v>9268595</v>
      </c>
      <c r="Q311" s="209"/>
      <c r="R311" s="209">
        <v>9051571</v>
      </c>
      <c r="S311" s="209">
        <f t="shared" si="94"/>
        <v>217024</v>
      </c>
      <c r="T311" s="210"/>
      <c r="AA311" s="56"/>
    </row>
    <row r="312" spans="1:36" s="60" customFormat="1" x14ac:dyDescent="0.35">
      <c r="A312" s="211">
        <v>37</v>
      </c>
      <c r="B312" s="52" t="s">
        <v>405</v>
      </c>
      <c r="C312" s="211">
        <v>3</v>
      </c>
      <c r="D312" s="214" t="s">
        <v>406</v>
      </c>
      <c r="E312" s="214">
        <v>41973</v>
      </c>
      <c r="F312" s="214">
        <v>42003</v>
      </c>
      <c r="G312" s="211">
        <v>4</v>
      </c>
      <c r="H312" s="211">
        <v>4</v>
      </c>
      <c r="I312" s="209">
        <v>384.3</v>
      </c>
      <c r="J312" s="211">
        <f t="shared" si="92"/>
        <v>2</v>
      </c>
      <c r="K312" s="211">
        <v>0</v>
      </c>
      <c r="L312" s="211">
        <v>2</v>
      </c>
      <c r="M312" s="209">
        <f t="shared" si="93"/>
        <v>102.7</v>
      </c>
      <c r="N312" s="209">
        <v>0</v>
      </c>
      <c r="O312" s="209">
        <v>102.7</v>
      </c>
      <c r="P312" s="209">
        <v>3058755</v>
      </c>
      <c r="Q312" s="209"/>
      <c r="R312" s="209">
        <v>2987135</v>
      </c>
      <c r="S312" s="209">
        <f t="shared" si="94"/>
        <v>71620</v>
      </c>
      <c r="T312" s="210"/>
      <c r="Z312" s="8"/>
      <c r="AA312" s="56"/>
      <c r="AI312" s="9"/>
      <c r="AJ312" s="9"/>
    </row>
    <row r="313" spans="1:36" x14ac:dyDescent="0.25">
      <c r="A313" s="211">
        <v>38</v>
      </c>
      <c r="B313" s="52" t="s">
        <v>407</v>
      </c>
      <c r="C313" s="211">
        <v>4</v>
      </c>
      <c r="D313" s="214" t="s">
        <v>406</v>
      </c>
      <c r="E313" s="214">
        <v>41973</v>
      </c>
      <c r="F313" s="214">
        <v>42003</v>
      </c>
      <c r="G313" s="211">
        <v>23</v>
      </c>
      <c r="H313" s="211">
        <v>23</v>
      </c>
      <c r="I313" s="209">
        <v>340.9</v>
      </c>
      <c r="J313" s="211">
        <f t="shared" si="92"/>
        <v>7</v>
      </c>
      <c r="K313" s="211">
        <v>3</v>
      </c>
      <c r="L313" s="211">
        <v>4</v>
      </c>
      <c r="M313" s="209">
        <f t="shared" si="93"/>
        <v>300.60000000000002</v>
      </c>
      <c r="N313" s="209">
        <v>129.30000000000001</v>
      </c>
      <c r="O313" s="209">
        <v>171.3</v>
      </c>
      <c r="P313" s="209">
        <v>8952890</v>
      </c>
      <c r="Q313" s="209"/>
      <c r="R313" s="209">
        <v>8743259</v>
      </c>
      <c r="S313" s="209">
        <f t="shared" si="94"/>
        <v>209631</v>
      </c>
      <c r="T313" s="210"/>
      <c r="AA313" s="56"/>
    </row>
    <row r="314" spans="1:36" x14ac:dyDescent="0.25">
      <c r="A314" s="211">
        <v>39</v>
      </c>
      <c r="B314" s="52" t="s">
        <v>408</v>
      </c>
      <c r="C314" s="211">
        <v>5</v>
      </c>
      <c r="D314" s="214" t="s">
        <v>403</v>
      </c>
      <c r="E314" s="214">
        <v>41973</v>
      </c>
      <c r="F314" s="214">
        <v>42003</v>
      </c>
      <c r="G314" s="211">
        <v>12</v>
      </c>
      <c r="H314" s="211">
        <v>12</v>
      </c>
      <c r="I314" s="209">
        <v>358.5</v>
      </c>
      <c r="J314" s="211">
        <f t="shared" si="92"/>
        <v>7</v>
      </c>
      <c r="K314" s="211">
        <v>5</v>
      </c>
      <c r="L314" s="211">
        <v>2</v>
      </c>
      <c r="M314" s="209">
        <f t="shared" si="93"/>
        <v>317.2</v>
      </c>
      <c r="N314" s="209">
        <v>222.5</v>
      </c>
      <c r="O314" s="209">
        <v>94.7</v>
      </c>
      <c r="P314" s="209">
        <v>9447295</v>
      </c>
      <c r="Q314" s="209"/>
      <c r="R314" s="209">
        <v>9226087</v>
      </c>
      <c r="S314" s="209">
        <f t="shared" si="94"/>
        <v>221208</v>
      </c>
      <c r="T314" s="210"/>
      <c r="AA314" s="56"/>
    </row>
    <row r="315" spans="1:36" x14ac:dyDescent="0.25">
      <c r="A315" s="211">
        <v>40</v>
      </c>
      <c r="B315" s="52" t="s">
        <v>409</v>
      </c>
      <c r="C315" s="211">
        <v>6</v>
      </c>
      <c r="D315" s="214" t="s">
        <v>406</v>
      </c>
      <c r="E315" s="214">
        <v>41973</v>
      </c>
      <c r="F315" s="214">
        <v>42003</v>
      </c>
      <c r="G315" s="211">
        <v>14</v>
      </c>
      <c r="H315" s="211">
        <v>14</v>
      </c>
      <c r="I315" s="209">
        <v>342.7</v>
      </c>
      <c r="J315" s="211">
        <f t="shared" si="92"/>
        <v>6</v>
      </c>
      <c r="K315" s="211">
        <v>5</v>
      </c>
      <c r="L315" s="211">
        <v>1</v>
      </c>
      <c r="M315" s="209">
        <f t="shared" si="93"/>
        <v>262</v>
      </c>
      <c r="N315" s="209">
        <v>223.2</v>
      </c>
      <c r="O315" s="209">
        <v>38.799999999999997</v>
      </c>
      <c r="P315" s="209">
        <v>7803251</v>
      </c>
      <c r="Q315" s="209"/>
      <c r="R315" s="209">
        <v>7620538</v>
      </c>
      <c r="S315" s="209">
        <f t="shared" si="94"/>
        <v>182713</v>
      </c>
      <c r="T315" s="210"/>
      <c r="AA315" s="56"/>
    </row>
    <row r="316" spans="1:36" x14ac:dyDescent="0.25">
      <c r="A316" s="211">
        <v>41</v>
      </c>
      <c r="B316" s="52" t="s">
        <v>410</v>
      </c>
      <c r="C316" s="211">
        <v>8</v>
      </c>
      <c r="D316" s="214" t="s">
        <v>403</v>
      </c>
      <c r="E316" s="214">
        <v>41973</v>
      </c>
      <c r="F316" s="214">
        <v>42003</v>
      </c>
      <c r="G316" s="211">
        <v>10</v>
      </c>
      <c r="H316" s="211">
        <v>10</v>
      </c>
      <c r="I316" s="209">
        <v>332</v>
      </c>
      <c r="J316" s="211">
        <f t="shared" si="92"/>
        <v>7</v>
      </c>
      <c r="K316" s="211">
        <v>3</v>
      </c>
      <c r="L316" s="211">
        <v>4</v>
      </c>
      <c r="M316" s="209">
        <f t="shared" si="93"/>
        <v>316.15999999999997</v>
      </c>
      <c r="N316" s="209">
        <v>127.1</v>
      </c>
      <c r="O316" s="209">
        <v>189.06</v>
      </c>
      <c r="P316" s="209">
        <v>9416321</v>
      </c>
      <c r="Q316" s="209"/>
      <c r="R316" s="209">
        <v>9195838</v>
      </c>
      <c r="S316" s="209">
        <f t="shared" si="94"/>
        <v>220483</v>
      </c>
      <c r="T316" s="210"/>
      <c r="AA316" s="56"/>
    </row>
    <row r="317" spans="1:36" x14ac:dyDescent="0.25">
      <c r="A317" s="211">
        <v>42</v>
      </c>
      <c r="B317" s="52" t="s">
        <v>411</v>
      </c>
      <c r="C317" s="211">
        <v>9</v>
      </c>
      <c r="D317" s="214" t="s">
        <v>403</v>
      </c>
      <c r="E317" s="214">
        <v>41973</v>
      </c>
      <c r="F317" s="214">
        <v>42003</v>
      </c>
      <c r="G317" s="211">
        <v>14</v>
      </c>
      <c r="H317" s="211">
        <v>14</v>
      </c>
      <c r="I317" s="209">
        <v>345.9</v>
      </c>
      <c r="J317" s="211">
        <f t="shared" si="92"/>
        <v>6</v>
      </c>
      <c r="K317" s="211">
        <v>0</v>
      </c>
      <c r="L317" s="211">
        <v>6</v>
      </c>
      <c r="M317" s="209">
        <f t="shared" si="93"/>
        <v>264.7</v>
      </c>
      <c r="N317" s="209">
        <v>0</v>
      </c>
      <c r="O317" s="209">
        <v>264.7</v>
      </c>
      <c r="P317" s="209">
        <v>7883667</v>
      </c>
      <c r="Q317" s="209"/>
      <c r="R317" s="209">
        <v>7699071</v>
      </c>
      <c r="S317" s="209">
        <f t="shared" si="94"/>
        <v>184596</v>
      </c>
      <c r="T317" s="210"/>
      <c r="AA317" s="56"/>
    </row>
    <row r="318" spans="1:36" x14ac:dyDescent="0.25">
      <c r="A318" s="37" t="s">
        <v>111</v>
      </c>
      <c r="B318" s="52" t="s">
        <v>412</v>
      </c>
      <c r="C318" s="211">
        <v>10</v>
      </c>
      <c r="D318" s="214" t="s">
        <v>403</v>
      </c>
      <c r="E318" s="214">
        <v>41973</v>
      </c>
      <c r="F318" s="214">
        <v>42003</v>
      </c>
      <c r="G318" s="211">
        <v>14</v>
      </c>
      <c r="H318" s="211">
        <v>10</v>
      </c>
      <c r="I318" s="39">
        <v>346.1</v>
      </c>
      <c r="J318" s="211">
        <f t="shared" si="92"/>
        <v>4</v>
      </c>
      <c r="K318" s="211">
        <v>1</v>
      </c>
      <c r="L318" s="211">
        <v>3</v>
      </c>
      <c r="M318" s="209">
        <f t="shared" si="93"/>
        <v>173.7</v>
      </c>
      <c r="N318" s="39">
        <v>52.7</v>
      </c>
      <c r="O318" s="39">
        <v>121</v>
      </c>
      <c r="P318" s="209">
        <v>5173377</v>
      </c>
      <c r="Q318" s="209"/>
      <c r="R318" s="209">
        <v>5052243</v>
      </c>
      <c r="S318" s="209">
        <f>P318-Q318-R318</f>
        <v>121134</v>
      </c>
      <c r="T318" s="210"/>
      <c r="AA318" s="56"/>
    </row>
    <row r="319" spans="1:36" x14ac:dyDescent="0.25">
      <c r="A319" s="37" t="s">
        <v>293</v>
      </c>
      <c r="B319" s="52" t="s">
        <v>413</v>
      </c>
      <c r="C319" s="211">
        <v>11</v>
      </c>
      <c r="D319" s="214" t="s">
        <v>406</v>
      </c>
      <c r="E319" s="214">
        <v>41973</v>
      </c>
      <c r="F319" s="214">
        <v>42003</v>
      </c>
      <c r="G319" s="211">
        <v>4</v>
      </c>
      <c r="H319" s="211">
        <v>1</v>
      </c>
      <c r="I319" s="39">
        <v>349.9</v>
      </c>
      <c r="J319" s="211">
        <f>SUM(K319:L319)</f>
        <v>1</v>
      </c>
      <c r="K319" s="211">
        <v>0</v>
      </c>
      <c r="L319" s="211">
        <v>1</v>
      </c>
      <c r="M319" s="209">
        <f>SUM(N319:O319)</f>
        <v>39.799999999999997</v>
      </c>
      <c r="N319" s="39">
        <v>0</v>
      </c>
      <c r="O319" s="39">
        <v>39.799999999999997</v>
      </c>
      <c r="P319" s="209">
        <v>1185380</v>
      </c>
      <c r="Q319" s="209"/>
      <c r="R319" s="209">
        <v>1157625</v>
      </c>
      <c r="S319" s="209">
        <f>P319-Q319-R319</f>
        <v>27755</v>
      </c>
      <c r="T319" s="210"/>
      <c r="AA319" s="56"/>
    </row>
    <row r="320" spans="1:36" ht="17.25" customHeight="1" x14ac:dyDescent="0.25">
      <c r="A320" s="211"/>
      <c r="B320" s="43" t="s">
        <v>414</v>
      </c>
      <c r="C320" s="211"/>
      <c r="D320" s="214"/>
      <c r="E320" s="54"/>
      <c r="F320" s="214"/>
      <c r="G320" s="211"/>
      <c r="H320" s="211"/>
      <c r="I320" s="209"/>
      <c r="J320" s="211"/>
      <c r="K320" s="211"/>
      <c r="L320" s="211"/>
      <c r="M320" s="209"/>
      <c r="N320" s="209"/>
      <c r="O320" s="209"/>
      <c r="P320" s="209"/>
      <c r="Q320" s="209"/>
      <c r="R320" s="209"/>
      <c r="S320" s="209"/>
      <c r="T320" s="210"/>
    </row>
    <row r="321" spans="1:57" ht="21" x14ac:dyDescent="0.25">
      <c r="A321" s="211"/>
      <c r="B321" s="50" t="s">
        <v>415</v>
      </c>
      <c r="C321" s="211"/>
      <c r="D321" s="214"/>
      <c r="E321" s="54"/>
      <c r="F321" s="214"/>
      <c r="G321" s="211"/>
      <c r="H321" s="211"/>
      <c r="I321" s="209"/>
      <c r="J321" s="211"/>
      <c r="K321" s="211"/>
      <c r="L321" s="211"/>
      <c r="M321" s="209"/>
      <c r="N321" s="209"/>
      <c r="O321" s="209"/>
      <c r="P321" s="209"/>
      <c r="Q321" s="209"/>
      <c r="R321" s="209"/>
      <c r="S321" s="209"/>
      <c r="T321" s="210"/>
    </row>
    <row r="322" spans="1:57" ht="31.5" x14ac:dyDescent="0.25">
      <c r="A322" s="211"/>
      <c r="B322" s="52" t="s">
        <v>347</v>
      </c>
      <c r="C322" s="39" t="s">
        <v>31</v>
      </c>
      <c r="D322" s="214" t="s">
        <v>31</v>
      </c>
      <c r="E322" s="39" t="s">
        <v>31</v>
      </c>
      <c r="F322" s="39" t="s">
        <v>31</v>
      </c>
      <c r="G322" s="211">
        <f>G323</f>
        <v>16</v>
      </c>
      <c r="H322" s="211">
        <f t="shared" ref="H322:O322" si="95">H323</f>
        <v>16</v>
      </c>
      <c r="I322" s="39">
        <f t="shared" si="95"/>
        <v>197.91</v>
      </c>
      <c r="J322" s="211">
        <f t="shared" si="95"/>
        <v>5</v>
      </c>
      <c r="K322" s="211">
        <f t="shared" si="95"/>
        <v>0</v>
      </c>
      <c r="L322" s="211">
        <f t="shared" si="95"/>
        <v>5</v>
      </c>
      <c r="M322" s="39">
        <f t="shared" si="95"/>
        <v>164.89</v>
      </c>
      <c r="N322" s="39">
        <f t="shared" si="95"/>
        <v>0</v>
      </c>
      <c r="O322" s="39">
        <f t="shared" si="95"/>
        <v>164.89</v>
      </c>
      <c r="P322" s="39"/>
      <c r="Q322" s="209"/>
      <c r="R322" s="209"/>
      <c r="S322" s="209"/>
      <c r="T322" s="39"/>
    </row>
    <row r="323" spans="1:57" x14ac:dyDescent="0.25">
      <c r="A323" s="211">
        <v>45</v>
      </c>
      <c r="B323" s="36" t="s">
        <v>416</v>
      </c>
      <c r="C323" s="211">
        <v>24</v>
      </c>
      <c r="D323" s="214">
        <v>39318</v>
      </c>
      <c r="E323" s="54">
        <v>41973</v>
      </c>
      <c r="F323" s="214">
        <v>42004</v>
      </c>
      <c r="G323" s="211">
        <v>16</v>
      </c>
      <c r="H323" s="211">
        <v>16</v>
      </c>
      <c r="I323" s="209">
        <v>197.91</v>
      </c>
      <c r="J323" s="211">
        <v>5</v>
      </c>
      <c r="K323" s="211"/>
      <c r="L323" s="211">
        <v>5</v>
      </c>
      <c r="M323" s="209">
        <f>SUM(N323:O323)</f>
        <v>164.89</v>
      </c>
      <c r="N323" s="209">
        <v>0</v>
      </c>
      <c r="O323" s="209">
        <v>164.89</v>
      </c>
      <c r="P323" s="209">
        <v>0</v>
      </c>
      <c r="Q323" s="209"/>
      <c r="R323" s="209"/>
      <c r="S323" s="209"/>
      <c r="T323" s="210"/>
    </row>
    <row r="324" spans="1:57" ht="36" customHeight="1" x14ac:dyDescent="0.25">
      <c r="A324" s="23"/>
      <c r="B324" s="31" t="s">
        <v>1647</v>
      </c>
      <c r="C324" s="25" t="s">
        <v>31</v>
      </c>
      <c r="D324" s="25" t="s">
        <v>31</v>
      </c>
      <c r="E324" s="25" t="s">
        <v>31</v>
      </c>
      <c r="F324" s="25" t="s">
        <v>31</v>
      </c>
      <c r="G324" s="32">
        <v>3261</v>
      </c>
      <c r="H324" s="32">
        <f>H325+H618</f>
        <v>3056</v>
      </c>
      <c r="I324" s="28">
        <v>64933.93</v>
      </c>
      <c r="J324" s="29">
        <f t="shared" ref="J324:S324" si="96">J325+J618</f>
        <v>1235</v>
      </c>
      <c r="K324" s="32">
        <f t="shared" si="96"/>
        <v>503</v>
      </c>
      <c r="L324" s="32">
        <f t="shared" si="96"/>
        <v>732</v>
      </c>
      <c r="M324" s="28">
        <f t="shared" si="96"/>
        <v>48287.930000000008</v>
      </c>
      <c r="N324" s="28">
        <f t="shared" si="96"/>
        <v>18929.440000000002</v>
      </c>
      <c r="O324" s="28">
        <f t="shared" si="96"/>
        <v>29358.490000000005</v>
      </c>
      <c r="P324" s="28">
        <f t="shared" si="96"/>
        <v>1709077018.6199994</v>
      </c>
      <c r="Q324" s="28">
        <f t="shared" si="96"/>
        <v>546254975.04100001</v>
      </c>
      <c r="R324" s="28">
        <f t="shared" si="96"/>
        <v>468377872.36000001</v>
      </c>
      <c r="S324" s="28">
        <f t="shared" si="96"/>
        <v>694444171.2190001</v>
      </c>
      <c r="T324" s="215"/>
      <c r="Z324" s="223"/>
      <c r="AI324" s="224"/>
      <c r="AJ324" s="224"/>
      <c r="AK324" s="224"/>
      <c r="AL324" s="224"/>
      <c r="AM324" s="224"/>
      <c r="AN324" s="224"/>
      <c r="AO324" s="224"/>
      <c r="AP324" s="224"/>
      <c r="AQ324" s="224"/>
      <c r="AR324" s="224"/>
      <c r="AS324" s="224"/>
      <c r="AT324" s="224"/>
      <c r="AU324" s="224"/>
      <c r="AV324" s="224"/>
      <c r="AW324" s="224"/>
      <c r="AX324" s="224"/>
      <c r="AY324" s="224"/>
      <c r="AZ324" s="224"/>
      <c r="BA324" s="224"/>
      <c r="BB324" s="224"/>
      <c r="BC324" s="224"/>
      <c r="BD324" s="224"/>
      <c r="BE324" s="224"/>
    </row>
    <row r="325" spans="1:57" ht="31.5" x14ac:dyDescent="0.25">
      <c r="A325" s="66"/>
      <c r="B325" s="24" t="s">
        <v>1649</v>
      </c>
      <c r="C325" s="25" t="s">
        <v>31</v>
      </c>
      <c r="D325" s="26" t="s">
        <v>31</v>
      </c>
      <c r="E325" s="25" t="s">
        <v>31</v>
      </c>
      <c r="F325" s="25" t="s">
        <v>31</v>
      </c>
      <c r="G325" s="32">
        <f t="shared" ref="G325:S325" si="97">G328+G334+G345+G351+G363+G374+G386+G398+G413+G419+G438+G456+G468+G477+G483+G494+G505+G509+G518+G526+G538+G547+G561+G578+G588+G595+G602</f>
        <v>3075</v>
      </c>
      <c r="H325" s="32">
        <f t="shared" si="97"/>
        <v>2974</v>
      </c>
      <c r="I325" s="28">
        <f t="shared" si="97"/>
        <v>60855.849999999984</v>
      </c>
      <c r="J325" s="29">
        <f t="shared" si="97"/>
        <v>1198</v>
      </c>
      <c r="K325" s="32">
        <f t="shared" si="97"/>
        <v>495</v>
      </c>
      <c r="L325" s="32">
        <f t="shared" si="97"/>
        <v>703</v>
      </c>
      <c r="M325" s="28">
        <f t="shared" si="97"/>
        <v>46916.200000000004</v>
      </c>
      <c r="N325" s="28">
        <f t="shared" si="97"/>
        <v>18622.940000000002</v>
      </c>
      <c r="O325" s="28">
        <f t="shared" si="97"/>
        <v>28293.260000000006</v>
      </c>
      <c r="P325" s="28">
        <f t="shared" si="97"/>
        <v>1695880136.6199994</v>
      </c>
      <c r="Q325" s="28">
        <f t="shared" si="97"/>
        <v>546254975.04100001</v>
      </c>
      <c r="R325" s="28">
        <f t="shared" si="97"/>
        <v>459850064.59000003</v>
      </c>
      <c r="S325" s="28">
        <f t="shared" si="97"/>
        <v>689775096.98900008</v>
      </c>
      <c r="T325" s="210"/>
    </row>
    <row r="326" spans="1:57" ht="21.75" customHeight="1" x14ac:dyDescent="0.25">
      <c r="A326" s="66"/>
      <c r="B326" s="43" t="s">
        <v>36</v>
      </c>
      <c r="C326" s="210"/>
      <c r="D326" s="214"/>
      <c r="E326" s="210"/>
      <c r="F326" s="210"/>
      <c r="G326" s="211"/>
      <c r="H326" s="32"/>
      <c r="I326" s="209"/>
      <c r="J326" s="211"/>
      <c r="K326" s="211"/>
      <c r="L326" s="211"/>
      <c r="M326" s="209"/>
      <c r="N326" s="209"/>
      <c r="O326" s="209"/>
      <c r="P326" s="209"/>
      <c r="Q326" s="209"/>
      <c r="R326" s="209"/>
      <c r="S326" s="209"/>
      <c r="T326" s="210"/>
    </row>
    <row r="327" spans="1:57" ht="21" x14ac:dyDescent="0.25">
      <c r="A327" s="66"/>
      <c r="B327" s="31" t="s">
        <v>417</v>
      </c>
      <c r="C327" s="210"/>
      <c r="D327" s="210"/>
      <c r="E327" s="210"/>
      <c r="F327" s="210"/>
      <c r="G327" s="211"/>
      <c r="H327" s="211"/>
      <c r="I327" s="209"/>
      <c r="J327" s="211"/>
      <c r="K327" s="211"/>
      <c r="L327" s="211"/>
      <c r="M327" s="209"/>
      <c r="N327" s="209"/>
      <c r="O327" s="209"/>
      <c r="P327" s="209"/>
      <c r="Q327" s="209"/>
      <c r="R327" s="209"/>
      <c r="S327" s="209"/>
      <c r="T327" s="210"/>
    </row>
    <row r="328" spans="1:57" ht="31.5" x14ac:dyDescent="0.25">
      <c r="A328" s="66"/>
      <c r="B328" s="35" t="s">
        <v>418</v>
      </c>
      <c r="C328" s="210" t="s">
        <v>31</v>
      </c>
      <c r="D328" s="214" t="s">
        <v>31</v>
      </c>
      <c r="E328" s="210" t="s">
        <v>31</v>
      </c>
      <c r="F328" s="210" t="s">
        <v>31</v>
      </c>
      <c r="G328" s="211">
        <f t="shared" ref="G328:O328" si="98">SUM(G329:G332)</f>
        <v>67</v>
      </c>
      <c r="H328" s="211">
        <f t="shared" si="98"/>
        <v>67</v>
      </c>
      <c r="I328" s="209">
        <f t="shared" si="98"/>
        <v>1913.6000000000001</v>
      </c>
      <c r="J328" s="211">
        <f t="shared" si="98"/>
        <v>25</v>
      </c>
      <c r="K328" s="211">
        <f t="shared" si="98"/>
        <v>2</v>
      </c>
      <c r="L328" s="211">
        <f t="shared" si="98"/>
        <v>23</v>
      </c>
      <c r="M328" s="209">
        <f>SUM(M329:M332)</f>
        <v>1271.6000000000001</v>
      </c>
      <c r="N328" s="209">
        <f t="shared" si="98"/>
        <v>89.7</v>
      </c>
      <c r="O328" s="209">
        <f t="shared" si="98"/>
        <v>1181.8999999999999</v>
      </c>
      <c r="P328" s="209">
        <f>SUM(P329:P332)</f>
        <v>46324388</v>
      </c>
      <c r="Q328" s="209">
        <f>SUM(Q329:Q332)</f>
        <v>14921412.709999999</v>
      </c>
      <c r="R328" s="209">
        <f>SUM(R329:R332)</f>
        <v>12561190.120000001</v>
      </c>
      <c r="S328" s="209">
        <f>SUM(S329:S332)</f>
        <v>18841785.170000002</v>
      </c>
      <c r="T328" s="210"/>
      <c r="Z328" s="70"/>
    </row>
    <row r="329" spans="1:57" x14ac:dyDescent="0.25">
      <c r="A329" s="37" t="s">
        <v>269</v>
      </c>
      <c r="B329" s="40" t="s">
        <v>419</v>
      </c>
      <c r="C329" s="67" t="s">
        <v>96</v>
      </c>
      <c r="D329" s="68" t="s">
        <v>420</v>
      </c>
      <c r="E329" s="55">
        <v>42338</v>
      </c>
      <c r="F329" s="55">
        <v>42369</v>
      </c>
      <c r="G329" s="53">
        <v>10</v>
      </c>
      <c r="H329" s="53">
        <v>10</v>
      </c>
      <c r="I329" s="69">
        <v>502.1</v>
      </c>
      <c r="J329" s="53">
        <f>SUM(K329:L329)</f>
        <v>4</v>
      </c>
      <c r="K329" s="53">
        <v>0</v>
      </c>
      <c r="L329" s="53">
        <v>4</v>
      </c>
      <c r="M329" s="209">
        <f>SUM(N329:O329)</f>
        <v>196.1</v>
      </c>
      <c r="N329" s="45">
        <v>0</v>
      </c>
      <c r="O329" s="45">
        <v>196.1</v>
      </c>
      <c r="P329" s="209">
        <f>M329*36430</f>
        <v>7143923</v>
      </c>
      <c r="Q329" s="209">
        <v>2301108.08</v>
      </c>
      <c r="R329" s="5">
        <v>1937125.97</v>
      </c>
      <c r="S329" s="209">
        <f>P329-Q329-R329</f>
        <v>2905688.95</v>
      </c>
      <c r="T329" s="210"/>
      <c r="Z329" s="70"/>
    </row>
    <row r="330" spans="1:57" x14ac:dyDescent="0.25">
      <c r="A330" s="37" t="s">
        <v>96</v>
      </c>
      <c r="B330" s="40" t="s">
        <v>421</v>
      </c>
      <c r="C330" s="67" t="s">
        <v>269</v>
      </c>
      <c r="D330" s="68" t="s">
        <v>422</v>
      </c>
      <c r="E330" s="55">
        <v>42338</v>
      </c>
      <c r="F330" s="55">
        <v>42369</v>
      </c>
      <c r="G330" s="53">
        <v>21</v>
      </c>
      <c r="H330" s="53">
        <v>21</v>
      </c>
      <c r="I330" s="69">
        <v>503.3</v>
      </c>
      <c r="J330" s="53">
        <f>SUM(K330:L330)</f>
        <v>7</v>
      </c>
      <c r="K330" s="53">
        <v>1</v>
      </c>
      <c r="L330" s="53">
        <v>6</v>
      </c>
      <c r="M330" s="209">
        <f>SUM(N330:O330)</f>
        <v>294.60000000000002</v>
      </c>
      <c r="N330" s="45">
        <v>26.8</v>
      </c>
      <c r="O330" s="45">
        <v>267.8</v>
      </c>
      <c r="P330" s="209">
        <f t="shared" ref="P330:P382" si="99">M330*36430</f>
        <v>10732278</v>
      </c>
      <c r="Q330" s="209">
        <v>3456942.58</v>
      </c>
      <c r="R330" s="209">
        <v>2910134.17</v>
      </c>
      <c r="S330" s="209">
        <f>P330-Q330-R330</f>
        <v>4365201.25</v>
      </c>
      <c r="T330" s="210"/>
    </row>
    <row r="331" spans="1:57" x14ac:dyDescent="0.25">
      <c r="A331" s="37" t="s">
        <v>98</v>
      </c>
      <c r="B331" s="40" t="s">
        <v>423</v>
      </c>
      <c r="C331" s="67" t="s">
        <v>98</v>
      </c>
      <c r="D331" s="68" t="s">
        <v>424</v>
      </c>
      <c r="E331" s="55">
        <v>42338</v>
      </c>
      <c r="F331" s="55">
        <v>42369</v>
      </c>
      <c r="G331" s="53">
        <v>15</v>
      </c>
      <c r="H331" s="53">
        <v>15</v>
      </c>
      <c r="I331" s="69">
        <v>654.9</v>
      </c>
      <c r="J331" s="53">
        <f>SUM(K331:L331)</f>
        <v>9</v>
      </c>
      <c r="K331" s="53">
        <v>1</v>
      </c>
      <c r="L331" s="53">
        <v>8</v>
      </c>
      <c r="M331" s="209">
        <f>SUM(N331:O331)</f>
        <v>527.6</v>
      </c>
      <c r="N331" s="45">
        <v>62.9</v>
      </c>
      <c r="O331" s="45">
        <v>464.7</v>
      </c>
      <c r="P331" s="209">
        <f t="shared" si="99"/>
        <v>19220468</v>
      </c>
      <c r="Q331" s="209">
        <v>6191048.5599999996</v>
      </c>
      <c r="R331" s="209">
        <v>5211767.78</v>
      </c>
      <c r="S331" s="209">
        <f>P331-Q331-R331</f>
        <v>7817651.6600000011</v>
      </c>
      <c r="T331" s="210"/>
    </row>
    <row r="332" spans="1:57" x14ac:dyDescent="0.25">
      <c r="A332" s="37" t="s">
        <v>100</v>
      </c>
      <c r="B332" s="40" t="s">
        <v>425</v>
      </c>
      <c r="C332" s="67" t="s">
        <v>100</v>
      </c>
      <c r="D332" s="68" t="s">
        <v>424</v>
      </c>
      <c r="E332" s="55">
        <v>42338</v>
      </c>
      <c r="F332" s="55">
        <v>42369</v>
      </c>
      <c r="G332" s="53">
        <v>21</v>
      </c>
      <c r="H332" s="53">
        <v>21</v>
      </c>
      <c r="I332" s="69">
        <v>253.3</v>
      </c>
      <c r="J332" s="53">
        <f>SUM(K332:L332)</f>
        <v>5</v>
      </c>
      <c r="K332" s="53">
        <v>0</v>
      </c>
      <c r="L332" s="53">
        <v>5</v>
      </c>
      <c r="M332" s="209">
        <f>SUM(N332:O332)</f>
        <v>253.3</v>
      </c>
      <c r="N332" s="45">
        <v>0</v>
      </c>
      <c r="O332" s="45">
        <v>253.3</v>
      </c>
      <c r="P332" s="209">
        <f t="shared" si="99"/>
        <v>9227719</v>
      </c>
      <c r="Q332" s="209">
        <v>2972313.49</v>
      </c>
      <c r="R332" s="209">
        <v>2502162.2000000002</v>
      </c>
      <c r="S332" s="209">
        <f>P332-Q332-R332</f>
        <v>3753243.3099999996</v>
      </c>
      <c r="T332" s="210"/>
    </row>
    <row r="333" spans="1:57" s="51" customFormat="1" ht="21" x14ac:dyDescent="0.25">
      <c r="A333" s="71"/>
      <c r="B333" s="50" t="s">
        <v>426</v>
      </c>
      <c r="C333" s="39"/>
      <c r="D333" s="214"/>
      <c r="E333" s="39"/>
      <c r="F333" s="39"/>
      <c r="G333" s="211"/>
      <c r="H333" s="211"/>
      <c r="I333" s="209"/>
      <c r="J333" s="211"/>
      <c r="K333" s="211"/>
      <c r="L333" s="211"/>
      <c r="M333" s="209"/>
      <c r="N333" s="209"/>
      <c r="O333" s="209"/>
      <c r="P333" s="209"/>
      <c r="Q333" s="209"/>
      <c r="R333" s="209"/>
      <c r="S333" s="209"/>
      <c r="T333" s="39"/>
      <c r="Z333" s="8"/>
      <c r="AA333" s="8"/>
      <c r="AI333" s="9"/>
      <c r="AJ333" s="9"/>
    </row>
    <row r="334" spans="1:57" s="51" customFormat="1" ht="31.5" x14ac:dyDescent="0.25">
      <c r="A334" s="71"/>
      <c r="B334" s="52" t="s">
        <v>427</v>
      </c>
      <c r="C334" s="39" t="s">
        <v>31</v>
      </c>
      <c r="D334" s="214" t="s">
        <v>31</v>
      </c>
      <c r="E334" s="39" t="s">
        <v>31</v>
      </c>
      <c r="F334" s="39" t="s">
        <v>31</v>
      </c>
      <c r="G334" s="211">
        <f>SUM(G335:G342)</f>
        <v>95</v>
      </c>
      <c r="H334" s="211">
        <f t="shared" ref="H334:O334" si="100">SUM(H335:H342)</f>
        <v>95</v>
      </c>
      <c r="I334" s="209">
        <f t="shared" si="100"/>
        <v>2220.1099999999997</v>
      </c>
      <c r="J334" s="211">
        <f t="shared" si="100"/>
        <v>40</v>
      </c>
      <c r="K334" s="211">
        <f t="shared" si="100"/>
        <v>1</v>
      </c>
      <c r="L334" s="211">
        <f t="shared" si="100"/>
        <v>39</v>
      </c>
      <c r="M334" s="209">
        <f>SUM(M335:M342)</f>
        <v>1418.58</v>
      </c>
      <c r="N334" s="209">
        <f t="shared" si="100"/>
        <v>22.2</v>
      </c>
      <c r="O334" s="209">
        <f t="shared" si="100"/>
        <v>1396.38</v>
      </c>
      <c r="P334" s="209">
        <f>SUM(P335:P342)</f>
        <v>51678869.400000006</v>
      </c>
      <c r="Q334" s="209">
        <f>SUM(Q335:Q342)</f>
        <v>16646129</v>
      </c>
      <c r="R334" s="209">
        <f>SUM(R335:R342)</f>
        <v>14013096.159999998</v>
      </c>
      <c r="S334" s="209">
        <f>SUM(S335:S342)</f>
        <v>21019644.239999998</v>
      </c>
      <c r="T334" s="39"/>
      <c r="Z334" s="8"/>
      <c r="AA334" s="8"/>
      <c r="AI334" s="9"/>
      <c r="AJ334" s="9"/>
    </row>
    <row r="335" spans="1:57" s="51" customFormat="1" x14ac:dyDescent="0.25">
      <c r="A335" s="37" t="s">
        <v>288</v>
      </c>
      <c r="B335" s="72" t="s">
        <v>428</v>
      </c>
      <c r="C335" s="53">
        <v>15</v>
      </c>
      <c r="D335" s="68" t="s">
        <v>429</v>
      </c>
      <c r="E335" s="55">
        <v>42338</v>
      </c>
      <c r="F335" s="55">
        <v>42369</v>
      </c>
      <c r="G335" s="53">
        <v>5</v>
      </c>
      <c r="H335" s="53">
        <v>5</v>
      </c>
      <c r="I335" s="69">
        <v>188.5</v>
      </c>
      <c r="J335" s="53">
        <f t="shared" ref="J335:J342" si="101">SUM(K335:L335)</f>
        <v>4</v>
      </c>
      <c r="K335" s="53">
        <v>1</v>
      </c>
      <c r="L335" s="53">
        <v>3</v>
      </c>
      <c r="M335" s="209">
        <f t="shared" ref="M335:M342" si="102">SUM(N335:O335)</f>
        <v>105.10000000000001</v>
      </c>
      <c r="N335" s="45">
        <v>22.2</v>
      </c>
      <c r="O335" s="45">
        <v>82.9</v>
      </c>
      <c r="P335" s="209">
        <f t="shared" si="99"/>
        <v>3828793.0000000005</v>
      </c>
      <c r="Q335" s="209">
        <v>1233281.28</v>
      </c>
      <c r="R335" s="209">
        <v>1038204.69</v>
      </c>
      <c r="S335" s="209">
        <f t="shared" ref="S335:S342" si="103">P335-Q335-R335</f>
        <v>1557307.0300000007</v>
      </c>
      <c r="T335" s="39"/>
      <c r="Z335" s="8"/>
      <c r="AA335" s="8"/>
      <c r="AI335" s="9"/>
      <c r="AJ335" s="9"/>
    </row>
    <row r="336" spans="1:57" s="51" customFormat="1" x14ac:dyDescent="0.25">
      <c r="A336" s="37" t="s">
        <v>71</v>
      </c>
      <c r="B336" s="72" t="s">
        <v>430</v>
      </c>
      <c r="C336" s="53">
        <v>16</v>
      </c>
      <c r="D336" s="68" t="s">
        <v>429</v>
      </c>
      <c r="E336" s="55">
        <v>42338</v>
      </c>
      <c r="F336" s="55">
        <v>42369</v>
      </c>
      <c r="G336" s="53">
        <v>20</v>
      </c>
      <c r="H336" s="53">
        <v>20</v>
      </c>
      <c r="I336" s="69">
        <v>331.09</v>
      </c>
      <c r="J336" s="53">
        <f t="shared" si="101"/>
        <v>7</v>
      </c>
      <c r="K336" s="53">
        <v>0</v>
      </c>
      <c r="L336" s="53">
        <v>7</v>
      </c>
      <c r="M336" s="209">
        <f t="shared" si="102"/>
        <v>331.09</v>
      </c>
      <c r="N336" s="45">
        <v>0</v>
      </c>
      <c r="O336" s="45">
        <v>331.09</v>
      </c>
      <c r="P336" s="209">
        <f t="shared" si="99"/>
        <v>12061608.699999999</v>
      </c>
      <c r="Q336" s="209">
        <v>3885129.39</v>
      </c>
      <c r="R336" s="209">
        <v>3270591.72</v>
      </c>
      <c r="S336" s="209">
        <f t="shared" si="103"/>
        <v>4905887.589999998</v>
      </c>
      <c r="T336" s="39"/>
      <c r="Z336" s="8"/>
      <c r="AA336" s="8"/>
      <c r="AI336" s="9"/>
      <c r="AJ336" s="9"/>
    </row>
    <row r="337" spans="1:36" s="51" customFormat="1" x14ac:dyDescent="0.25">
      <c r="A337" s="37" t="s">
        <v>277</v>
      </c>
      <c r="B337" s="72" t="s">
        <v>431</v>
      </c>
      <c r="C337" s="53">
        <v>21</v>
      </c>
      <c r="D337" s="68" t="s">
        <v>429</v>
      </c>
      <c r="E337" s="55">
        <v>42338</v>
      </c>
      <c r="F337" s="55">
        <v>42369</v>
      </c>
      <c r="G337" s="53">
        <v>6</v>
      </c>
      <c r="H337" s="53">
        <v>6</v>
      </c>
      <c r="I337" s="69">
        <v>173.8</v>
      </c>
      <c r="J337" s="53">
        <f t="shared" si="101"/>
        <v>2</v>
      </c>
      <c r="K337" s="53">
        <v>0</v>
      </c>
      <c r="L337" s="53">
        <v>2</v>
      </c>
      <c r="M337" s="209">
        <f t="shared" si="102"/>
        <v>70.7</v>
      </c>
      <c r="N337" s="45">
        <v>0</v>
      </c>
      <c r="O337" s="45">
        <v>70.7</v>
      </c>
      <c r="P337" s="209">
        <f t="shared" si="99"/>
        <v>2575601</v>
      </c>
      <c r="Q337" s="209">
        <v>829619.28</v>
      </c>
      <c r="R337" s="209">
        <v>698392.69</v>
      </c>
      <c r="S337" s="209">
        <f t="shared" si="103"/>
        <v>1047589.03</v>
      </c>
      <c r="T337" s="39"/>
      <c r="Z337" s="8"/>
      <c r="AA337" s="8"/>
      <c r="AI337" s="9"/>
      <c r="AJ337" s="9"/>
    </row>
    <row r="338" spans="1:36" s="51" customFormat="1" x14ac:dyDescent="0.25">
      <c r="A338" s="37" t="s">
        <v>116</v>
      </c>
      <c r="B338" s="72" t="s">
        <v>432</v>
      </c>
      <c r="C338" s="53">
        <v>22</v>
      </c>
      <c r="D338" s="68" t="s">
        <v>429</v>
      </c>
      <c r="E338" s="55">
        <v>42338</v>
      </c>
      <c r="F338" s="55">
        <v>42369</v>
      </c>
      <c r="G338" s="53">
        <v>5</v>
      </c>
      <c r="H338" s="53">
        <v>5</v>
      </c>
      <c r="I338" s="69">
        <v>150.55000000000001</v>
      </c>
      <c r="J338" s="53">
        <f t="shared" si="101"/>
        <v>3</v>
      </c>
      <c r="K338" s="53">
        <v>0</v>
      </c>
      <c r="L338" s="53">
        <v>3</v>
      </c>
      <c r="M338" s="209">
        <f t="shared" si="102"/>
        <v>118.85</v>
      </c>
      <c r="N338" s="45">
        <v>0</v>
      </c>
      <c r="O338" s="45">
        <v>118.85</v>
      </c>
      <c r="P338" s="209">
        <f t="shared" si="99"/>
        <v>4329705.5</v>
      </c>
      <c r="Q338" s="209">
        <v>1394628.74</v>
      </c>
      <c r="R338" s="209">
        <v>1174030.71</v>
      </c>
      <c r="S338" s="209">
        <f t="shared" si="103"/>
        <v>1761046.0499999998</v>
      </c>
      <c r="T338" s="39"/>
      <c r="Z338" s="8"/>
      <c r="AA338" s="8"/>
      <c r="AI338" s="9"/>
      <c r="AJ338" s="9"/>
    </row>
    <row r="339" spans="1:36" s="51" customFormat="1" x14ac:dyDescent="0.25">
      <c r="A339" s="37" t="s">
        <v>155</v>
      </c>
      <c r="B339" s="72" t="s">
        <v>433</v>
      </c>
      <c r="C339" s="53">
        <v>20</v>
      </c>
      <c r="D339" s="68" t="s">
        <v>434</v>
      </c>
      <c r="E339" s="55">
        <v>42338</v>
      </c>
      <c r="F339" s="55">
        <v>42369</v>
      </c>
      <c r="G339" s="53">
        <v>8</v>
      </c>
      <c r="H339" s="53">
        <v>8</v>
      </c>
      <c r="I339" s="69">
        <v>221.2</v>
      </c>
      <c r="J339" s="53">
        <f t="shared" si="101"/>
        <v>5</v>
      </c>
      <c r="K339" s="53">
        <v>0</v>
      </c>
      <c r="L339" s="53">
        <v>5</v>
      </c>
      <c r="M339" s="209">
        <f t="shared" si="102"/>
        <v>141.15</v>
      </c>
      <c r="N339" s="45">
        <v>0</v>
      </c>
      <c r="O339" s="45">
        <v>141.15</v>
      </c>
      <c r="P339" s="209">
        <f t="shared" si="99"/>
        <v>5142094.5</v>
      </c>
      <c r="Q339" s="209">
        <v>1656304.97</v>
      </c>
      <c r="R339" s="209">
        <v>1394315.81</v>
      </c>
      <c r="S339" s="209">
        <f t="shared" si="103"/>
        <v>2091473.7200000002</v>
      </c>
      <c r="T339" s="39"/>
      <c r="Z339" s="8"/>
      <c r="AA339" s="8"/>
      <c r="AI339" s="9"/>
      <c r="AJ339" s="9"/>
    </row>
    <row r="340" spans="1:36" s="51" customFormat="1" x14ac:dyDescent="0.25">
      <c r="A340" s="37" t="s">
        <v>263</v>
      </c>
      <c r="B340" s="72" t="s">
        <v>435</v>
      </c>
      <c r="C340" s="53">
        <v>11</v>
      </c>
      <c r="D340" s="68" t="s">
        <v>429</v>
      </c>
      <c r="E340" s="55">
        <v>42338</v>
      </c>
      <c r="F340" s="55">
        <v>42369</v>
      </c>
      <c r="G340" s="53">
        <v>22</v>
      </c>
      <c r="H340" s="53">
        <v>22</v>
      </c>
      <c r="I340" s="69">
        <v>324</v>
      </c>
      <c r="J340" s="53">
        <f t="shared" si="101"/>
        <v>9</v>
      </c>
      <c r="K340" s="53">
        <v>0</v>
      </c>
      <c r="L340" s="53">
        <v>9</v>
      </c>
      <c r="M340" s="209">
        <f t="shared" si="102"/>
        <v>324</v>
      </c>
      <c r="N340" s="45">
        <v>0</v>
      </c>
      <c r="O340" s="45">
        <v>324</v>
      </c>
      <c r="P340" s="209">
        <f t="shared" si="99"/>
        <v>11803320</v>
      </c>
      <c r="Q340" s="209">
        <v>3801932.78</v>
      </c>
      <c r="R340" s="209">
        <v>3200554.89</v>
      </c>
      <c r="S340" s="209">
        <f t="shared" si="103"/>
        <v>4800832.33</v>
      </c>
      <c r="T340" s="39"/>
      <c r="Z340" s="8"/>
      <c r="AA340" s="8"/>
      <c r="AI340" s="9"/>
      <c r="AJ340" s="9"/>
    </row>
    <row r="341" spans="1:36" s="51" customFormat="1" x14ac:dyDescent="0.25">
      <c r="A341" s="37" t="s">
        <v>104</v>
      </c>
      <c r="B341" s="72" t="s">
        <v>436</v>
      </c>
      <c r="C341" s="53">
        <v>13</v>
      </c>
      <c r="D341" s="68" t="s">
        <v>434</v>
      </c>
      <c r="E341" s="55">
        <v>42338</v>
      </c>
      <c r="F341" s="55">
        <v>42369</v>
      </c>
      <c r="G341" s="53">
        <v>16</v>
      </c>
      <c r="H341" s="53">
        <v>16</v>
      </c>
      <c r="I341" s="69">
        <v>273.17</v>
      </c>
      <c r="J341" s="53">
        <f t="shared" si="101"/>
        <v>4</v>
      </c>
      <c r="K341" s="53">
        <v>0</v>
      </c>
      <c r="L341" s="53">
        <v>4</v>
      </c>
      <c r="M341" s="209">
        <f t="shared" si="102"/>
        <v>110.79</v>
      </c>
      <c r="N341" s="45">
        <v>0</v>
      </c>
      <c r="O341" s="45">
        <v>110.79</v>
      </c>
      <c r="P341" s="209">
        <f t="shared" si="99"/>
        <v>4036079.7</v>
      </c>
      <c r="Q341" s="209">
        <v>1300049.79</v>
      </c>
      <c r="R341" s="209">
        <v>1094411.96</v>
      </c>
      <c r="S341" s="209">
        <f t="shared" si="103"/>
        <v>1641617.9500000002</v>
      </c>
      <c r="T341" s="39"/>
      <c r="Z341" s="8"/>
      <c r="AA341" s="8"/>
      <c r="AI341" s="9"/>
      <c r="AJ341" s="9"/>
    </row>
    <row r="342" spans="1:36" s="51" customFormat="1" x14ac:dyDescent="0.25">
      <c r="A342" s="37" t="s">
        <v>82</v>
      </c>
      <c r="B342" s="52" t="s">
        <v>437</v>
      </c>
      <c r="C342" s="211">
        <v>14</v>
      </c>
      <c r="D342" s="214" t="s">
        <v>434</v>
      </c>
      <c r="E342" s="55">
        <v>42338</v>
      </c>
      <c r="F342" s="55">
        <v>42369</v>
      </c>
      <c r="G342" s="211">
        <v>13</v>
      </c>
      <c r="H342" s="211">
        <v>13</v>
      </c>
      <c r="I342" s="39">
        <v>557.79999999999995</v>
      </c>
      <c r="J342" s="53">
        <f t="shared" si="101"/>
        <v>6</v>
      </c>
      <c r="K342" s="211">
        <v>0</v>
      </c>
      <c r="L342" s="211">
        <v>6</v>
      </c>
      <c r="M342" s="209">
        <f t="shared" si="102"/>
        <v>216.9</v>
      </c>
      <c r="N342" s="209">
        <v>0</v>
      </c>
      <c r="O342" s="209">
        <v>216.9</v>
      </c>
      <c r="P342" s="209">
        <f t="shared" si="99"/>
        <v>7901667</v>
      </c>
      <c r="Q342" s="209">
        <v>2545182.77</v>
      </c>
      <c r="R342" s="209">
        <v>2142593.69</v>
      </c>
      <c r="S342" s="209">
        <f t="shared" si="103"/>
        <v>3213890.5400000005</v>
      </c>
      <c r="T342" s="39"/>
      <c r="Z342" s="8"/>
      <c r="AA342" s="8"/>
      <c r="AI342" s="9"/>
      <c r="AJ342" s="9"/>
    </row>
    <row r="343" spans="1:36" ht="21.75" customHeight="1" x14ac:dyDescent="0.25">
      <c r="A343" s="66"/>
      <c r="B343" s="73" t="s">
        <v>57</v>
      </c>
      <c r="C343" s="210"/>
      <c r="D343" s="210"/>
      <c r="E343" s="210"/>
      <c r="F343" s="210"/>
      <c r="G343" s="211"/>
      <c r="H343" s="211"/>
      <c r="I343" s="209"/>
      <c r="J343" s="211"/>
      <c r="K343" s="211"/>
      <c r="L343" s="211"/>
      <c r="M343" s="28"/>
      <c r="N343" s="209"/>
      <c r="O343" s="209"/>
      <c r="P343" s="209"/>
      <c r="Q343" s="209"/>
      <c r="R343" s="209"/>
      <c r="S343" s="209"/>
      <c r="T343" s="210"/>
    </row>
    <row r="344" spans="1:36" ht="21" x14ac:dyDescent="0.25">
      <c r="A344" s="66"/>
      <c r="B344" s="31" t="s">
        <v>438</v>
      </c>
      <c r="C344" s="210"/>
      <c r="D344" s="214"/>
      <c r="E344" s="210"/>
      <c r="F344" s="210"/>
      <c r="G344" s="211"/>
      <c r="H344" s="211"/>
      <c r="I344" s="209"/>
      <c r="J344" s="211"/>
      <c r="K344" s="211"/>
      <c r="L344" s="211"/>
      <c r="M344" s="28"/>
      <c r="N344" s="209"/>
      <c r="O344" s="209"/>
      <c r="P344" s="209"/>
      <c r="Q344" s="209"/>
      <c r="R344" s="209"/>
      <c r="S344" s="209"/>
      <c r="T344" s="210"/>
    </row>
    <row r="345" spans="1:36" ht="31.5" x14ac:dyDescent="0.25">
      <c r="A345" s="66"/>
      <c r="B345" s="52" t="s">
        <v>439</v>
      </c>
      <c r="C345" s="39" t="s">
        <v>31</v>
      </c>
      <c r="D345" s="214" t="s">
        <v>31</v>
      </c>
      <c r="E345" s="39" t="s">
        <v>31</v>
      </c>
      <c r="F345" s="39" t="s">
        <v>31</v>
      </c>
      <c r="G345" s="211">
        <f>SUM(G346:G348)</f>
        <v>92</v>
      </c>
      <c r="H345" s="211">
        <f t="shared" ref="H345:S345" si="104">SUM(H346:H348)</f>
        <v>92</v>
      </c>
      <c r="I345" s="209">
        <f t="shared" si="104"/>
        <v>1421.5</v>
      </c>
      <c r="J345" s="211">
        <f t="shared" si="104"/>
        <v>32</v>
      </c>
      <c r="K345" s="211">
        <f t="shared" si="104"/>
        <v>17</v>
      </c>
      <c r="L345" s="211">
        <f t="shared" si="104"/>
        <v>15</v>
      </c>
      <c r="M345" s="209">
        <f>SUM(M346:M348)</f>
        <v>1421.4999999999998</v>
      </c>
      <c r="N345" s="209">
        <f t="shared" si="104"/>
        <v>756.7</v>
      </c>
      <c r="O345" s="209">
        <f t="shared" si="104"/>
        <v>664.8</v>
      </c>
      <c r="P345" s="209">
        <f t="shared" si="104"/>
        <v>51785245</v>
      </c>
      <c r="Q345" s="209">
        <f t="shared" si="104"/>
        <v>16680393.33</v>
      </c>
      <c r="R345" s="209">
        <f t="shared" si="104"/>
        <v>14041940.67</v>
      </c>
      <c r="S345" s="209">
        <f t="shared" si="104"/>
        <v>21062910.999999996</v>
      </c>
      <c r="T345" s="210"/>
    </row>
    <row r="346" spans="1:36" x14ac:dyDescent="0.25">
      <c r="A346" s="37" t="s">
        <v>40</v>
      </c>
      <c r="B346" s="36" t="s">
        <v>440</v>
      </c>
      <c r="C346" s="74">
        <v>21</v>
      </c>
      <c r="D346" s="214">
        <v>40897</v>
      </c>
      <c r="E346" s="55">
        <v>42338</v>
      </c>
      <c r="F346" s="55">
        <v>42369</v>
      </c>
      <c r="G346" s="211">
        <v>31</v>
      </c>
      <c r="H346" s="211">
        <v>31</v>
      </c>
      <c r="I346" s="39">
        <v>525.1</v>
      </c>
      <c r="J346" s="211">
        <f>SUM(K346:L346)</f>
        <v>12</v>
      </c>
      <c r="K346" s="211">
        <v>5</v>
      </c>
      <c r="L346" s="211">
        <v>7</v>
      </c>
      <c r="M346" s="209">
        <f>SUM(N346:O346)</f>
        <v>525.1</v>
      </c>
      <c r="N346" s="209">
        <v>231.8</v>
      </c>
      <c r="O346" s="209">
        <v>293.3</v>
      </c>
      <c r="P346" s="209">
        <f t="shared" si="99"/>
        <v>19129393</v>
      </c>
      <c r="Q346" s="209">
        <v>6161712.6600000001</v>
      </c>
      <c r="R346" s="209">
        <v>5187072.1399999997</v>
      </c>
      <c r="S346" s="209">
        <f>P346-Q346-R346</f>
        <v>7780608.2000000002</v>
      </c>
      <c r="T346" s="210"/>
    </row>
    <row r="347" spans="1:36" x14ac:dyDescent="0.25">
      <c r="A347" s="37" t="s">
        <v>102</v>
      </c>
      <c r="B347" s="36" t="s">
        <v>441</v>
      </c>
      <c r="C347" s="210">
        <v>22</v>
      </c>
      <c r="D347" s="214">
        <v>40897</v>
      </c>
      <c r="E347" s="55">
        <v>42338</v>
      </c>
      <c r="F347" s="55">
        <v>42369</v>
      </c>
      <c r="G347" s="211">
        <v>40</v>
      </c>
      <c r="H347" s="211">
        <v>40</v>
      </c>
      <c r="I347" s="39">
        <v>523.1</v>
      </c>
      <c r="J347" s="211">
        <f>SUM(K347:L347)</f>
        <v>12</v>
      </c>
      <c r="K347" s="211">
        <v>6</v>
      </c>
      <c r="L347" s="211">
        <v>6</v>
      </c>
      <c r="M347" s="209">
        <f>SUM(N347:O347)</f>
        <v>523.09999999999991</v>
      </c>
      <c r="N347" s="209">
        <v>257.39999999999998</v>
      </c>
      <c r="O347" s="209">
        <v>265.7</v>
      </c>
      <c r="P347" s="209">
        <f t="shared" si="99"/>
        <v>19056532.999999996</v>
      </c>
      <c r="Q347" s="209">
        <v>6138243.9299999997</v>
      </c>
      <c r="R347" s="209">
        <v>5167315.63</v>
      </c>
      <c r="S347" s="209">
        <f>P347-Q347-R347</f>
        <v>7750973.4399999967</v>
      </c>
      <c r="T347" s="210"/>
    </row>
    <row r="348" spans="1:36" x14ac:dyDescent="0.25">
      <c r="A348" s="37" t="s">
        <v>172</v>
      </c>
      <c r="B348" s="36" t="s">
        <v>442</v>
      </c>
      <c r="C348" s="212">
        <v>20</v>
      </c>
      <c r="D348" s="75">
        <v>40897</v>
      </c>
      <c r="E348" s="55">
        <v>42338</v>
      </c>
      <c r="F348" s="55">
        <v>42369</v>
      </c>
      <c r="G348" s="76">
        <v>21</v>
      </c>
      <c r="H348" s="76">
        <v>21</v>
      </c>
      <c r="I348" s="77">
        <v>373.3</v>
      </c>
      <c r="J348" s="76">
        <f>SUM(K348:L348)</f>
        <v>8</v>
      </c>
      <c r="K348" s="76">
        <v>6</v>
      </c>
      <c r="L348" s="76">
        <v>2</v>
      </c>
      <c r="M348" s="209">
        <f>SUM(N348:O348)</f>
        <v>373.3</v>
      </c>
      <c r="N348" s="78">
        <v>267.5</v>
      </c>
      <c r="O348" s="78">
        <v>105.8</v>
      </c>
      <c r="P348" s="209">
        <f t="shared" si="99"/>
        <v>13599319</v>
      </c>
      <c r="Q348" s="209">
        <v>4380436.74</v>
      </c>
      <c r="R348" s="209">
        <v>3687552.9</v>
      </c>
      <c r="S348" s="209">
        <f>P348-Q348-R348</f>
        <v>5531329.3599999994</v>
      </c>
      <c r="T348" s="210"/>
    </row>
    <row r="349" spans="1:36" ht="24" customHeight="1" x14ac:dyDescent="0.25">
      <c r="A349" s="23"/>
      <c r="B349" s="79" t="s">
        <v>65</v>
      </c>
      <c r="C349" s="37"/>
      <c r="D349" s="214"/>
      <c r="E349" s="210"/>
      <c r="F349" s="210"/>
      <c r="G349" s="211"/>
      <c r="H349" s="211"/>
      <c r="I349" s="209"/>
      <c r="J349" s="211"/>
      <c r="K349" s="211"/>
      <c r="L349" s="211"/>
      <c r="M349" s="209"/>
      <c r="N349" s="209"/>
      <c r="O349" s="209"/>
      <c r="P349" s="209"/>
      <c r="Q349" s="209"/>
      <c r="R349" s="209"/>
      <c r="S349" s="209"/>
      <c r="T349" s="210"/>
    </row>
    <row r="350" spans="1:36" ht="21" x14ac:dyDescent="0.25">
      <c r="A350" s="23"/>
      <c r="B350" s="31" t="s">
        <v>443</v>
      </c>
      <c r="C350" s="210"/>
      <c r="D350" s="214"/>
      <c r="E350" s="210"/>
      <c r="F350" s="210"/>
      <c r="G350" s="211"/>
      <c r="H350" s="211"/>
      <c r="I350" s="209"/>
      <c r="J350" s="211"/>
      <c r="K350" s="211"/>
      <c r="L350" s="211"/>
      <c r="M350" s="209"/>
      <c r="N350" s="209"/>
      <c r="O350" s="209"/>
      <c r="P350" s="209"/>
      <c r="Q350" s="209"/>
      <c r="R350" s="209"/>
      <c r="S350" s="209"/>
      <c r="T350" s="210"/>
    </row>
    <row r="351" spans="1:36" ht="31.5" x14ac:dyDescent="0.25">
      <c r="A351" s="23"/>
      <c r="B351" s="35" t="s">
        <v>444</v>
      </c>
      <c r="C351" s="210" t="s">
        <v>31</v>
      </c>
      <c r="D351" s="214" t="s">
        <v>31</v>
      </c>
      <c r="E351" s="210" t="s">
        <v>31</v>
      </c>
      <c r="F351" s="210" t="s">
        <v>31</v>
      </c>
      <c r="G351" s="211">
        <f>SUM(G352:G361)</f>
        <v>179</v>
      </c>
      <c r="H351" s="211">
        <f t="shared" ref="H351:O351" si="105">SUM(H352:H361)</f>
        <v>179</v>
      </c>
      <c r="I351" s="209">
        <f t="shared" si="105"/>
        <v>3114.5</v>
      </c>
      <c r="J351" s="211">
        <f t="shared" si="105"/>
        <v>70</v>
      </c>
      <c r="K351" s="211">
        <f t="shared" si="105"/>
        <v>39</v>
      </c>
      <c r="L351" s="211">
        <f t="shared" si="105"/>
        <v>31</v>
      </c>
      <c r="M351" s="209">
        <f>SUM(M352:M361)</f>
        <v>2905.8999999999992</v>
      </c>
      <c r="N351" s="209">
        <f t="shared" si="105"/>
        <v>1637.1999999999998</v>
      </c>
      <c r="O351" s="209">
        <f t="shared" si="105"/>
        <v>1268.7</v>
      </c>
      <c r="P351" s="209">
        <f>SUM(P352:P361)</f>
        <v>104174437.69</v>
      </c>
      <c r="Q351" s="209">
        <f>SUM(Q352:Q361)</f>
        <v>33555322.469999999</v>
      </c>
      <c r="R351" s="209">
        <f>SUM(R352:R361)</f>
        <v>28247646.039999999</v>
      </c>
      <c r="S351" s="209">
        <f>SUM(S352:S361)</f>
        <v>42371469.18</v>
      </c>
      <c r="T351" s="210"/>
    </row>
    <row r="352" spans="1:36" x14ac:dyDescent="0.25">
      <c r="A352" s="37" t="s">
        <v>174</v>
      </c>
      <c r="B352" s="36" t="s">
        <v>445</v>
      </c>
      <c r="C352" s="37" t="s">
        <v>131</v>
      </c>
      <c r="D352" s="214">
        <v>40809</v>
      </c>
      <c r="E352" s="55">
        <v>42338</v>
      </c>
      <c r="F352" s="55">
        <v>42369</v>
      </c>
      <c r="G352" s="210">
        <v>25</v>
      </c>
      <c r="H352" s="210">
        <v>25</v>
      </c>
      <c r="I352" s="39">
        <v>421.9</v>
      </c>
      <c r="J352" s="211">
        <f>SUM(K352:L352)</f>
        <v>9</v>
      </c>
      <c r="K352" s="210">
        <v>6</v>
      </c>
      <c r="L352" s="210">
        <v>3</v>
      </c>
      <c r="M352" s="209">
        <f t="shared" ref="M352:M361" si="106">SUM(N352:O352)</f>
        <v>421.9</v>
      </c>
      <c r="N352" s="209">
        <v>264.2</v>
      </c>
      <c r="O352" s="209">
        <v>157.69999999999999</v>
      </c>
      <c r="P352" s="209">
        <f>Q352+R352+S352</f>
        <v>15213168</v>
      </c>
      <c r="Q352" s="209">
        <v>4900268.9000000004</v>
      </c>
      <c r="R352" s="209">
        <v>4125159.63</v>
      </c>
      <c r="S352" s="209">
        <v>6187739.4699999997</v>
      </c>
      <c r="T352" s="210"/>
    </row>
    <row r="353" spans="1:20" x14ac:dyDescent="0.25">
      <c r="A353" s="37" t="s">
        <v>80</v>
      </c>
      <c r="B353" s="36" t="s">
        <v>446</v>
      </c>
      <c r="C353" s="37" t="s">
        <v>447</v>
      </c>
      <c r="D353" s="214">
        <v>40809</v>
      </c>
      <c r="E353" s="55">
        <v>42338</v>
      </c>
      <c r="F353" s="55">
        <v>42369</v>
      </c>
      <c r="G353" s="210">
        <v>15</v>
      </c>
      <c r="H353" s="210">
        <v>15</v>
      </c>
      <c r="I353" s="39">
        <v>421.7</v>
      </c>
      <c r="J353" s="211">
        <f t="shared" ref="J353:J361" si="107">SUM(K353:L353)</f>
        <v>9</v>
      </c>
      <c r="K353" s="210">
        <v>5</v>
      </c>
      <c r="L353" s="210">
        <v>4</v>
      </c>
      <c r="M353" s="209">
        <f t="shared" si="106"/>
        <v>345.9</v>
      </c>
      <c r="N353" s="209">
        <v>158</v>
      </c>
      <c r="O353" s="209">
        <v>187.9</v>
      </c>
      <c r="P353" s="209">
        <f>Q353+R353+S353</f>
        <v>12255596.43</v>
      </c>
      <c r="Q353" s="209">
        <v>3947614.2</v>
      </c>
      <c r="R353" s="209">
        <v>3323192.89</v>
      </c>
      <c r="S353" s="209">
        <v>4984789.34</v>
      </c>
      <c r="T353" s="210"/>
    </row>
    <row r="354" spans="1:20" x14ac:dyDescent="0.25">
      <c r="A354" s="37" t="s">
        <v>181</v>
      </c>
      <c r="B354" s="36" t="s">
        <v>448</v>
      </c>
      <c r="C354" s="37" t="s">
        <v>151</v>
      </c>
      <c r="D354" s="214">
        <v>40809</v>
      </c>
      <c r="E354" s="55">
        <v>42338</v>
      </c>
      <c r="F354" s="55">
        <v>42369</v>
      </c>
      <c r="G354" s="211">
        <v>22</v>
      </c>
      <c r="H354" s="211">
        <v>22</v>
      </c>
      <c r="I354" s="39">
        <v>383.4</v>
      </c>
      <c r="J354" s="211">
        <f t="shared" si="107"/>
        <v>8</v>
      </c>
      <c r="K354" s="211">
        <v>3</v>
      </c>
      <c r="L354" s="211">
        <v>5</v>
      </c>
      <c r="M354" s="209">
        <f t="shared" si="106"/>
        <v>383.4</v>
      </c>
      <c r="N354" s="209">
        <v>144.19999999999999</v>
      </c>
      <c r="O354" s="209">
        <v>239.2</v>
      </c>
      <c r="P354" s="209">
        <f t="shared" si="99"/>
        <v>13967262</v>
      </c>
      <c r="Q354" s="209">
        <v>4498953.78</v>
      </c>
      <c r="R354" s="209">
        <v>3787323.29</v>
      </c>
      <c r="S354" s="209">
        <f t="shared" ref="S354:S360" si="108">P354-Q354-R354</f>
        <v>5680984.9299999988</v>
      </c>
      <c r="T354" s="210"/>
    </row>
    <row r="355" spans="1:20" x14ac:dyDescent="0.25">
      <c r="A355" s="37" t="s">
        <v>64</v>
      </c>
      <c r="B355" s="36" t="s">
        <v>449</v>
      </c>
      <c r="C355" s="37" t="s">
        <v>153</v>
      </c>
      <c r="D355" s="214">
        <v>40809</v>
      </c>
      <c r="E355" s="55">
        <v>42338</v>
      </c>
      <c r="F355" s="55">
        <v>42369</v>
      </c>
      <c r="G355" s="211">
        <v>20</v>
      </c>
      <c r="H355" s="211">
        <v>20</v>
      </c>
      <c r="I355" s="39">
        <v>407.6</v>
      </c>
      <c r="J355" s="211">
        <f t="shared" si="107"/>
        <v>8</v>
      </c>
      <c r="K355" s="211">
        <v>6</v>
      </c>
      <c r="L355" s="211">
        <v>2</v>
      </c>
      <c r="M355" s="209">
        <f t="shared" si="106"/>
        <v>407.6</v>
      </c>
      <c r="N355" s="209">
        <v>305.10000000000002</v>
      </c>
      <c r="O355" s="209">
        <v>102.5</v>
      </c>
      <c r="P355" s="209">
        <v>14666478.810000001</v>
      </c>
      <c r="Q355" s="209">
        <v>4724176.46</v>
      </c>
      <c r="R355" s="209">
        <v>3976920.93</v>
      </c>
      <c r="S355" s="209">
        <f t="shared" si="108"/>
        <v>5965381.4200000018</v>
      </c>
      <c r="T355" s="210"/>
    </row>
    <row r="356" spans="1:20" x14ac:dyDescent="0.25">
      <c r="A356" s="37" t="s">
        <v>56</v>
      </c>
      <c r="B356" s="36" t="s">
        <v>450</v>
      </c>
      <c r="C356" s="37" t="s">
        <v>145</v>
      </c>
      <c r="D356" s="214">
        <v>40810</v>
      </c>
      <c r="E356" s="55">
        <v>42338</v>
      </c>
      <c r="F356" s="55">
        <v>42369</v>
      </c>
      <c r="G356" s="211">
        <v>31</v>
      </c>
      <c r="H356" s="211">
        <v>31</v>
      </c>
      <c r="I356" s="39">
        <v>392.3</v>
      </c>
      <c r="J356" s="211">
        <f t="shared" si="107"/>
        <v>9</v>
      </c>
      <c r="K356" s="211">
        <v>6</v>
      </c>
      <c r="L356" s="211">
        <v>3</v>
      </c>
      <c r="M356" s="209">
        <f t="shared" si="106"/>
        <v>392.29999999999995</v>
      </c>
      <c r="N356" s="209">
        <v>245.1</v>
      </c>
      <c r="O356" s="209">
        <v>147.19999999999999</v>
      </c>
      <c r="P356" s="209">
        <v>14291489</v>
      </c>
      <c r="Q356" s="209">
        <v>4603389.59</v>
      </c>
      <c r="R356" s="209">
        <v>3875239.76</v>
      </c>
      <c r="S356" s="209">
        <f t="shared" si="108"/>
        <v>5812859.6500000004</v>
      </c>
      <c r="T356" s="210"/>
    </row>
    <row r="357" spans="1:20" ht="10.5" customHeight="1" x14ac:dyDescent="0.25">
      <c r="A357" s="37" t="s">
        <v>54</v>
      </c>
      <c r="B357" s="36" t="s">
        <v>451</v>
      </c>
      <c r="C357" s="37" t="s">
        <v>170</v>
      </c>
      <c r="D357" s="214">
        <v>40865</v>
      </c>
      <c r="E357" s="55">
        <v>42338</v>
      </c>
      <c r="F357" s="55">
        <v>42369</v>
      </c>
      <c r="G357" s="211">
        <v>9</v>
      </c>
      <c r="H357" s="211">
        <v>9</v>
      </c>
      <c r="I357" s="39">
        <v>141.9</v>
      </c>
      <c r="J357" s="211">
        <f t="shared" si="107"/>
        <v>3</v>
      </c>
      <c r="K357" s="211">
        <v>1</v>
      </c>
      <c r="L357" s="211">
        <v>2</v>
      </c>
      <c r="M357" s="209">
        <f t="shared" si="106"/>
        <v>108</v>
      </c>
      <c r="N357" s="209">
        <v>36.799999999999997</v>
      </c>
      <c r="O357" s="209">
        <v>71.2</v>
      </c>
      <c r="P357" s="209">
        <f>Q357+R357+S357</f>
        <v>3923511</v>
      </c>
      <c r="Q357" s="209">
        <v>1263790.6100000001</v>
      </c>
      <c r="R357" s="209">
        <v>1063888.1499999999</v>
      </c>
      <c r="S357" s="209">
        <v>1595832.24</v>
      </c>
      <c r="T357" s="210"/>
    </row>
    <row r="358" spans="1:20" x14ac:dyDescent="0.25">
      <c r="A358" s="37" t="s">
        <v>52</v>
      </c>
      <c r="B358" s="36" t="s">
        <v>452</v>
      </c>
      <c r="C358" s="37" t="s">
        <v>168</v>
      </c>
      <c r="D358" s="214">
        <v>40865</v>
      </c>
      <c r="E358" s="55">
        <v>42338</v>
      </c>
      <c r="F358" s="55">
        <v>42369</v>
      </c>
      <c r="G358" s="211">
        <v>8</v>
      </c>
      <c r="H358" s="211">
        <v>8</v>
      </c>
      <c r="I358" s="39">
        <v>152</v>
      </c>
      <c r="J358" s="211">
        <f t="shared" si="107"/>
        <v>4</v>
      </c>
      <c r="K358" s="211">
        <v>4</v>
      </c>
      <c r="L358" s="211">
        <v>0</v>
      </c>
      <c r="M358" s="209">
        <f t="shared" si="106"/>
        <v>152</v>
      </c>
      <c r="N358" s="209">
        <v>152</v>
      </c>
      <c r="O358" s="209">
        <v>0</v>
      </c>
      <c r="P358" s="209">
        <f>Q358+R358+S358</f>
        <v>5390085.5700000003</v>
      </c>
      <c r="Q358" s="209">
        <v>1736184.65</v>
      </c>
      <c r="R358" s="209">
        <v>1461560.36</v>
      </c>
      <c r="S358" s="209">
        <v>2192340.56</v>
      </c>
      <c r="T358" s="210"/>
    </row>
    <row r="359" spans="1:20" x14ac:dyDescent="0.25">
      <c r="A359" s="37" t="s">
        <v>42</v>
      </c>
      <c r="B359" s="36" t="s">
        <v>453</v>
      </c>
      <c r="C359" s="37" t="s">
        <v>177</v>
      </c>
      <c r="D359" s="214">
        <v>40865</v>
      </c>
      <c r="E359" s="55">
        <v>42338</v>
      </c>
      <c r="F359" s="55">
        <v>42369</v>
      </c>
      <c r="G359" s="211">
        <v>10</v>
      </c>
      <c r="H359" s="211">
        <v>10</v>
      </c>
      <c r="I359" s="39">
        <v>253</v>
      </c>
      <c r="J359" s="211">
        <f t="shared" si="107"/>
        <v>4</v>
      </c>
      <c r="K359" s="211">
        <v>2</v>
      </c>
      <c r="L359" s="211">
        <v>2</v>
      </c>
      <c r="M359" s="209">
        <f t="shared" si="106"/>
        <v>166.2</v>
      </c>
      <c r="N359" s="209">
        <v>96.2</v>
      </c>
      <c r="O359" s="209">
        <v>70</v>
      </c>
      <c r="P359" s="209">
        <v>5898522.1100000003</v>
      </c>
      <c r="Q359" s="209">
        <v>1899955.65</v>
      </c>
      <c r="R359" s="209">
        <v>1599426.59</v>
      </c>
      <c r="S359" s="209">
        <f t="shared" si="108"/>
        <v>2399139.87</v>
      </c>
      <c r="T359" s="210"/>
    </row>
    <row r="360" spans="1:20" x14ac:dyDescent="0.25">
      <c r="A360" s="37" t="s">
        <v>44</v>
      </c>
      <c r="B360" s="36" t="s">
        <v>454</v>
      </c>
      <c r="C360" s="37" t="s">
        <v>455</v>
      </c>
      <c r="D360" s="214">
        <v>40865</v>
      </c>
      <c r="E360" s="55">
        <v>42338</v>
      </c>
      <c r="F360" s="55">
        <v>42369</v>
      </c>
      <c r="G360" s="211">
        <v>12</v>
      </c>
      <c r="H360" s="211">
        <v>12</v>
      </c>
      <c r="I360" s="39">
        <v>229.8</v>
      </c>
      <c r="J360" s="211">
        <f t="shared" si="107"/>
        <v>5</v>
      </c>
      <c r="K360" s="211">
        <v>2</v>
      </c>
      <c r="L360" s="211">
        <v>3</v>
      </c>
      <c r="M360" s="209">
        <f t="shared" si="106"/>
        <v>217.7</v>
      </c>
      <c r="N360" s="209">
        <v>114.5</v>
      </c>
      <c r="O360" s="209">
        <v>103.2</v>
      </c>
      <c r="P360" s="209">
        <v>7430443.9100000001</v>
      </c>
      <c r="Q360" s="209">
        <v>2393398.5</v>
      </c>
      <c r="R360" s="209">
        <v>2014818.16</v>
      </c>
      <c r="S360" s="209">
        <f t="shared" si="108"/>
        <v>3022227.25</v>
      </c>
      <c r="T360" s="210"/>
    </row>
    <row r="361" spans="1:20" x14ac:dyDescent="0.25">
      <c r="A361" s="37" t="s">
        <v>46</v>
      </c>
      <c r="B361" s="36" t="s">
        <v>456</v>
      </c>
      <c r="C361" s="37" t="s">
        <v>44</v>
      </c>
      <c r="D361" s="214">
        <v>40781</v>
      </c>
      <c r="E361" s="55">
        <v>42338</v>
      </c>
      <c r="F361" s="55">
        <v>42369</v>
      </c>
      <c r="G361" s="211">
        <v>27</v>
      </c>
      <c r="H361" s="211">
        <v>27</v>
      </c>
      <c r="I361" s="39">
        <v>310.89999999999998</v>
      </c>
      <c r="J361" s="211">
        <f t="shared" si="107"/>
        <v>11</v>
      </c>
      <c r="K361" s="211">
        <v>4</v>
      </c>
      <c r="L361" s="211">
        <v>7</v>
      </c>
      <c r="M361" s="209">
        <f t="shared" si="106"/>
        <v>310.89999999999998</v>
      </c>
      <c r="N361" s="209">
        <v>121.1</v>
      </c>
      <c r="O361" s="209">
        <v>189.8</v>
      </c>
      <c r="P361" s="209">
        <v>11137880.859999999</v>
      </c>
      <c r="Q361" s="209">
        <v>3587590.13</v>
      </c>
      <c r="R361" s="209">
        <v>3020116.28</v>
      </c>
      <c r="S361" s="209">
        <v>4530174.45</v>
      </c>
      <c r="T361" s="210"/>
    </row>
    <row r="362" spans="1:20" ht="21.75" customHeight="1" x14ac:dyDescent="0.25">
      <c r="A362" s="66"/>
      <c r="B362" s="43" t="s">
        <v>89</v>
      </c>
      <c r="C362" s="80"/>
      <c r="D362" s="81"/>
      <c r="E362" s="82"/>
      <c r="F362" s="82"/>
      <c r="G362" s="83"/>
      <c r="H362" s="83"/>
      <c r="I362" s="84"/>
      <c r="J362" s="83"/>
      <c r="K362" s="83"/>
      <c r="L362" s="83"/>
      <c r="M362" s="84"/>
      <c r="N362" s="84"/>
      <c r="O362" s="84"/>
      <c r="P362" s="209"/>
      <c r="Q362" s="209"/>
      <c r="R362" s="209"/>
      <c r="S362" s="209"/>
      <c r="T362" s="210"/>
    </row>
    <row r="363" spans="1:20" ht="31.5" x14ac:dyDescent="0.25">
      <c r="A363" s="23"/>
      <c r="B363" s="58" t="s">
        <v>457</v>
      </c>
      <c r="C363" s="210" t="s">
        <v>31</v>
      </c>
      <c r="D363" s="214" t="s">
        <v>31</v>
      </c>
      <c r="E363" s="210" t="s">
        <v>31</v>
      </c>
      <c r="F363" s="210" t="s">
        <v>31</v>
      </c>
      <c r="G363" s="211">
        <f>SUM(G364:G372)</f>
        <v>86</v>
      </c>
      <c r="H363" s="211">
        <f t="shared" ref="H363:S363" si="109">SUM(H364:H372)</f>
        <v>74</v>
      </c>
      <c r="I363" s="209">
        <f t="shared" si="109"/>
        <v>1736.6000000000001</v>
      </c>
      <c r="J363" s="211">
        <f t="shared" si="109"/>
        <v>34</v>
      </c>
      <c r="K363" s="211">
        <f t="shared" si="109"/>
        <v>14</v>
      </c>
      <c r="L363" s="211">
        <f t="shared" si="109"/>
        <v>20</v>
      </c>
      <c r="M363" s="209">
        <f t="shared" si="109"/>
        <v>1143</v>
      </c>
      <c r="N363" s="209">
        <f t="shared" si="109"/>
        <v>455</v>
      </c>
      <c r="O363" s="209">
        <f t="shared" si="109"/>
        <v>688.00000000000011</v>
      </c>
      <c r="P363" s="209">
        <f>SUM(P364:P372)</f>
        <v>41639490</v>
      </c>
      <c r="Q363" s="209">
        <f t="shared" si="109"/>
        <v>13412373.940000001</v>
      </c>
      <c r="R363" s="209">
        <f t="shared" si="109"/>
        <v>11290846.430000002</v>
      </c>
      <c r="S363" s="209">
        <f t="shared" si="109"/>
        <v>16936269.630000003</v>
      </c>
      <c r="T363" s="210"/>
    </row>
    <row r="364" spans="1:20" x14ac:dyDescent="0.25">
      <c r="A364" s="37" t="s">
        <v>162</v>
      </c>
      <c r="B364" s="36" t="s">
        <v>458</v>
      </c>
      <c r="C364" s="37" t="s">
        <v>155</v>
      </c>
      <c r="D364" s="214">
        <v>39022</v>
      </c>
      <c r="E364" s="55">
        <v>42338</v>
      </c>
      <c r="F364" s="55">
        <v>42369</v>
      </c>
      <c r="G364" s="211">
        <v>7</v>
      </c>
      <c r="H364" s="211">
        <v>7</v>
      </c>
      <c r="I364" s="39">
        <v>177.2</v>
      </c>
      <c r="J364" s="211">
        <f t="shared" ref="J364:J372" si="110">SUM(K364:L364)</f>
        <v>4</v>
      </c>
      <c r="K364" s="211">
        <v>1</v>
      </c>
      <c r="L364" s="211">
        <v>3</v>
      </c>
      <c r="M364" s="209">
        <f t="shared" ref="M364:M372" si="111">SUM(N364:O364)</f>
        <v>140.69999999999999</v>
      </c>
      <c r="N364" s="209">
        <v>46.8</v>
      </c>
      <c r="O364" s="209">
        <v>93.9</v>
      </c>
      <c r="P364" s="209">
        <f t="shared" si="99"/>
        <v>5125701</v>
      </c>
      <c r="Q364" s="209">
        <v>1651024.51</v>
      </c>
      <c r="R364" s="209">
        <v>1389870.6</v>
      </c>
      <c r="S364" s="209">
        <f t="shared" ref="S364:S372" si="112">P364-Q364-R364</f>
        <v>2084805.8900000001</v>
      </c>
      <c r="T364" s="210"/>
    </row>
    <row r="365" spans="1:20" x14ac:dyDescent="0.25">
      <c r="A365" s="37" t="s">
        <v>148</v>
      </c>
      <c r="B365" s="36" t="s">
        <v>459</v>
      </c>
      <c r="C365" s="37" t="s">
        <v>82</v>
      </c>
      <c r="D365" s="214">
        <v>39052</v>
      </c>
      <c r="E365" s="55">
        <v>42338</v>
      </c>
      <c r="F365" s="55">
        <v>42369</v>
      </c>
      <c r="G365" s="211">
        <v>11</v>
      </c>
      <c r="H365" s="211">
        <v>11</v>
      </c>
      <c r="I365" s="39">
        <v>175.8</v>
      </c>
      <c r="J365" s="211">
        <f t="shared" si="110"/>
        <v>5</v>
      </c>
      <c r="K365" s="211">
        <v>1</v>
      </c>
      <c r="L365" s="211">
        <v>4</v>
      </c>
      <c r="M365" s="209">
        <f t="shared" si="111"/>
        <v>175.8</v>
      </c>
      <c r="N365" s="209">
        <v>33.9</v>
      </c>
      <c r="O365" s="209">
        <v>141.9</v>
      </c>
      <c r="P365" s="209">
        <f t="shared" si="99"/>
        <v>6404394</v>
      </c>
      <c r="Q365" s="209">
        <v>2062900.56</v>
      </c>
      <c r="R365" s="209">
        <v>1736597.38</v>
      </c>
      <c r="S365" s="209">
        <f t="shared" si="112"/>
        <v>2604896.0599999996</v>
      </c>
      <c r="T365" s="210"/>
    </row>
    <row r="366" spans="1:20" x14ac:dyDescent="0.25">
      <c r="A366" s="37" t="s">
        <v>460</v>
      </c>
      <c r="B366" s="36" t="s">
        <v>461</v>
      </c>
      <c r="C366" s="37" t="s">
        <v>288</v>
      </c>
      <c r="D366" s="214">
        <v>39023</v>
      </c>
      <c r="E366" s="55">
        <v>42338</v>
      </c>
      <c r="F366" s="55">
        <v>42369</v>
      </c>
      <c r="G366" s="211">
        <v>7</v>
      </c>
      <c r="H366" s="211">
        <v>7</v>
      </c>
      <c r="I366" s="39">
        <v>260.5</v>
      </c>
      <c r="J366" s="211">
        <f t="shared" si="110"/>
        <v>4</v>
      </c>
      <c r="K366" s="211">
        <v>0</v>
      </c>
      <c r="L366" s="211">
        <v>4</v>
      </c>
      <c r="M366" s="209">
        <f t="shared" si="111"/>
        <v>116.9</v>
      </c>
      <c r="N366" s="209">
        <v>0</v>
      </c>
      <c r="O366" s="209">
        <v>116.9</v>
      </c>
      <c r="P366" s="209">
        <f t="shared" si="99"/>
        <v>4258667</v>
      </c>
      <c r="Q366" s="209">
        <v>1371746.73</v>
      </c>
      <c r="R366" s="209">
        <v>1154768.1100000001</v>
      </c>
      <c r="S366" s="209">
        <f t="shared" si="112"/>
        <v>1732152.16</v>
      </c>
      <c r="T366" s="210"/>
    </row>
    <row r="367" spans="1:20" x14ac:dyDescent="0.25">
      <c r="A367" s="37" t="s">
        <v>462</v>
      </c>
      <c r="B367" s="36" t="s">
        <v>463</v>
      </c>
      <c r="C367" s="37" t="s">
        <v>40</v>
      </c>
      <c r="D367" s="214">
        <v>39052</v>
      </c>
      <c r="E367" s="55">
        <v>42338</v>
      </c>
      <c r="F367" s="55">
        <v>42369</v>
      </c>
      <c r="G367" s="211">
        <v>5</v>
      </c>
      <c r="H367" s="211">
        <v>5</v>
      </c>
      <c r="I367" s="39">
        <v>162.19999999999999</v>
      </c>
      <c r="J367" s="211">
        <f t="shared" si="110"/>
        <v>2</v>
      </c>
      <c r="K367" s="211">
        <v>0</v>
      </c>
      <c r="L367" s="211">
        <v>2</v>
      </c>
      <c r="M367" s="209">
        <f t="shared" si="111"/>
        <v>81.8</v>
      </c>
      <c r="N367" s="209">
        <v>0</v>
      </c>
      <c r="O367" s="209">
        <v>81.8</v>
      </c>
      <c r="P367" s="209">
        <f t="shared" si="99"/>
        <v>2979974</v>
      </c>
      <c r="Q367" s="209">
        <v>959870.68</v>
      </c>
      <c r="R367" s="209">
        <v>808041.33</v>
      </c>
      <c r="S367" s="209">
        <f t="shared" si="112"/>
        <v>1212061.9899999998</v>
      </c>
      <c r="T367" s="210"/>
    </row>
    <row r="368" spans="1:20" x14ac:dyDescent="0.25">
      <c r="A368" s="37" t="s">
        <v>75</v>
      </c>
      <c r="B368" s="36" t="s">
        <v>464</v>
      </c>
      <c r="C368" s="37" t="s">
        <v>172</v>
      </c>
      <c r="D368" s="214">
        <v>39052</v>
      </c>
      <c r="E368" s="55">
        <v>42338</v>
      </c>
      <c r="F368" s="55">
        <v>42369</v>
      </c>
      <c r="G368" s="211">
        <v>11</v>
      </c>
      <c r="H368" s="211">
        <v>11</v>
      </c>
      <c r="I368" s="39">
        <v>244.2</v>
      </c>
      <c r="J368" s="211">
        <f t="shared" si="110"/>
        <v>5</v>
      </c>
      <c r="K368" s="211">
        <v>3</v>
      </c>
      <c r="L368" s="211">
        <v>2</v>
      </c>
      <c r="M368" s="209">
        <f t="shared" si="111"/>
        <v>212.6</v>
      </c>
      <c r="N368" s="209">
        <v>134.19999999999999</v>
      </c>
      <c r="O368" s="209">
        <v>78.400000000000006</v>
      </c>
      <c r="P368" s="209">
        <f t="shared" si="99"/>
        <v>7745018</v>
      </c>
      <c r="Q368" s="209">
        <v>2494725.02</v>
      </c>
      <c r="R368" s="209">
        <v>2100117.19</v>
      </c>
      <c r="S368" s="209">
        <f t="shared" si="112"/>
        <v>3150175.7900000005</v>
      </c>
      <c r="T368" s="210"/>
    </row>
    <row r="369" spans="1:20" x14ac:dyDescent="0.25">
      <c r="A369" s="37" t="s">
        <v>465</v>
      </c>
      <c r="B369" s="36" t="s">
        <v>466</v>
      </c>
      <c r="C369" s="37" t="s">
        <v>71</v>
      </c>
      <c r="D369" s="214">
        <v>39023</v>
      </c>
      <c r="E369" s="55">
        <v>42338</v>
      </c>
      <c r="F369" s="55">
        <v>42369</v>
      </c>
      <c r="G369" s="211">
        <v>4</v>
      </c>
      <c r="H369" s="211">
        <v>4</v>
      </c>
      <c r="I369" s="39">
        <v>222.2</v>
      </c>
      <c r="J369" s="211">
        <f t="shared" si="110"/>
        <v>1</v>
      </c>
      <c r="K369" s="211">
        <v>0</v>
      </c>
      <c r="L369" s="211">
        <v>1</v>
      </c>
      <c r="M369" s="209">
        <f t="shared" si="111"/>
        <v>57.6</v>
      </c>
      <c r="N369" s="209">
        <v>0</v>
      </c>
      <c r="O369" s="209">
        <v>57.6</v>
      </c>
      <c r="P369" s="209">
        <f t="shared" si="99"/>
        <v>2098368</v>
      </c>
      <c r="Q369" s="209">
        <v>675899.16</v>
      </c>
      <c r="R369" s="209">
        <v>568987.54</v>
      </c>
      <c r="S369" s="209">
        <f t="shared" si="112"/>
        <v>853481.29999999981</v>
      </c>
      <c r="T369" s="210"/>
    </row>
    <row r="370" spans="1:20" x14ac:dyDescent="0.25">
      <c r="A370" s="37" t="s">
        <v>141</v>
      </c>
      <c r="B370" s="36" t="s">
        <v>467</v>
      </c>
      <c r="C370" s="37" t="s">
        <v>148</v>
      </c>
      <c r="D370" s="214">
        <v>39063</v>
      </c>
      <c r="E370" s="55">
        <v>42338</v>
      </c>
      <c r="F370" s="55">
        <v>42369</v>
      </c>
      <c r="G370" s="211">
        <v>20</v>
      </c>
      <c r="H370" s="211">
        <v>20</v>
      </c>
      <c r="I370" s="39">
        <v>240.9</v>
      </c>
      <c r="J370" s="211">
        <f t="shared" si="110"/>
        <v>10</v>
      </c>
      <c r="K370" s="211">
        <v>8</v>
      </c>
      <c r="L370" s="211">
        <v>2</v>
      </c>
      <c r="M370" s="209">
        <f t="shared" si="111"/>
        <v>240.9</v>
      </c>
      <c r="N370" s="209">
        <v>202.5</v>
      </c>
      <c r="O370" s="209">
        <v>38.4</v>
      </c>
      <c r="P370" s="209">
        <f t="shared" si="99"/>
        <v>8775987</v>
      </c>
      <c r="Q370" s="209">
        <v>2826807.42</v>
      </c>
      <c r="R370" s="209">
        <v>2379671.83</v>
      </c>
      <c r="S370" s="209">
        <f t="shared" si="112"/>
        <v>3569507.75</v>
      </c>
      <c r="T370" s="210"/>
    </row>
    <row r="371" spans="1:20" x14ac:dyDescent="0.25">
      <c r="A371" s="37" t="s">
        <v>88</v>
      </c>
      <c r="B371" s="36" t="s">
        <v>468</v>
      </c>
      <c r="C371" s="37" t="s">
        <v>162</v>
      </c>
      <c r="D371" s="214">
        <v>39063</v>
      </c>
      <c r="E371" s="55">
        <v>42338</v>
      </c>
      <c r="F371" s="55">
        <v>42369</v>
      </c>
      <c r="G371" s="211">
        <v>4</v>
      </c>
      <c r="H371" s="211">
        <v>4</v>
      </c>
      <c r="I371" s="39">
        <v>74.3</v>
      </c>
      <c r="J371" s="211">
        <f t="shared" si="110"/>
        <v>2</v>
      </c>
      <c r="K371" s="211">
        <v>1</v>
      </c>
      <c r="L371" s="211">
        <v>1</v>
      </c>
      <c r="M371" s="209">
        <f t="shared" si="111"/>
        <v>74.300000000000011</v>
      </c>
      <c r="N371" s="209">
        <v>37.6</v>
      </c>
      <c r="O371" s="209">
        <v>36.700000000000003</v>
      </c>
      <c r="P371" s="209">
        <f t="shared" si="99"/>
        <v>2706749.0000000005</v>
      </c>
      <c r="Q371" s="209">
        <v>871862.98</v>
      </c>
      <c r="R371" s="209">
        <v>733954.4</v>
      </c>
      <c r="S371" s="209">
        <f t="shared" si="112"/>
        <v>1100931.6200000006</v>
      </c>
      <c r="T371" s="210"/>
    </row>
    <row r="372" spans="1:20" x14ac:dyDescent="0.25">
      <c r="A372" s="37" t="s">
        <v>157</v>
      </c>
      <c r="B372" s="36" t="s">
        <v>469</v>
      </c>
      <c r="C372" s="37" t="s">
        <v>96</v>
      </c>
      <c r="D372" s="214">
        <v>40310</v>
      </c>
      <c r="E372" s="55">
        <v>42338</v>
      </c>
      <c r="F372" s="55">
        <v>42369</v>
      </c>
      <c r="G372" s="211">
        <v>17</v>
      </c>
      <c r="H372" s="211">
        <v>5</v>
      </c>
      <c r="I372" s="39">
        <v>179.3</v>
      </c>
      <c r="J372" s="211">
        <f t="shared" si="110"/>
        <v>1</v>
      </c>
      <c r="K372" s="211">
        <v>0</v>
      </c>
      <c r="L372" s="211">
        <v>1</v>
      </c>
      <c r="M372" s="209">
        <f t="shared" si="111"/>
        <v>42.4</v>
      </c>
      <c r="N372" s="39">
        <v>0</v>
      </c>
      <c r="O372" s="39">
        <v>42.4</v>
      </c>
      <c r="P372" s="209">
        <f t="shared" si="99"/>
        <v>1544632</v>
      </c>
      <c r="Q372" s="209">
        <v>497536.88</v>
      </c>
      <c r="R372" s="209">
        <v>418838.05</v>
      </c>
      <c r="S372" s="209">
        <f t="shared" si="112"/>
        <v>628257.07000000007</v>
      </c>
      <c r="T372" s="210"/>
    </row>
    <row r="373" spans="1:20" ht="21" x14ac:dyDescent="0.25">
      <c r="A373" s="23"/>
      <c r="B373" s="31" t="s">
        <v>107</v>
      </c>
      <c r="C373" s="210"/>
      <c r="D373" s="214"/>
      <c r="E373" s="210"/>
      <c r="F373" s="210"/>
      <c r="G373" s="211"/>
      <c r="H373" s="211"/>
      <c r="I373" s="209"/>
      <c r="J373" s="211"/>
      <c r="K373" s="211"/>
      <c r="L373" s="211"/>
      <c r="M373" s="209"/>
      <c r="N373" s="209"/>
      <c r="O373" s="209"/>
      <c r="P373" s="209"/>
      <c r="Q373" s="209"/>
      <c r="R373" s="209"/>
      <c r="S373" s="209"/>
      <c r="T373" s="210"/>
    </row>
    <row r="374" spans="1:20" ht="31.5" x14ac:dyDescent="0.25">
      <c r="A374" s="23"/>
      <c r="B374" s="35" t="s">
        <v>457</v>
      </c>
      <c r="C374" s="210" t="s">
        <v>31</v>
      </c>
      <c r="D374" s="214" t="s">
        <v>31</v>
      </c>
      <c r="E374" s="210" t="s">
        <v>31</v>
      </c>
      <c r="F374" s="210" t="s">
        <v>31</v>
      </c>
      <c r="G374" s="211">
        <f>SUM(G375:G383)</f>
        <v>146</v>
      </c>
      <c r="H374" s="211">
        <f t="shared" ref="H374:S374" si="113">SUM(H375:H383)</f>
        <v>146</v>
      </c>
      <c r="I374" s="209">
        <f t="shared" si="113"/>
        <v>2655.7799999999997</v>
      </c>
      <c r="J374" s="211">
        <f t="shared" si="113"/>
        <v>51</v>
      </c>
      <c r="K374" s="211">
        <f t="shared" si="113"/>
        <v>22</v>
      </c>
      <c r="L374" s="211">
        <f t="shared" si="113"/>
        <v>29</v>
      </c>
      <c r="M374" s="209">
        <f>SUM(M375:M383)</f>
        <v>2580.19</v>
      </c>
      <c r="N374" s="209">
        <f t="shared" si="113"/>
        <v>1068.4499999999998</v>
      </c>
      <c r="O374" s="209">
        <f t="shared" si="113"/>
        <v>1511.74</v>
      </c>
      <c r="P374" s="209">
        <f>SUM(P375:P383)</f>
        <v>93996321.699999988</v>
      </c>
      <c r="Q374" s="209">
        <f t="shared" si="113"/>
        <v>30276879.400000002</v>
      </c>
      <c r="R374" s="209">
        <f t="shared" si="113"/>
        <v>25487776.919999998</v>
      </c>
      <c r="S374" s="209">
        <f t="shared" si="113"/>
        <v>38231665.380000003</v>
      </c>
      <c r="T374" s="210"/>
    </row>
    <row r="375" spans="1:20" x14ac:dyDescent="0.25">
      <c r="A375" s="37" t="s">
        <v>320</v>
      </c>
      <c r="B375" s="36" t="s">
        <v>470</v>
      </c>
      <c r="C375" s="210" t="s">
        <v>471</v>
      </c>
      <c r="D375" s="214">
        <v>40905</v>
      </c>
      <c r="E375" s="55">
        <v>42338</v>
      </c>
      <c r="F375" s="55">
        <v>42369</v>
      </c>
      <c r="G375" s="211">
        <v>27</v>
      </c>
      <c r="H375" s="211">
        <v>27</v>
      </c>
      <c r="I375" s="39">
        <v>518.53</v>
      </c>
      <c r="J375" s="211">
        <f>SUM(K375:L375)</f>
        <v>9</v>
      </c>
      <c r="K375" s="211">
        <v>3</v>
      </c>
      <c r="L375" s="211">
        <v>6</v>
      </c>
      <c r="M375" s="209">
        <f t="shared" ref="M375:M383" si="114">SUM(N375:O375)</f>
        <v>518.53</v>
      </c>
      <c r="N375" s="209">
        <v>176.64</v>
      </c>
      <c r="O375" s="209">
        <v>341.89</v>
      </c>
      <c r="P375" s="209">
        <f t="shared" si="99"/>
        <v>18890047.899999999</v>
      </c>
      <c r="Q375" s="209">
        <v>6084617.9100000001</v>
      </c>
      <c r="R375" s="209">
        <v>5122172</v>
      </c>
      <c r="S375" s="209">
        <f t="shared" ref="S375:S382" si="115">P375-Q375-R375</f>
        <v>7683257.9899999984</v>
      </c>
      <c r="T375" s="210"/>
    </row>
    <row r="376" spans="1:20" x14ac:dyDescent="0.25">
      <c r="A376" s="37" t="s">
        <v>69</v>
      </c>
      <c r="B376" s="36" t="s">
        <v>472</v>
      </c>
      <c r="C376" s="37" t="s">
        <v>277</v>
      </c>
      <c r="D376" s="214">
        <v>40882</v>
      </c>
      <c r="E376" s="55">
        <v>42338</v>
      </c>
      <c r="F376" s="55">
        <v>42369</v>
      </c>
      <c r="G376" s="211">
        <v>33</v>
      </c>
      <c r="H376" s="211">
        <v>33</v>
      </c>
      <c r="I376" s="39">
        <v>521.20000000000005</v>
      </c>
      <c r="J376" s="211">
        <f t="shared" ref="J376:J383" si="116">SUM(K376:L376)</f>
        <v>9</v>
      </c>
      <c r="K376" s="211">
        <v>3</v>
      </c>
      <c r="L376" s="211">
        <v>6</v>
      </c>
      <c r="M376" s="209">
        <f t="shared" si="114"/>
        <v>472.7</v>
      </c>
      <c r="N376" s="209">
        <v>139.5</v>
      </c>
      <c r="O376" s="209">
        <v>333.2</v>
      </c>
      <c r="P376" s="209">
        <f t="shared" si="99"/>
        <v>17220461</v>
      </c>
      <c r="Q376" s="209">
        <v>5546832.1699999999</v>
      </c>
      <c r="R376" s="209">
        <v>4669451.53</v>
      </c>
      <c r="S376" s="209">
        <f t="shared" si="115"/>
        <v>7004177.2999999998</v>
      </c>
      <c r="T376" s="210"/>
    </row>
    <row r="377" spans="1:20" x14ac:dyDescent="0.25">
      <c r="A377" s="37" t="s">
        <v>73</v>
      </c>
      <c r="B377" s="36" t="s">
        <v>473</v>
      </c>
      <c r="C377" s="37" t="s">
        <v>153</v>
      </c>
      <c r="D377" s="214">
        <v>40904</v>
      </c>
      <c r="E377" s="55">
        <v>42338</v>
      </c>
      <c r="F377" s="55">
        <v>42369</v>
      </c>
      <c r="G377" s="211">
        <v>6</v>
      </c>
      <c r="H377" s="211">
        <v>6</v>
      </c>
      <c r="I377" s="39">
        <v>169.6</v>
      </c>
      <c r="J377" s="211">
        <f t="shared" si="116"/>
        <v>4</v>
      </c>
      <c r="K377" s="211">
        <v>3</v>
      </c>
      <c r="L377" s="211">
        <v>1</v>
      </c>
      <c r="M377" s="209">
        <f t="shared" si="114"/>
        <v>169.6</v>
      </c>
      <c r="N377" s="209">
        <v>127.5</v>
      </c>
      <c r="O377" s="209">
        <v>42.1</v>
      </c>
      <c r="P377" s="209">
        <f t="shared" si="99"/>
        <v>6178528</v>
      </c>
      <c r="Q377" s="209">
        <v>1990147.52</v>
      </c>
      <c r="R377" s="209">
        <v>1675352.19</v>
      </c>
      <c r="S377" s="209">
        <f t="shared" si="115"/>
        <v>2513028.29</v>
      </c>
      <c r="T377" s="210"/>
    </row>
    <row r="378" spans="1:20" x14ac:dyDescent="0.25">
      <c r="A378" s="37" t="s">
        <v>151</v>
      </c>
      <c r="B378" s="36" t="s">
        <v>474</v>
      </c>
      <c r="C378" s="37" t="s">
        <v>293</v>
      </c>
      <c r="D378" s="214">
        <v>40904</v>
      </c>
      <c r="E378" s="55">
        <v>42338</v>
      </c>
      <c r="F378" s="55">
        <v>42369</v>
      </c>
      <c r="G378" s="211">
        <v>7</v>
      </c>
      <c r="H378" s="211">
        <v>7</v>
      </c>
      <c r="I378" s="39">
        <v>205.98</v>
      </c>
      <c r="J378" s="211">
        <f t="shared" si="116"/>
        <v>4</v>
      </c>
      <c r="K378" s="211">
        <v>3</v>
      </c>
      <c r="L378" s="211">
        <v>1</v>
      </c>
      <c r="M378" s="209">
        <f t="shared" si="114"/>
        <v>205.98</v>
      </c>
      <c r="N378" s="209">
        <v>154.19999999999999</v>
      </c>
      <c r="O378" s="209">
        <v>51.78</v>
      </c>
      <c r="P378" s="209">
        <f t="shared" si="99"/>
        <v>7503851.3999999994</v>
      </c>
      <c r="Q378" s="209">
        <v>2417043.56</v>
      </c>
      <c r="R378" s="209">
        <v>2034723.13</v>
      </c>
      <c r="S378" s="209">
        <f t="shared" si="115"/>
        <v>3052084.71</v>
      </c>
      <c r="T378" s="210"/>
    </row>
    <row r="379" spans="1:20" x14ac:dyDescent="0.25">
      <c r="A379" s="37" t="s">
        <v>153</v>
      </c>
      <c r="B379" s="36" t="s">
        <v>475</v>
      </c>
      <c r="C379" s="37" t="s">
        <v>82</v>
      </c>
      <c r="D379" s="214">
        <v>40882</v>
      </c>
      <c r="E379" s="55">
        <v>42338</v>
      </c>
      <c r="F379" s="55">
        <v>42369</v>
      </c>
      <c r="G379" s="211">
        <v>11</v>
      </c>
      <c r="H379" s="211">
        <v>11</v>
      </c>
      <c r="I379" s="39">
        <v>168.16</v>
      </c>
      <c r="J379" s="211">
        <f t="shared" si="116"/>
        <v>4</v>
      </c>
      <c r="K379" s="211">
        <v>0</v>
      </c>
      <c r="L379" s="211">
        <v>4</v>
      </c>
      <c r="M379" s="209">
        <f t="shared" si="114"/>
        <v>168.16</v>
      </c>
      <c r="N379" s="209">
        <v>0</v>
      </c>
      <c r="O379" s="209">
        <v>168.16</v>
      </c>
      <c r="P379" s="209">
        <f t="shared" si="99"/>
        <v>6126068.7999999998</v>
      </c>
      <c r="Q379" s="209">
        <v>1973250.05</v>
      </c>
      <c r="R379" s="209">
        <v>1661127.5</v>
      </c>
      <c r="S379" s="209">
        <f t="shared" si="115"/>
        <v>2491691.25</v>
      </c>
      <c r="T379" s="210"/>
    </row>
    <row r="380" spans="1:20" x14ac:dyDescent="0.25">
      <c r="A380" s="37" t="s">
        <v>145</v>
      </c>
      <c r="B380" s="36" t="s">
        <v>476</v>
      </c>
      <c r="C380" s="37" t="s">
        <v>460</v>
      </c>
      <c r="D380" s="214">
        <v>40896</v>
      </c>
      <c r="E380" s="55">
        <v>42338</v>
      </c>
      <c r="F380" s="55">
        <v>42369</v>
      </c>
      <c r="G380" s="211">
        <v>11</v>
      </c>
      <c r="H380" s="211">
        <v>11</v>
      </c>
      <c r="I380" s="39">
        <v>207.38</v>
      </c>
      <c r="J380" s="211">
        <f t="shared" si="116"/>
        <v>4</v>
      </c>
      <c r="K380" s="211">
        <v>2</v>
      </c>
      <c r="L380" s="211">
        <v>2</v>
      </c>
      <c r="M380" s="209">
        <f t="shared" si="114"/>
        <v>207.38</v>
      </c>
      <c r="N380" s="209">
        <v>108.3</v>
      </c>
      <c r="O380" s="209">
        <v>99.08</v>
      </c>
      <c r="P380" s="209">
        <f t="shared" si="99"/>
        <v>7554853.3999999994</v>
      </c>
      <c r="Q380" s="209">
        <v>2433471.66</v>
      </c>
      <c r="R380" s="209">
        <v>2048552.7</v>
      </c>
      <c r="S380" s="209">
        <f t="shared" si="115"/>
        <v>3072829.0399999991</v>
      </c>
      <c r="T380" s="210"/>
    </row>
    <row r="381" spans="1:20" x14ac:dyDescent="0.25">
      <c r="A381" s="37" t="s">
        <v>131</v>
      </c>
      <c r="B381" s="36" t="s">
        <v>477</v>
      </c>
      <c r="C381" s="37" t="s">
        <v>181</v>
      </c>
      <c r="D381" s="214">
        <v>40882</v>
      </c>
      <c r="E381" s="55">
        <v>42338</v>
      </c>
      <c r="F381" s="55">
        <v>42369</v>
      </c>
      <c r="G381" s="211">
        <v>14</v>
      </c>
      <c r="H381" s="211">
        <v>14</v>
      </c>
      <c r="I381" s="39">
        <v>195.83</v>
      </c>
      <c r="J381" s="211">
        <f t="shared" si="116"/>
        <v>4</v>
      </c>
      <c r="K381" s="211">
        <v>1</v>
      </c>
      <c r="L381" s="211">
        <v>3</v>
      </c>
      <c r="M381" s="209">
        <f t="shared" si="114"/>
        <v>195.83</v>
      </c>
      <c r="N381" s="209">
        <v>49.4</v>
      </c>
      <c r="O381" s="209">
        <v>146.43</v>
      </c>
      <c r="P381" s="209">
        <f t="shared" si="99"/>
        <v>7134086.9000000004</v>
      </c>
      <c r="Q381" s="209">
        <v>2297939.7999999998</v>
      </c>
      <c r="R381" s="209">
        <v>1934458.84</v>
      </c>
      <c r="S381" s="209">
        <f t="shared" si="115"/>
        <v>2901688.2600000007</v>
      </c>
      <c r="T381" s="210"/>
    </row>
    <row r="382" spans="1:20" x14ac:dyDescent="0.25">
      <c r="A382" s="37" t="s">
        <v>447</v>
      </c>
      <c r="B382" s="36" t="s">
        <v>478</v>
      </c>
      <c r="C382" s="37" t="s">
        <v>64</v>
      </c>
      <c r="D382" s="214">
        <v>40882</v>
      </c>
      <c r="E382" s="55">
        <v>42338</v>
      </c>
      <c r="F382" s="55">
        <v>42369</v>
      </c>
      <c r="G382" s="211">
        <v>13</v>
      </c>
      <c r="H382" s="211">
        <v>13</v>
      </c>
      <c r="I382" s="39">
        <v>194.9</v>
      </c>
      <c r="J382" s="211">
        <f t="shared" si="116"/>
        <v>4</v>
      </c>
      <c r="K382" s="211">
        <v>1</v>
      </c>
      <c r="L382" s="211">
        <v>3</v>
      </c>
      <c r="M382" s="209">
        <f t="shared" si="114"/>
        <v>194.9</v>
      </c>
      <c r="N382" s="209">
        <v>49.5</v>
      </c>
      <c r="O382" s="209">
        <v>145.4</v>
      </c>
      <c r="P382" s="209">
        <f t="shared" si="99"/>
        <v>7100207</v>
      </c>
      <c r="Q382" s="209">
        <v>2287026.84</v>
      </c>
      <c r="R382" s="209">
        <v>1925272.06</v>
      </c>
      <c r="S382" s="209">
        <f t="shared" si="115"/>
        <v>2887908.1</v>
      </c>
      <c r="T382" s="210"/>
    </row>
    <row r="383" spans="1:20" x14ac:dyDescent="0.25">
      <c r="A383" s="37" t="s">
        <v>111</v>
      </c>
      <c r="B383" s="36" t="s">
        <v>479</v>
      </c>
      <c r="C383" s="37" t="s">
        <v>480</v>
      </c>
      <c r="D383" s="214">
        <v>40904</v>
      </c>
      <c r="E383" s="55">
        <v>42338</v>
      </c>
      <c r="F383" s="55">
        <v>42369</v>
      </c>
      <c r="G383" s="211">
        <v>24</v>
      </c>
      <c r="H383" s="211">
        <v>24</v>
      </c>
      <c r="I383" s="39">
        <v>474.2</v>
      </c>
      <c r="J383" s="211">
        <f t="shared" si="116"/>
        <v>9</v>
      </c>
      <c r="K383" s="211">
        <v>6</v>
      </c>
      <c r="L383" s="211">
        <v>3</v>
      </c>
      <c r="M383" s="209">
        <f t="shared" si="114"/>
        <v>447.11</v>
      </c>
      <c r="N383" s="209">
        <v>263.41000000000003</v>
      </c>
      <c r="O383" s="209">
        <v>183.7</v>
      </c>
      <c r="P383" s="209">
        <f>Q383+R383+S383</f>
        <v>16288217.300000001</v>
      </c>
      <c r="Q383" s="209">
        <v>5246549.8899999997</v>
      </c>
      <c r="R383" s="209">
        <v>4416666.97</v>
      </c>
      <c r="S383" s="209">
        <v>6625000.4400000004</v>
      </c>
      <c r="T383" s="210"/>
    </row>
    <row r="384" spans="1:20" ht="21.75" customHeight="1" x14ac:dyDescent="0.25">
      <c r="A384" s="23"/>
      <c r="B384" s="31" t="s">
        <v>119</v>
      </c>
      <c r="C384" s="85"/>
      <c r="D384" s="86"/>
      <c r="E384" s="86"/>
      <c r="F384" s="86"/>
      <c r="G384" s="211"/>
      <c r="H384" s="211"/>
      <c r="I384" s="209"/>
      <c r="J384" s="211"/>
      <c r="K384" s="211"/>
      <c r="L384" s="211"/>
      <c r="M384" s="28"/>
      <c r="N384" s="209"/>
      <c r="O384" s="209"/>
      <c r="P384" s="209"/>
      <c r="Q384" s="209"/>
      <c r="R384" s="209"/>
      <c r="S384" s="209"/>
      <c r="T384" s="210"/>
    </row>
    <row r="385" spans="1:36" ht="21.75" customHeight="1" x14ac:dyDescent="0.25">
      <c r="A385" s="23"/>
      <c r="B385" s="43" t="s">
        <v>481</v>
      </c>
      <c r="C385" s="210"/>
      <c r="D385" s="214"/>
      <c r="E385" s="210"/>
      <c r="F385" s="210"/>
      <c r="G385" s="211"/>
      <c r="H385" s="211"/>
      <c r="I385" s="209"/>
      <c r="J385" s="211"/>
      <c r="K385" s="211"/>
      <c r="L385" s="211"/>
      <c r="M385" s="28"/>
      <c r="N385" s="209"/>
      <c r="O385" s="209"/>
      <c r="P385" s="209"/>
      <c r="Q385" s="209"/>
      <c r="R385" s="209"/>
      <c r="S385" s="209"/>
      <c r="T385" s="210"/>
    </row>
    <row r="386" spans="1:36" ht="31.5" x14ac:dyDescent="0.25">
      <c r="A386" s="23"/>
      <c r="B386" s="35" t="s">
        <v>444</v>
      </c>
      <c r="C386" s="210" t="s">
        <v>31</v>
      </c>
      <c r="D386" s="214" t="s">
        <v>31</v>
      </c>
      <c r="E386" s="210" t="s">
        <v>31</v>
      </c>
      <c r="F386" s="210" t="s">
        <v>31</v>
      </c>
      <c r="G386" s="211">
        <f t="shared" ref="G386:S386" si="117">SUM(G387:G396)</f>
        <v>168</v>
      </c>
      <c r="H386" s="211">
        <f t="shared" si="117"/>
        <v>168</v>
      </c>
      <c r="I386" s="209">
        <f t="shared" si="117"/>
        <v>2262.6999999999998</v>
      </c>
      <c r="J386" s="211">
        <f t="shared" si="117"/>
        <v>64</v>
      </c>
      <c r="K386" s="211">
        <f t="shared" si="117"/>
        <v>6</v>
      </c>
      <c r="L386" s="211">
        <f t="shared" si="117"/>
        <v>58</v>
      </c>
      <c r="M386" s="209">
        <f>SUM(M387:M396)</f>
        <v>2242.3000000000002</v>
      </c>
      <c r="N386" s="209">
        <f t="shared" si="117"/>
        <v>211.7</v>
      </c>
      <c r="O386" s="209">
        <f t="shared" si="117"/>
        <v>2030.6</v>
      </c>
      <c r="P386" s="209">
        <f t="shared" si="117"/>
        <v>72928597.200000003</v>
      </c>
      <c r="Q386" s="209">
        <f t="shared" si="117"/>
        <v>23490816.48</v>
      </c>
      <c r="R386" s="209">
        <f t="shared" si="117"/>
        <v>19775112.289999999</v>
      </c>
      <c r="S386" s="209">
        <f t="shared" si="117"/>
        <v>29662668.43</v>
      </c>
      <c r="T386" s="210"/>
      <c r="Z386" s="87"/>
    </row>
    <row r="387" spans="1:36" ht="11.25" customHeight="1" x14ac:dyDescent="0.25">
      <c r="A387" s="37" t="s">
        <v>293</v>
      </c>
      <c r="B387" s="40" t="s">
        <v>482</v>
      </c>
      <c r="C387" s="67" t="s">
        <v>71</v>
      </c>
      <c r="D387" s="68">
        <v>34004</v>
      </c>
      <c r="E387" s="55">
        <v>42338</v>
      </c>
      <c r="F387" s="55">
        <v>42369</v>
      </c>
      <c r="G387" s="53">
        <v>7</v>
      </c>
      <c r="H387" s="53">
        <v>7</v>
      </c>
      <c r="I387" s="69">
        <v>145.80000000000001</v>
      </c>
      <c r="J387" s="53">
        <f t="shared" ref="J387:J396" si="118">SUM(K387:L387)</f>
        <v>4</v>
      </c>
      <c r="K387" s="53">
        <v>0</v>
      </c>
      <c r="L387" s="53">
        <v>4</v>
      </c>
      <c r="M387" s="209">
        <f t="shared" ref="M387:M396" si="119">SUM(N387:O387)</f>
        <v>145.80000000000001</v>
      </c>
      <c r="N387" s="45">
        <v>0</v>
      </c>
      <c r="O387" s="45">
        <v>145.80000000000001</v>
      </c>
      <c r="P387" s="209">
        <f>Q387+R387+S387</f>
        <v>4742001.28</v>
      </c>
      <c r="Q387" s="209">
        <v>1527432.12</v>
      </c>
      <c r="R387" s="209">
        <v>1285827.6599999999</v>
      </c>
      <c r="S387" s="209">
        <v>1928741.5</v>
      </c>
      <c r="T387" s="210"/>
      <c r="Z387" s="87"/>
    </row>
    <row r="388" spans="1:36" ht="11.25" customHeight="1" x14ac:dyDescent="0.25">
      <c r="A388" s="37" t="s">
        <v>483</v>
      </c>
      <c r="B388" s="40" t="s">
        <v>484</v>
      </c>
      <c r="C388" s="67" t="s">
        <v>277</v>
      </c>
      <c r="D388" s="68">
        <v>34725</v>
      </c>
      <c r="E388" s="55">
        <v>42338</v>
      </c>
      <c r="F388" s="55">
        <v>42369</v>
      </c>
      <c r="G388" s="53">
        <v>10</v>
      </c>
      <c r="H388" s="53">
        <v>10</v>
      </c>
      <c r="I388" s="69">
        <v>205.4</v>
      </c>
      <c r="J388" s="53">
        <f t="shared" si="118"/>
        <v>4</v>
      </c>
      <c r="K388" s="53">
        <v>0</v>
      </c>
      <c r="L388" s="53">
        <v>4</v>
      </c>
      <c r="M388" s="209">
        <f t="shared" si="119"/>
        <v>205.4</v>
      </c>
      <c r="N388" s="45">
        <v>0</v>
      </c>
      <c r="O388" s="45">
        <v>205.4</v>
      </c>
      <c r="P388" s="209">
        <f t="shared" ref="P388:P396" si="120">Q388+R388+S388</f>
        <v>6680432.5299999993</v>
      </c>
      <c r="Q388" s="209">
        <v>2151814.52</v>
      </c>
      <c r="R388" s="209">
        <v>1811447.2</v>
      </c>
      <c r="S388" s="209">
        <v>2717170.81</v>
      </c>
      <c r="T388" s="210"/>
      <c r="Z388" s="87"/>
    </row>
    <row r="389" spans="1:36" x14ac:dyDescent="0.25">
      <c r="A389" s="37" t="s">
        <v>480</v>
      </c>
      <c r="B389" s="40" t="s">
        <v>485</v>
      </c>
      <c r="C389" s="67" t="s">
        <v>148</v>
      </c>
      <c r="D389" s="68">
        <v>35537</v>
      </c>
      <c r="E389" s="55">
        <v>42338</v>
      </c>
      <c r="F389" s="55">
        <v>42369</v>
      </c>
      <c r="G389" s="53">
        <v>32</v>
      </c>
      <c r="H389" s="53">
        <v>32</v>
      </c>
      <c r="I389" s="69">
        <v>386.2</v>
      </c>
      <c r="J389" s="53">
        <f t="shared" si="118"/>
        <v>8</v>
      </c>
      <c r="K389" s="53">
        <v>1</v>
      </c>
      <c r="L389" s="53">
        <v>7</v>
      </c>
      <c r="M389" s="209">
        <f t="shared" si="119"/>
        <v>386.20000000000005</v>
      </c>
      <c r="N389" s="45">
        <v>52.6</v>
      </c>
      <c r="O389" s="45">
        <v>333.6</v>
      </c>
      <c r="P389" s="209">
        <f t="shared" si="120"/>
        <v>12560774.310000001</v>
      </c>
      <c r="Q389" s="209">
        <v>4045914.16</v>
      </c>
      <c r="R389" s="209">
        <v>3405944.06</v>
      </c>
      <c r="S389" s="209">
        <v>5108916.09</v>
      </c>
      <c r="T389" s="210"/>
      <c r="Z389" s="87"/>
    </row>
    <row r="390" spans="1:36" x14ac:dyDescent="0.25">
      <c r="A390" s="37" t="s">
        <v>486</v>
      </c>
      <c r="B390" s="40" t="s">
        <v>487</v>
      </c>
      <c r="C390" s="67" t="s">
        <v>153</v>
      </c>
      <c r="D390" s="68">
        <v>36263</v>
      </c>
      <c r="E390" s="55">
        <v>42338</v>
      </c>
      <c r="F390" s="55">
        <v>42369</v>
      </c>
      <c r="G390" s="53">
        <v>25</v>
      </c>
      <c r="H390" s="53">
        <v>25</v>
      </c>
      <c r="I390" s="69">
        <v>384.9</v>
      </c>
      <c r="J390" s="53">
        <f t="shared" si="118"/>
        <v>8</v>
      </c>
      <c r="K390" s="53">
        <v>0</v>
      </c>
      <c r="L390" s="53">
        <v>8</v>
      </c>
      <c r="M390" s="209">
        <f t="shared" si="119"/>
        <v>384.9</v>
      </c>
      <c r="N390" s="45">
        <v>0</v>
      </c>
      <c r="O390" s="45">
        <v>384.9</v>
      </c>
      <c r="P390" s="209">
        <f t="shared" si="120"/>
        <v>12518493.09</v>
      </c>
      <c r="Q390" s="209">
        <v>4032295.08</v>
      </c>
      <c r="R390" s="209">
        <v>3394479.2</v>
      </c>
      <c r="S390" s="209">
        <v>5091718.8099999996</v>
      </c>
      <c r="T390" s="210"/>
      <c r="Z390" s="87"/>
    </row>
    <row r="391" spans="1:36" x14ac:dyDescent="0.25">
      <c r="A391" s="37" t="s">
        <v>323</v>
      </c>
      <c r="B391" s="40" t="s">
        <v>488</v>
      </c>
      <c r="C391" s="67" t="s">
        <v>82</v>
      </c>
      <c r="D391" s="68">
        <v>38267</v>
      </c>
      <c r="E391" s="55">
        <v>42338</v>
      </c>
      <c r="F391" s="55">
        <v>42369</v>
      </c>
      <c r="G391" s="53">
        <v>35</v>
      </c>
      <c r="H391" s="53">
        <v>35</v>
      </c>
      <c r="I391" s="69">
        <v>297.10000000000002</v>
      </c>
      <c r="J391" s="53">
        <f t="shared" si="118"/>
        <v>13</v>
      </c>
      <c r="K391" s="53">
        <v>2</v>
      </c>
      <c r="L391" s="53">
        <v>11</v>
      </c>
      <c r="M391" s="209">
        <f t="shared" si="119"/>
        <v>276.7</v>
      </c>
      <c r="N391" s="45">
        <v>40.9</v>
      </c>
      <c r="O391" s="45">
        <v>235.8</v>
      </c>
      <c r="P391" s="209">
        <f t="shared" si="120"/>
        <v>8999394.75</v>
      </c>
      <c r="Q391" s="209">
        <v>2898768.64</v>
      </c>
      <c r="R391" s="209">
        <v>2440250.44</v>
      </c>
      <c r="S391" s="209">
        <v>3660375.67</v>
      </c>
      <c r="T391" s="210"/>
      <c r="Z391" s="87"/>
    </row>
    <row r="392" spans="1:36" x14ac:dyDescent="0.25">
      <c r="A392" s="37" t="s">
        <v>489</v>
      </c>
      <c r="B392" s="40" t="s">
        <v>490</v>
      </c>
      <c r="C392" s="67" t="s">
        <v>42</v>
      </c>
      <c r="D392" s="68">
        <v>39226</v>
      </c>
      <c r="E392" s="55">
        <v>42338</v>
      </c>
      <c r="F392" s="55">
        <v>42369</v>
      </c>
      <c r="G392" s="53">
        <v>7</v>
      </c>
      <c r="H392" s="53">
        <v>7</v>
      </c>
      <c r="I392" s="69">
        <v>175.3</v>
      </c>
      <c r="J392" s="53">
        <f t="shared" si="118"/>
        <v>4</v>
      </c>
      <c r="K392" s="53">
        <v>1</v>
      </c>
      <c r="L392" s="53">
        <v>3</v>
      </c>
      <c r="M392" s="209">
        <f t="shared" si="119"/>
        <v>175.29999999999998</v>
      </c>
      <c r="N392" s="45">
        <v>27.2</v>
      </c>
      <c r="O392" s="45">
        <v>148.1</v>
      </c>
      <c r="P392" s="209">
        <f t="shared" si="120"/>
        <v>5701459.7000000002</v>
      </c>
      <c r="Q392" s="209">
        <v>1836480.45</v>
      </c>
      <c r="R392" s="209">
        <v>1545991.71</v>
      </c>
      <c r="S392" s="209">
        <v>2318987.54</v>
      </c>
      <c r="T392" s="210"/>
    </row>
    <row r="393" spans="1:36" x14ac:dyDescent="0.25">
      <c r="A393" s="37" t="s">
        <v>491</v>
      </c>
      <c r="B393" s="40" t="s">
        <v>492</v>
      </c>
      <c r="C393" s="67" t="s">
        <v>179</v>
      </c>
      <c r="D393" s="68">
        <v>39408</v>
      </c>
      <c r="E393" s="55">
        <v>42338</v>
      </c>
      <c r="F393" s="55">
        <v>42369</v>
      </c>
      <c r="G393" s="53">
        <v>7</v>
      </c>
      <c r="H393" s="53">
        <v>7</v>
      </c>
      <c r="I393" s="69">
        <v>91</v>
      </c>
      <c r="J393" s="53">
        <f t="shared" si="118"/>
        <v>2</v>
      </c>
      <c r="K393" s="53">
        <v>2</v>
      </c>
      <c r="L393" s="53">
        <v>0</v>
      </c>
      <c r="M393" s="209">
        <f t="shared" si="119"/>
        <v>91</v>
      </c>
      <c r="N393" s="45">
        <v>91</v>
      </c>
      <c r="O393" s="45">
        <v>0</v>
      </c>
      <c r="P393" s="209">
        <f t="shared" si="120"/>
        <v>2959685.3000000003</v>
      </c>
      <c r="Q393" s="209">
        <v>953335.55</v>
      </c>
      <c r="R393" s="209">
        <v>802539.9</v>
      </c>
      <c r="S393" s="209">
        <v>1203809.8500000001</v>
      </c>
      <c r="T393" s="210"/>
    </row>
    <row r="394" spans="1:36" x14ac:dyDescent="0.25">
      <c r="A394" s="37" t="s">
        <v>160</v>
      </c>
      <c r="B394" s="40" t="s">
        <v>493</v>
      </c>
      <c r="C394" s="67" t="s">
        <v>494</v>
      </c>
      <c r="D394" s="68">
        <v>39408</v>
      </c>
      <c r="E394" s="55">
        <v>42338</v>
      </c>
      <c r="F394" s="55">
        <v>42369</v>
      </c>
      <c r="G394" s="53">
        <v>10</v>
      </c>
      <c r="H394" s="53">
        <v>10</v>
      </c>
      <c r="I394" s="69">
        <v>116.5</v>
      </c>
      <c r="J394" s="53">
        <f t="shared" si="118"/>
        <v>3</v>
      </c>
      <c r="K394" s="53">
        <v>0</v>
      </c>
      <c r="L394" s="53">
        <v>3</v>
      </c>
      <c r="M394" s="209">
        <f t="shared" si="119"/>
        <v>116.5</v>
      </c>
      <c r="N394" s="45">
        <v>0</v>
      </c>
      <c r="O394" s="45">
        <v>116.5</v>
      </c>
      <c r="P394" s="209">
        <f t="shared" si="120"/>
        <v>3789047.67</v>
      </c>
      <c r="Q394" s="209">
        <v>1220479.03</v>
      </c>
      <c r="R394" s="209">
        <v>1027427.46</v>
      </c>
      <c r="S394" s="209">
        <v>1541141.18</v>
      </c>
      <c r="T394" s="210"/>
    </row>
    <row r="395" spans="1:36" x14ac:dyDescent="0.25">
      <c r="A395" s="37" t="s">
        <v>495</v>
      </c>
      <c r="B395" s="40" t="s">
        <v>496</v>
      </c>
      <c r="C395" s="67" t="s">
        <v>497</v>
      </c>
      <c r="D395" s="68">
        <v>39408</v>
      </c>
      <c r="E395" s="55">
        <v>42338</v>
      </c>
      <c r="F395" s="55">
        <v>42369</v>
      </c>
      <c r="G395" s="53">
        <v>7</v>
      </c>
      <c r="H395" s="53">
        <v>7</v>
      </c>
      <c r="I395" s="69">
        <v>92.3</v>
      </c>
      <c r="J395" s="53">
        <f t="shared" si="118"/>
        <v>3</v>
      </c>
      <c r="K395" s="53">
        <v>0</v>
      </c>
      <c r="L395" s="53">
        <v>3</v>
      </c>
      <c r="M395" s="209">
        <f t="shared" si="119"/>
        <v>92.3</v>
      </c>
      <c r="N395" s="45">
        <v>0</v>
      </c>
      <c r="O395" s="45">
        <v>92.3</v>
      </c>
      <c r="P395" s="209">
        <f t="shared" si="120"/>
        <v>3001966.52</v>
      </c>
      <c r="Q395" s="209">
        <v>966954.63</v>
      </c>
      <c r="R395" s="209">
        <v>814004.76</v>
      </c>
      <c r="S395" s="209">
        <v>1221007.1299999999</v>
      </c>
      <c r="T395" s="210"/>
    </row>
    <row r="396" spans="1:36" s="63" customFormat="1" x14ac:dyDescent="0.25">
      <c r="A396" s="37" t="s">
        <v>498</v>
      </c>
      <c r="B396" s="40" t="s">
        <v>499</v>
      </c>
      <c r="C396" s="67" t="s">
        <v>73</v>
      </c>
      <c r="D396" s="68">
        <v>39541</v>
      </c>
      <c r="E396" s="55">
        <v>42338</v>
      </c>
      <c r="F396" s="55">
        <v>42369</v>
      </c>
      <c r="G396" s="53">
        <v>28</v>
      </c>
      <c r="H396" s="53">
        <v>28</v>
      </c>
      <c r="I396" s="69">
        <v>368.2</v>
      </c>
      <c r="J396" s="53">
        <f t="shared" si="118"/>
        <v>15</v>
      </c>
      <c r="K396" s="53">
        <v>0</v>
      </c>
      <c r="L396" s="53">
        <v>15</v>
      </c>
      <c r="M396" s="209">
        <f t="shared" si="119"/>
        <v>368.2</v>
      </c>
      <c r="N396" s="45">
        <v>0</v>
      </c>
      <c r="O396" s="45">
        <v>368.2</v>
      </c>
      <c r="P396" s="209">
        <f t="shared" si="120"/>
        <v>11975342.049999999</v>
      </c>
      <c r="Q396" s="209">
        <v>3857342.3</v>
      </c>
      <c r="R396" s="209">
        <v>3247199.9</v>
      </c>
      <c r="S396" s="209">
        <v>4870799.8499999996</v>
      </c>
      <c r="T396" s="39"/>
      <c r="Z396" s="209"/>
      <c r="AA396" s="8"/>
      <c r="AI396" s="65"/>
      <c r="AJ396" s="65"/>
    </row>
    <row r="397" spans="1:36" s="63" customFormat="1" ht="21" x14ac:dyDescent="0.25">
      <c r="A397" s="23"/>
      <c r="B397" s="31" t="s">
        <v>163</v>
      </c>
      <c r="C397" s="210"/>
      <c r="D397" s="214"/>
      <c r="E397" s="210"/>
      <c r="F397" s="210"/>
      <c r="G397" s="211"/>
      <c r="H397" s="211"/>
      <c r="I397" s="209"/>
      <c r="J397" s="211"/>
      <c r="K397" s="211"/>
      <c r="L397" s="211"/>
      <c r="M397" s="209"/>
      <c r="N397" s="209"/>
      <c r="O397" s="209"/>
      <c r="P397" s="209"/>
      <c r="Q397" s="209"/>
      <c r="R397" s="209"/>
      <c r="S397" s="209"/>
      <c r="T397" s="39"/>
      <c r="Z397" s="8"/>
      <c r="AA397" s="8"/>
      <c r="AI397" s="65"/>
      <c r="AJ397" s="65"/>
    </row>
    <row r="398" spans="1:36" s="63" customFormat="1" ht="31.5" x14ac:dyDescent="0.25">
      <c r="A398" s="66"/>
      <c r="B398" s="35" t="s">
        <v>500</v>
      </c>
      <c r="C398" s="210" t="s">
        <v>31</v>
      </c>
      <c r="D398" s="214" t="s">
        <v>31</v>
      </c>
      <c r="E398" s="210" t="s">
        <v>31</v>
      </c>
      <c r="F398" s="210" t="s">
        <v>31</v>
      </c>
      <c r="G398" s="211">
        <f t="shared" ref="G398:S398" si="121">SUM(G399:G411)</f>
        <v>267</v>
      </c>
      <c r="H398" s="211">
        <f t="shared" si="121"/>
        <v>267</v>
      </c>
      <c r="I398" s="209">
        <f t="shared" si="121"/>
        <v>5198.0999999999995</v>
      </c>
      <c r="J398" s="211">
        <f t="shared" si="121"/>
        <v>112</v>
      </c>
      <c r="K398" s="211">
        <f t="shared" si="121"/>
        <v>62</v>
      </c>
      <c r="L398" s="211">
        <f t="shared" si="121"/>
        <v>50</v>
      </c>
      <c r="M398" s="209">
        <f t="shared" si="121"/>
        <v>5041.2</v>
      </c>
      <c r="N398" s="209">
        <f t="shared" si="121"/>
        <v>2715</v>
      </c>
      <c r="O398" s="209">
        <f t="shared" si="121"/>
        <v>2326.2000000000003</v>
      </c>
      <c r="P398" s="209">
        <f t="shared" si="121"/>
        <v>183650916</v>
      </c>
      <c r="Q398" s="209">
        <f t="shared" si="121"/>
        <v>59155257.700000003</v>
      </c>
      <c r="R398" s="209">
        <f t="shared" si="121"/>
        <v>49798263.32</v>
      </c>
      <c r="S398" s="209">
        <f t="shared" si="121"/>
        <v>74697394.980000004</v>
      </c>
      <c r="T398" s="39"/>
      <c r="Z398" s="70"/>
      <c r="AA398" s="8"/>
      <c r="AI398" s="65"/>
      <c r="AJ398" s="65"/>
    </row>
    <row r="399" spans="1:36" s="63" customFormat="1" x14ac:dyDescent="0.25">
      <c r="A399" s="37" t="s">
        <v>166</v>
      </c>
      <c r="B399" s="36" t="s">
        <v>501</v>
      </c>
      <c r="C399" s="37" t="s">
        <v>40</v>
      </c>
      <c r="D399" s="214">
        <v>39022</v>
      </c>
      <c r="E399" s="55">
        <v>42338</v>
      </c>
      <c r="F399" s="55">
        <v>42369</v>
      </c>
      <c r="G399" s="210">
        <v>39</v>
      </c>
      <c r="H399" s="210">
        <v>39</v>
      </c>
      <c r="I399" s="39">
        <v>556.9</v>
      </c>
      <c r="J399" s="53">
        <f t="shared" ref="J399:J407" si="122">SUM(K399:L399)</f>
        <v>12</v>
      </c>
      <c r="K399" s="210">
        <v>7</v>
      </c>
      <c r="L399" s="210">
        <v>5</v>
      </c>
      <c r="M399" s="209">
        <f t="shared" ref="M399:M407" si="123">SUM(N399:O399)</f>
        <v>556.9</v>
      </c>
      <c r="N399" s="209">
        <v>325.89999999999998</v>
      </c>
      <c r="O399" s="209">
        <v>231</v>
      </c>
      <c r="P399" s="209">
        <f t="shared" ref="P399:P453" si="124">M399*36430</f>
        <v>20287867</v>
      </c>
      <c r="Q399" s="209">
        <v>6534865.3200000003</v>
      </c>
      <c r="R399" s="209">
        <v>5501200.6699999999</v>
      </c>
      <c r="S399" s="209">
        <f t="shared" ref="S399:S407" si="125">P399-Q399-R399</f>
        <v>8251801.0099999998</v>
      </c>
      <c r="T399" s="39"/>
      <c r="Z399" s="70"/>
      <c r="AA399" s="8"/>
      <c r="AI399" s="65"/>
      <c r="AJ399" s="65"/>
    </row>
    <row r="400" spans="1:36" s="63" customFormat="1" x14ac:dyDescent="0.25">
      <c r="A400" s="37" t="s">
        <v>502</v>
      </c>
      <c r="B400" s="36" t="s">
        <v>503</v>
      </c>
      <c r="C400" s="37" t="s">
        <v>102</v>
      </c>
      <c r="D400" s="214">
        <v>39022</v>
      </c>
      <c r="E400" s="55">
        <v>42338</v>
      </c>
      <c r="F400" s="55">
        <v>42369</v>
      </c>
      <c r="G400" s="210">
        <v>15</v>
      </c>
      <c r="H400" s="210">
        <v>15</v>
      </c>
      <c r="I400" s="39">
        <v>340.3</v>
      </c>
      <c r="J400" s="53">
        <f t="shared" si="122"/>
        <v>8</v>
      </c>
      <c r="K400" s="210">
        <v>8</v>
      </c>
      <c r="L400" s="210">
        <v>0</v>
      </c>
      <c r="M400" s="209">
        <f t="shared" si="123"/>
        <v>340.3</v>
      </c>
      <c r="N400" s="209">
        <v>340.3</v>
      </c>
      <c r="O400" s="209">
        <v>0</v>
      </c>
      <c r="P400" s="209">
        <f t="shared" si="124"/>
        <v>12397129</v>
      </c>
      <c r="Q400" s="209">
        <v>3993202.85</v>
      </c>
      <c r="R400" s="209">
        <v>3361570.46</v>
      </c>
      <c r="S400" s="209">
        <f t="shared" si="125"/>
        <v>5042355.6900000004</v>
      </c>
      <c r="T400" s="39"/>
      <c r="Z400" s="70"/>
      <c r="AA400" s="8"/>
      <c r="AI400" s="65"/>
      <c r="AJ400" s="65"/>
    </row>
    <row r="401" spans="1:36" s="63" customFormat="1" x14ac:dyDescent="0.25">
      <c r="A401" s="37" t="s">
        <v>504</v>
      </c>
      <c r="B401" s="36" t="s">
        <v>505</v>
      </c>
      <c r="C401" s="37" t="s">
        <v>135</v>
      </c>
      <c r="D401" s="214">
        <v>39022</v>
      </c>
      <c r="E401" s="55">
        <v>42338</v>
      </c>
      <c r="F401" s="55">
        <v>42369</v>
      </c>
      <c r="G401" s="210">
        <v>25</v>
      </c>
      <c r="H401" s="210">
        <v>25</v>
      </c>
      <c r="I401" s="39">
        <v>590.29999999999995</v>
      </c>
      <c r="J401" s="53">
        <f t="shared" si="122"/>
        <v>13</v>
      </c>
      <c r="K401" s="210">
        <v>6</v>
      </c>
      <c r="L401" s="210">
        <v>7</v>
      </c>
      <c r="M401" s="209">
        <f t="shared" si="123"/>
        <v>590.29999999999995</v>
      </c>
      <c r="N401" s="209">
        <v>269.3</v>
      </c>
      <c r="O401" s="209">
        <v>321</v>
      </c>
      <c r="P401" s="209">
        <f t="shared" si="124"/>
        <v>21504629</v>
      </c>
      <c r="Q401" s="209">
        <v>6926792.9500000002</v>
      </c>
      <c r="R401" s="209">
        <v>5831134.4199999999</v>
      </c>
      <c r="S401" s="209">
        <f t="shared" si="125"/>
        <v>8746701.6300000008</v>
      </c>
      <c r="T401" s="39"/>
      <c r="Z401" s="70"/>
      <c r="AA401" s="8"/>
      <c r="AI401" s="65"/>
      <c r="AJ401" s="65"/>
    </row>
    <row r="402" spans="1:36" s="63" customFormat="1" x14ac:dyDescent="0.25">
      <c r="A402" s="37" t="s">
        <v>129</v>
      </c>
      <c r="B402" s="36" t="s">
        <v>506</v>
      </c>
      <c r="C402" s="37" t="s">
        <v>54</v>
      </c>
      <c r="D402" s="214">
        <v>39022</v>
      </c>
      <c r="E402" s="55">
        <v>42338</v>
      </c>
      <c r="F402" s="55">
        <v>42369</v>
      </c>
      <c r="G402" s="211">
        <v>12</v>
      </c>
      <c r="H402" s="211">
        <v>12</v>
      </c>
      <c r="I402" s="39">
        <v>572.4</v>
      </c>
      <c r="J402" s="53">
        <f t="shared" si="122"/>
        <v>9</v>
      </c>
      <c r="K402" s="211">
        <v>3</v>
      </c>
      <c r="L402" s="211">
        <v>6</v>
      </c>
      <c r="M402" s="209">
        <f t="shared" si="123"/>
        <v>415.5</v>
      </c>
      <c r="N402" s="209">
        <v>114.1</v>
      </c>
      <c r="O402" s="209">
        <v>301.39999999999998</v>
      </c>
      <c r="P402" s="209">
        <f t="shared" si="124"/>
        <v>15136665</v>
      </c>
      <c r="Q402" s="209">
        <v>4875626.75</v>
      </c>
      <c r="R402" s="209">
        <v>4104415.3</v>
      </c>
      <c r="S402" s="209">
        <f t="shared" si="125"/>
        <v>6156622.9500000002</v>
      </c>
      <c r="T402" s="39"/>
      <c r="Z402" s="70"/>
      <c r="AA402" s="8"/>
      <c r="AI402" s="65"/>
      <c r="AJ402" s="65"/>
    </row>
    <row r="403" spans="1:36" s="63" customFormat="1" x14ac:dyDescent="0.25">
      <c r="A403" s="37" t="s">
        <v>137</v>
      </c>
      <c r="B403" s="36" t="s">
        <v>507</v>
      </c>
      <c r="C403" s="37" t="s">
        <v>123</v>
      </c>
      <c r="D403" s="214">
        <v>39022</v>
      </c>
      <c r="E403" s="55">
        <v>42338</v>
      </c>
      <c r="F403" s="55">
        <v>42369</v>
      </c>
      <c r="G403" s="211">
        <v>27</v>
      </c>
      <c r="H403" s="211">
        <v>27</v>
      </c>
      <c r="I403" s="39">
        <v>546.4</v>
      </c>
      <c r="J403" s="53">
        <f t="shared" si="122"/>
        <v>12</v>
      </c>
      <c r="K403" s="211">
        <v>7</v>
      </c>
      <c r="L403" s="211">
        <v>5</v>
      </c>
      <c r="M403" s="209">
        <f t="shared" si="123"/>
        <v>546.4</v>
      </c>
      <c r="N403" s="209">
        <v>327.9</v>
      </c>
      <c r="O403" s="209">
        <v>218.5</v>
      </c>
      <c r="P403" s="209">
        <f t="shared" si="124"/>
        <v>19905352</v>
      </c>
      <c r="Q403" s="209">
        <v>6411654.5300000003</v>
      </c>
      <c r="R403" s="209">
        <v>5397478.9900000002</v>
      </c>
      <c r="S403" s="209">
        <f t="shared" si="125"/>
        <v>8096218.4799999986</v>
      </c>
      <c r="T403" s="39"/>
      <c r="Z403" s="70"/>
      <c r="AA403" s="8"/>
      <c r="AI403" s="65"/>
      <c r="AJ403" s="65"/>
    </row>
    <row r="404" spans="1:36" x14ac:dyDescent="0.25">
      <c r="A404" s="37" t="s">
        <v>123</v>
      </c>
      <c r="B404" s="36" t="s">
        <v>508</v>
      </c>
      <c r="C404" s="37" t="s">
        <v>139</v>
      </c>
      <c r="D404" s="214">
        <v>39022</v>
      </c>
      <c r="E404" s="55">
        <v>42338</v>
      </c>
      <c r="F404" s="55">
        <v>42369</v>
      </c>
      <c r="G404" s="211">
        <v>23</v>
      </c>
      <c r="H404" s="211">
        <v>23</v>
      </c>
      <c r="I404" s="39">
        <v>345.1</v>
      </c>
      <c r="J404" s="53">
        <f t="shared" si="122"/>
        <v>8</v>
      </c>
      <c r="K404" s="211">
        <v>4</v>
      </c>
      <c r="L404" s="211">
        <v>4</v>
      </c>
      <c r="M404" s="209">
        <f t="shared" si="123"/>
        <v>345.1</v>
      </c>
      <c r="N404" s="209">
        <v>173.5</v>
      </c>
      <c r="O404" s="209">
        <v>171.6</v>
      </c>
      <c r="P404" s="209">
        <f t="shared" si="124"/>
        <v>12571993</v>
      </c>
      <c r="Q404" s="209">
        <v>4049527.78</v>
      </c>
      <c r="R404" s="209">
        <v>3408986.09</v>
      </c>
      <c r="S404" s="209">
        <f t="shared" si="125"/>
        <v>5113479.1300000008</v>
      </c>
      <c r="T404" s="210"/>
      <c r="Z404" s="70"/>
    </row>
    <row r="405" spans="1:36" x14ac:dyDescent="0.25">
      <c r="A405" s="37" t="s">
        <v>135</v>
      </c>
      <c r="B405" s="36" t="s">
        <v>509</v>
      </c>
      <c r="C405" s="37" t="s">
        <v>137</v>
      </c>
      <c r="D405" s="214">
        <v>39022</v>
      </c>
      <c r="E405" s="55">
        <v>42338</v>
      </c>
      <c r="F405" s="55">
        <v>42369</v>
      </c>
      <c r="G405" s="211">
        <v>21</v>
      </c>
      <c r="H405" s="211">
        <v>21</v>
      </c>
      <c r="I405" s="39">
        <v>335</v>
      </c>
      <c r="J405" s="53">
        <f t="shared" si="122"/>
        <v>8</v>
      </c>
      <c r="K405" s="211">
        <v>4</v>
      </c>
      <c r="L405" s="211">
        <v>4</v>
      </c>
      <c r="M405" s="209">
        <f t="shared" si="123"/>
        <v>335</v>
      </c>
      <c r="N405" s="209">
        <v>167.5</v>
      </c>
      <c r="O405" s="209">
        <v>167.5</v>
      </c>
      <c r="P405" s="209">
        <f t="shared" si="124"/>
        <v>12204050</v>
      </c>
      <c r="Q405" s="209">
        <v>3931010.74</v>
      </c>
      <c r="R405" s="209">
        <v>3309215.7</v>
      </c>
      <c r="S405" s="209">
        <f t="shared" si="125"/>
        <v>4963823.5599999996</v>
      </c>
      <c r="T405" s="210"/>
      <c r="Z405" s="70"/>
    </row>
    <row r="406" spans="1:36" x14ac:dyDescent="0.25">
      <c r="A406" s="37" t="s">
        <v>139</v>
      </c>
      <c r="B406" s="36" t="s">
        <v>510</v>
      </c>
      <c r="C406" s="37" t="s">
        <v>502</v>
      </c>
      <c r="D406" s="214">
        <v>39022</v>
      </c>
      <c r="E406" s="55">
        <v>42338</v>
      </c>
      <c r="F406" s="55">
        <v>42369</v>
      </c>
      <c r="G406" s="211">
        <v>42</v>
      </c>
      <c r="H406" s="211">
        <v>42</v>
      </c>
      <c r="I406" s="39">
        <v>587.79999999999995</v>
      </c>
      <c r="J406" s="53">
        <f t="shared" si="122"/>
        <v>12</v>
      </c>
      <c r="K406" s="211">
        <v>6</v>
      </c>
      <c r="L406" s="211">
        <v>6</v>
      </c>
      <c r="M406" s="209">
        <f t="shared" si="123"/>
        <v>587.79999999999995</v>
      </c>
      <c r="N406" s="209">
        <v>276.2</v>
      </c>
      <c r="O406" s="209">
        <v>311.60000000000002</v>
      </c>
      <c r="P406" s="209">
        <f t="shared" si="124"/>
        <v>21413554</v>
      </c>
      <c r="Q406" s="209">
        <v>6897457.0499999998</v>
      </c>
      <c r="R406" s="209">
        <v>5806438.7800000003</v>
      </c>
      <c r="S406" s="209">
        <f t="shared" si="125"/>
        <v>8709658.1699999981</v>
      </c>
      <c r="T406" s="210"/>
      <c r="Z406" s="70"/>
    </row>
    <row r="407" spans="1:36" x14ac:dyDescent="0.25">
      <c r="A407" s="37" t="s">
        <v>133</v>
      </c>
      <c r="B407" s="36" t="s">
        <v>511</v>
      </c>
      <c r="C407" s="37" t="s">
        <v>133</v>
      </c>
      <c r="D407" s="214">
        <v>39022</v>
      </c>
      <c r="E407" s="55">
        <v>42338</v>
      </c>
      <c r="F407" s="55">
        <v>42369</v>
      </c>
      <c r="G407" s="211">
        <v>18</v>
      </c>
      <c r="H407" s="211">
        <v>18</v>
      </c>
      <c r="I407" s="39">
        <v>336.1</v>
      </c>
      <c r="J407" s="53">
        <f t="shared" si="122"/>
        <v>8</v>
      </c>
      <c r="K407" s="211">
        <v>6</v>
      </c>
      <c r="L407" s="211">
        <v>2</v>
      </c>
      <c r="M407" s="209">
        <f t="shared" si="123"/>
        <v>336.1</v>
      </c>
      <c r="N407" s="209">
        <v>245.6</v>
      </c>
      <c r="O407" s="209">
        <v>90.5</v>
      </c>
      <c r="P407" s="209">
        <f t="shared" si="124"/>
        <v>12244123</v>
      </c>
      <c r="Q407" s="209">
        <v>3943918.53</v>
      </c>
      <c r="R407" s="209">
        <v>3320081.79</v>
      </c>
      <c r="S407" s="209">
        <f t="shared" si="125"/>
        <v>4980122.6800000006</v>
      </c>
      <c r="T407" s="210"/>
      <c r="Z407" s="70"/>
    </row>
    <row r="408" spans="1:36" s="51" customFormat="1" x14ac:dyDescent="0.25">
      <c r="A408" s="37" t="s">
        <v>512</v>
      </c>
      <c r="B408" s="36" t="s">
        <v>513</v>
      </c>
      <c r="C408" s="37" t="s">
        <v>376</v>
      </c>
      <c r="D408" s="214">
        <v>39022</v>
      </c>
      <c r="E408" s="55">
        <v>42338</v>
      </c>
      <c r="F408" s="55">
        <v>42369</v>
      </c>
      <c r="G408" s="211">
        <v>16</v>
      </c>
      <c r="H408" s="211">
        <v>16</v>
      </c>
      <c r="I408" s="39">
        <v>339.9</v>
      </c>
      <c r="J408" s="211">
        <f>SUM(K408:L408)</f>
        <v>8</v>
      </c>
      <c r="K408" s="211">
        <v>5</v>
      </c>
      <c r="L408" s="211">
        <v>3</v>
      </c>
      <c r="M408" s="209">
        <f>SUM(N408:O408)</f>
        <v>339.9</v>
      </c>
      <c r="N408" s="39">
        <v>211</v>
      </c>
      <c r="O408" s="39">
        <v>128.9</v>
      </c>
      <c r="P408" s="209">
        <f>M408*36430</f>
        <v>12382557</v>
      </c>
      <c r="Q408" s="209">
        <v>3988509.1</v>
      </c>
      <c r="R408" s="209">
        <v>3357619.16</v>
      </c>
      <c r="S408" s="209">
        <f>P408-Q408-R408</f>
        <v>5036428.74</v>
      </c>
      <c r="T408" s="39"/>
      <c r="Z408" s="8"/>
      <c r="AA408" s="88"/>
      <c r="AI408" s="9"/>
      <c r="AJ408" s="9"/>
    </row>
    <row r="409" spans="1:36" s="51" customFormat="1" x14ac:dyDescent="0.25">
      <c r="A409" s="37" t="s">
        <v>514</v>
      </c>
      <c r="B409" s="36" t="s">
        <v>515</v>
      </c>
      <c r="C409" s="37" t="s">
        <v>198</v>
      </c>
      <c r="D409" s="214">
        <v>39022</v>
      </c>
      <c r="E409" s="55">
        <v>42338</v>
      </c>
      <c r="F409" s="55">
        <v>42369</v>
      </c>
      <c r="G409" s="211">
        <v>19</v>
      </c>
      <c r="H409" s="211">
        <v>19</v>
      </c>
      <c r="I409" s="39">
        <v>348.7</v>
      </c>
      <c r="J409" s="211">
        <f>SUM(K409:L409)</f>
        <v>8</v>
      </c>
      <c r="K409" s="211">
        <v>6</v>
      </c>
      <c r="L409" s="211">
        <v>2</v>
      </c>
      <c r="M409" s="209">
        <f>SUM(N409:O409)</f>
        <v>348.7</v>
      </c>
      <c r="N409" s="39">
        <v>263.7</v>
      </c>
      <c r="O409" s="39">
        <v>85</v>
      </c>
      <c r="P409" s="209">
        <f>M409*36430</f>
        <v>12703141</v>
      </c>
      <c r="Q409" s="209">
        <v>4091771.47</v>
      </c>
      <c r="R409" s="209">
        <v>3444547.81</v>
      </c>
      <c r="S409" s="209">
        <f>P409-Q409-R409</f>
        <v>5166821.7199999988</v>
      </c>
      <c r="T409" s="39"/>
      <c r="Z409" s="8"/>
      <c r="AA409" s="88"/>
      <c r="AI409" s="9"/>
      <c r="AJ409" s="9"/>
    </row>
    <row r="410" spans="1:36" s="51" customFormat="1" x14ac:dyDescent="0.25">
      <c r="A410" s="37" t="s">
        <v>497</v>
      </c>
      <c r="B410" s="36" t="s">
        <v>516</v>
      </c>
      <c r="C410" s="37" t="s">
        <v>517</v>
      </c>
      <c r="D410" s="214">
        <v>39022</v>
      </c>
      <c r="E410" s="55">
        <v>42338</v>
      </c>
      <c r="F410" s="55">
        <v>42369</v>
      </c>
      <c r="G410" s="211">
        <v>7</v>
      </c>
      <c r="H410" s="211">
        <v>7</v>
      </c>
      <c r="I410" s="39">
        <v>223.8</v>
      </c>
      <c r="J410" s="211">
        <f>SUM(K410:L410)</f>
        <v>4</v>
      </c>
      <c r="K410" s="211">
        <v>0</v>
      </c>
      <c r="L410" s="211">
        <v>4</v>
      </c>
      <c r="M410" s="209">
        <f>SUM(N410:O410)</f>
        <v>223.8</v>
      </c>
      <c r="N410" s="39">
        <v>0</v>
      </c>
      <c r="O410" s="39">
        <v>223.8</v>
      </c>
      <c r="P410" s="209">
        <f>M410*36430</f>
        <v>8153034</v>
      </c>
      <c r="Q410" s="209">
        <v>2626149.86</v>
      </c>
      <c r="R410" s="209">
        <v>2210753.66</v>
      </c>
      <c r="S410" s="209">
        <f>P410-Q410-R410</f>
        <v>3316130.4800000004</v>
      </c>
      <c r="T410" s="39"/>
      <c r="Z410" s="8"/>
      <c r="AA410" s="88"/>
      <c r="AI410" s="9"/>
      <c r="AJ410" s="9"/>
    </row>
    <row r="411" spans="1:36" s="51" customFormat="1" x14ac:dyDescent="0.25">
      <c r="A411" s="37" t="s">
        <v>494</v>
      </c>
      <c r="B411" s="36" t="s">
        <v>518</v>
      </c>
      <c r="C411" s="37" t="s">
        <v>127</v>
      </c>
      <c r="D411" s="214">
        <v>39022</v>
      </c>
      <c r="E411" s="55">
        <v>42338</v>
      </c>
      <c r="F411" s="55">
        <v>42369</v>
      </c>
      <c r="G411" s="211">
        <v>3</v>
      </c>
      <c r="H411" s="211">
        <v>3</v>
      </c>
      <c r="I411" s="39">
        <v>75.400000000000006</v>
      </c>
      <c r="J411" s="211">
        <f>SUM(K411:L411)</f>
        <v>2</v>
      </c>
      <c r="K411" s="211">
        <v>0</v>
      </c>
      <c r="L411" s="211">
        <v>2</v>
      </c>
      <c r="M411" s="209">
        <f>SUM(N411:O411)</f>
        <v>75.400000000000006</v>
      </c>
      <c r="N411" s="39">
        <v>0</v>
      </c>
      <c r="O411" s="39">
        <v>75.400000000000006</v>
      </c>
      <c r="P411" s="209">
        <f>M411*36430</f>
        <v>2746822</v>
      </c>
      <c r="Q411" s="209">
        <v>884770.77</v>
      </c>
      <c r="R411" s="209">
        <v>744820.49</v>
      </c>
      <c r="S411" s="209">
        <f>P411-Q411-R411</f>
        <v>1117230.74</v>
      </c>
      <c r="T411" s="39"/>
      <c r="Z411" s="8"/>
      <c r="AA411" s="88"/>
      <c r="AI411" s="9"/>
      <c r="AJ411" s="9"/>
    </row>
    <row r="412" spans="1:36" ht="21" x14ac:dyDescent="0.25">
      <c r="A412" s="66"/>
      <c r="B412" s="31" t="s">
        <v>142</v>
      </c>
      <c r="C412" s="210"/>
      <c r="D412" s="214"/>
      <c r="E412" s="210"/>
      <c r="F412" s="210"/>
      <c r="G412" s="211"/>
      <c r="H412" s="211"/>
      <c r="I412" s="209"/>
      <c r="J412" s="211"/>
      <c r="K412" s="211"/>
      <c r="L412" s="211"/>
      <c r="M412" s="209"/>
      <c r="N412" s="209"/>
      <c r="O412" s="209"/>
      <c r="P412" s="209"/>
      <c r="Q412" s="209"/>
      <c r="R412" s="209"/>
      <c r="S412" s="209"/>
      <c r="T412" s="210"/>
    </row>
    <row r="413" spans="1:36" ht="31.5" x14ac:dyDescent="0.25">
      <c r="A413" s="66"/>
      <c r="B413" s="35" t="s">
        <v>439</v>
      </c>
      <c r="C413" s="210" t="s">
        <v>31</v>
      </c>
      <c r="D413" s="214" t="s">
        <v>31</v>
      </c>
      <c r="E413" s="210" t="s">
        <v>31</v>
      </c>
      <c r="F413" s="210" t="s">
        <v>31</v>
      </c>
      <c r="G413" s="211">
        <f>SUM(G414:G416)</f>
        <v>125</v>
      </c>
      <c r="H413" s="211">
        <f t="shared" ref="H413:S413" si="126">SUM(H414:H416)</f>
        <v>125</v>
      </c>
      <c r="I413" s="209">
        <f t="shared" si="126"/>
        <v>1830.36</v>
      </c>
      <c r="J413" s="211">
        <f t="shared" si="126"/>
        <v>51</v>
      </c>
      <c r="K413" s="211">
        <f t="shared" si="126"/>
        <v>28</v>
      </c>
      <c r="L413" s="211">
        <f t="shared" si="126"/>
        <v>23</v>
      </c>
      <c r="M413" s="209">
        <f t="shared" si="126"/>
        <v>1764.46</v>
      </c>
      <c r="N413" s="209">
        <f t="shared" si="126"/>
        <v>925.93000000000006</v>
      </c>
      <c r="O413" s="209">
        <f t="shared" si="126"/>
        <v>838.53</v>
      </c>
      <c r="P413" s="209">
        <f>SUM(P414:P416)</f>
        <v>64279277.800000012</v>
      </c>
      <c r="Q413" s="209">
        <f t="shared" si="126"/>
        <v>20704809.57</v>
      </c>
      <c r="R413" s="209">
        <f t="shared" si="126"/>
        <v>17429787.300000001</v>
      </c>
      <c r="S413" s="209">
        <f t="shared" si="126"/>
        <v>26144680.930000007</v>
      </c>
      <c r="T413" s="210"/>
    </row>
    <row r="414" spans="1:36" x14ac:dyDescent="0.25">
      <c r="A414" s="37" t="s">
        <v>179</v>
      </c>
      <c r="B414" s="36" t="s">
        <v>519</v>
      </c>
      <c r="C414" s="37" t="s">
        <v>127</v>
      </c>
      <c r="D414" s="214">
        <v>35760</v>
      </c>
      <c r="E414" s="55">
        <v>42338</v>
      </c>
      <c r="F414" s="55">
        <v>42369</v>
      </c>
      <c r="G414" s="211">
        <v>35</v>
      </c>
      <c r="H414" s="211">
        <v>35</v>
      </c>
      <c r="I414" s="39">
        <v>616.17999999999995</v>
      </c>
      <c r="J414" s="211">
        <f>SUM(K414:L414)</f>
        <v>19</v>
      </c>
      <c r="K414" s="211">
        <v>8</v>
      </c>
      <c r="L414" s="211">
        <v>11</v>
      </c>
      <c r="M414" s="209">
        <f>SUM(N414:O414)</f>
        <v>589</v>
      </c>
      <c r="N414" s="209">
        <v>203</v>
      </c>
      <c r="O414" s="209">
        <v>386</v>
      </c>
      <c r="P414" s="209">
        <f>Q414+R414+S414</f>
        <v>21457270</v>
      </c>
      <c r="Q414" s="209">
        <v>6911538.2800000003</v>
      </c>
      <c r="R414" s="209">
        <v>5818292.6900000004</v>
      </c>
      <c r="S414" s="209">
        <v>8727439.0299999993</v>
      </c>
      <c r="T414" s="210"/>
    </row>
    <row r="415" spans="1:36" x14ac:dyDescent="0.25">
      <c r="A415" s="37" t="s">
        <v>170</v>
      </c>
      <c r="B415" s="36" t="s">
        <v>520</v>
      </c>
      <c r="C415" s="37" t="s">
        <v>521</v>
      </c>
      <c r="D415" s="214">
        <v>35760</v>
      </c>
      <c r="E415" s="55">
        <v>42338</v>
      </c>
      <c r="F415" s="55">
        <v>42369</v>
      </c>
      <c r="G415" s="211">
        <v>51</v>
      </c>
      <c r="H415" s="211">
        <v>51</v>
      </c>
      <c r="I415" s="39">
        <v>623.48</v>
      </c>
      <c r="J415" s="211">
        <f>SUM(K415:L415)</f>
        <v>17</v>
      </c>
      <c r="K415" s="211">
        <v>9</v>
      </c>
      <c r="L415" s="211">
        <v>8</v>
      </c>
      <c r="M415" s="209">
        <f>SUM(N415:O415)</f>
        <v>623.48</v>
      </c>
      <c r="N415" s="209">
        <v>339.77</v>
      </c>
      <c r="O415" s="209">
        <v>283.70999999999998</v>
      </c>
      <c r="P415" s="209">
        <f t="shared" si="124"/>
        <v>22713376.400000002</v>
      </c>
      <c r="Q415" s="209">
        <v>7316139.0300000003</v>
      </c>
      <c r="R415" s="209">
        <v>6158894.9500000002</v>
      </c>
      <c r="S415" s="209">
        <f>P415-Q415-R415</f>
        <v>9238342.4200000018</v>
      </c>
      <c r="T415" s="210"/>
    </row>
    <row r="416" spans="1:36" x14ac:dyDescent="0.25">
      <c r="A416" s="37" t="s">
        <v>168</v>
      </c>
      <c r="B416" s="36" t="s">
        <v>522</v>
      </c>
      <c r="C416" s="37" t="s">
        <v>523</v>
      </c>
      <c r="D416" s="214">
        <v>35760</v>
      </c>
      <c r="E416" s="55">
        <v>42338</v>
      </c>
      <c r="F416" s="55">
        <v>42369</v>
      </c>
      <c r="G416" s="211">
        <v>39</v>
      </c>
      <c r="H416" s="211">
        <v>39</v>
      </c>
      <c r="I416" s="39">
        <v>590.70000000000005</v>
      </c>
      <c r="J416" s="211">
        <f>SUM(K416:L416)</f>
        <v>15</v>
      </c>
      <c r="K416" s="211">
        <v>11</v>
      </c>
      <c r="L416" s="211">
        <v>4</v>
      </c>
      <c r="M416" s="209">
        <f>SUM(N416:O416)</f>
        <v>551.98</v>
      </c>
      <c r="N416" s="209">
        <v>383.16</v>
      </c>
      <c r="O416" s="209">
        <v>168.82</v>
      </c>
      <c r="P416" s="209">
        <f t="shared" si="124"/>
        <v>20108631.400000002</v>
      </c>
      <c r="Q416" s="209">
        <v>6477132.2599999998</v>
      </c>
      <c r="R416" s="209">
        <v>5452599.6600000001</v>
      </c>
      <c r="S416" s="209">
        <f>P416-Q416-R416</f>
        <v>8178899.4800000023</v>
      </c>
      <c r="T416" s="210"/>
    </row>
    <row r="417" spans="1:36" s="51" customFormat="1" ht="21.75" customHeight="1" x14ac:dyDescent="0.25">
      <c r="A417" s="37"/>
      <c r="B417" s="43" t="s">
        <v>182</v>
      </c>
      <c r="C417" s="37"/>
      <c r="D417" s="214"/>
      <c r="E417" s="41"/>
      <c r="F417" s="41"/>
      <c r="G417" s="211"/>
      <c r="H417" s="211"/>
      <c r="I417" s="209"/>
      <c r="J417" s="211"/>
      <c r="K417" s="211"/>
      <c r="L417" s="211"/>
      <c r="M417" s="28"/>
      <c r="N417" s="209"/>
      <c r="O417" s="209"/>
      <c r="P417" s="209"/>
      <c r="Q417" s="209"/>
      <c r="R417" s="209"/>
      <c r="S417" s="209"/>
      <c r="T417" s="39"/>
      <c r="Z417" s="8"/>
      <c r="AA417" s="8"/>
      <c r="AI417" s="9"/>
      <c r="AJ417" s="9"/>
    </row>
    <row r="418" spans="1:36" s="51" customFormat="1" ht="27.75" customHeight="1" x14ac:dyDescent="0.25">
      <c r="A418" s="37"/>
      <c r="B418" s="31" t="s">
        <v>183</v>
      </c>
      <c r="C418" s="210"/>
      <c r="D418" s="214"/>
      <c r="E418" s="210"/>
      <c r="F418" s="210"/>
      <c r="G418" s="211"/>
      <c r="H418" s="211"/>
      <c r="I418" s="209"/>
      <c r="J418" s="211"/>
      <c r="K418" s="211"/>
      <c r="L418" s="211"/>
      <c r="M418" s="209"/>
      <c r="N418" s="209"/>
      <c r="O418" s="209"/>
      <c r="P418" s="209"/>
      <c r="Q418" s="209"/>
      <c r="R418" s="209"/>
      <c r="S418" s="209"/>
      <c r="T418" s="39"/>
      <c r="Z418" s="8"/>
      <c r="AA418" s="8"/>
      <c r="AI418" s="9"/>
      <c r="AJ418" s="9"/>
    </row>
    <row r="419" spans="1:36" s="51" customFormat="1" ht="31.5" x14ac:dyDescent="0.25">
      <c r="A419" s="37"/>
      <c r="B419" s="35" t="s">
        <v>524</v>
      </c>
      <c r="C419" s="210" t="s">
        <v>31</v>
      </c>
      <c r="D419" s="214" t="s">
        <v>31</v>
      </c>
      <c r="E419" s="210" t="s">
        <v>31</v>
      </c>
      <c r="F419" s="210" t="s">
        <v>31</v>
      </c>
      <c r="G419" s="211">
        <f>SUM(G420:G436)</f>
        <v>211</v>
      </c>
      <c r="H419" s="211">
        <f t="shared" ref="H419:S419" si="127">SUM(H420:H436)</f>
        <v>211</v>
      </c>
      <c r="I419" s="209">
        <f t="shared" si="127"/>
        <v>4006.9300000000003</v>
      </c>
      <c r="J419" s="211">
        <f t="shared" si="127"/>
        <v>81</v>
      </c>
      <c r="K419" s="211">
        <f t="shared" si="127"/>
        <v>45</v>
      </c>
      <c r="L419" s="211">
        <f t="shared" si="127"/>
        <v>36</v>
      </c>
      <c r="M419" s="209">
        <f>SUM(M420:M436)</f>
        <v>3360.31</v>
      </c>
      <c r="N419" s="209">
        <f t="shared" si="127"/>
        <v>1834.41</v>
      </c>
      <c r="O419" s="209">
        <f t="shared" si="127"/>
        <v>1525.9</v>
      </c>
      <c r="P419" s="209">
        <f t="shared" si="127"/>
        <v>122416093.29999998</v>
      </c>
      <c r="Q419" s="209">
        <f t="shared" si="127"/>
        <v>39431088.660000004</v>
      </c>
      <c r="R419" s="209">
        <f t="shared" si="127"/>
        <v>33194001.859999999</v>
      </c>
      <c r="S419" s="209">
        <f t="shared" si="127"/>
        <v>49791002.780000001</v>
      </c>
      <c r="T419" s="39"/>
      <c r="Z419" s="70"/>
      <c r="AA419" s="8"/>
      <c r="AI419" s="9"/>
      <c r="AJ419" s="9"/>
    </row>
    <row r="420" spans="1:36" s="51" customFormat="1" x14ac:dyDescent="0.25">
      <c r="A420" s="67" t="s">
        <v>177</v>
      </c>
      <c r="B420" s="36" t="s">
        <v>525</v>
      </c>
      <c r="C420" s="37" t="s">
        <v>111</v>
      </c>
      <c r="D420" s="214">
        <v>34155</v>
      </c>
      <c r="E420" s="55">
        <v>42338</v>
      </c>
      <c r="F420" s="55">
        <v>42369</v>
      </c>
      <c r="G420" s="211">
        <v>8</v>
      </c>
      <c r="H420" s="211">
        <v>8</v>
      </c>
      <c r="I420" s="39">
        <v>113.37</v>
      </c>
      <c r="J420" s="211">
        <f t="shared" ref="J420:J436" si="128">SUM(K420:L420)</f>
        <v>3</v>
      </c>
      <c r="K420" s="211">
        <v>2</v>
      </c>
      <c r="L420" s="211">
        <v>1</v>
      </c>
      <c r="M420" s="209">
        <f t="shared" ref="M420:M436" si="129">SUM(N420:O420)</f>
        <v>113.36999999999999</v>
      </c>
      <c r="N420" s="209">
        <v>73.709999999999994</v>
      </c>
      <c r="O420" s="209">
        <v>39.659999999999997</v>
      </c>
      <c r="P420" s="209">
        <f t="shared" si="124"/>
        <v>4130069.0999999996</v>
      </c>
      <c r="Q420" s="209">
        <v>1330324.44</v>
      </c>
      <c r="R420" s="209">
        <v>1119897.8600000001</v>
      </c>
      <c r="S420" s="209">
        <f t="shared" ref="S420:S436" si="130">P420-Q420-R420</f>
        <v>1679846.7999999996</v>
      </c>
      <c r="T420" s="39"/>
      <c r="Z420" s="70"/>
      <c r="AA420" s="8"/>
      <c r="AI420" s="9"/>
      <c r="AJ420" s="9"/>
    </row>
    <row r="421" spans="1:36" s="51" customFormat="1" x14ac:dyDescent="0.25">
      <c r="A421" s="37" t="s">
        <v>455</v>
      </c>
      <c r="B421" s="36" t="s">
        <v>526</v>
      </c>
      <c r="C421" s="37" t="s">
        <v>491</v>
      </c>
      <c r="D421" s="214">
        <v>34164</v>
      </c>
      <c r="E421" s="55">
        <v>42338</v>
      </c>
      <c r="F421" s="55">
        <v>42369</v>
      </c>
      <c r="G421" s="211">
        <v>16</v>
      </c>
      <c r="H421" s="211">
        <v>16</v>
      </c>
      <c r="I421" s="39">
        <v>248.15</v>
      </c>
      <c r="J421" s="211">
        <f t="shared" si="128"/>
        <v>6</v>
      </c>
      <c r="K421" s="211">
        <v>5</v>
      </c>
      <c r="L421" s="211">
        <v>1</v>
      </c>
      <c r="M421" s="209">
        <f t="shared" si="129"/>
        <v>211.14</v>
      </c>
      <c r="N421" s="209">
        <v>177.41</v>
      </c>
      <c r="O421" s="209">
        <v>33.729999999999997</v>
      </c>
      <c r="P421" s="209">
        <f t="shared" si="124"/>
        <v>7691830.1999999993</v>
      </c>
      <c r="Q421" s="209">
        <v>2477592.86</v>
      </c>
      <c r="R421" s="209">
        <v>2085694.93</v>
      </c>
      <c r="S421" s="209">
        <f t="shared" si="130"/>
        <v>3128542.41</v>
      </c>
      <c r="T421" s="39"/>
      <c r="Z421" s="70"/>
      <c r="AA421" s="8"/>
      <c r="AI421" s="9"/>
      <c r="AJ421" s="9"/>
    </row>
    <row r="422" spans="1:36" s="51" customFormat="1" x14ac:dyDescent="0.25">
      <c r="A422" s="67" t="s">
        <v>317</v>
      </c>
      <c r="B422" s="36" t="s">
        <v>527</v>
      </c>
      <c r="C422" s="37" t="s">
        <v>512</v>
      </c>
      <c r="D422" s="214">
        <v>34486</v>
      </c>
      <c r="E422" s="55">
        <v>42338</v>
      </c>
      <c r="F422" s="55">
        <v>42369</v>
      </c>
      <c r="G422" s="211">
        <v>39</v>
      </c>
      <c r="H422" s="211">
        <v>39</v>
      </c>
      <c r="I422" s="39">
        <v>853.38</v>
      </c>
      <c r="J422" s="211">
        <v>16</v>
      </c>
      <c r="K422" s="211">
        <v>12</v>
      </c>
      <c r="L422" s="211">
        <v>4</v>
      </c>
      <c r="M422" s="209">
        <f>SUM(N422:O422)</f>
        <v>836.38</v>
      </c>
      <c r="N422" s="209">
        <v>612.79</v>
      </c>
      <c r="O422" s="209">
        <v>223.59</v>
      </c>
      <c r="P422" s="209">
        <f>M422*36430</f>
        <v>30469323.399999999</v>
      </c>
      <c r="Q422" s="209">
        <v>9814384.3699999992</v>
      </c>
      <c r="R422" s="209">
        <v>8261975.6100000003</v>
      </c>
      <c r="S422" s="209">
        <f t="shared" si="130"/>
        <v>12392963.420000002</v>
      </c>
      <c r="T422" s="39"/>
      <c r="Z422" s="70"/>
      <c r="AA422" s="8"/>
      <c r="AB422" s="51">
        <f>P422*Z421</f>
        <v>0</v>
      </c>
      <c r="AC422" s="51">
        <f>(P422-Q422)*0.4</f>
        <v>8261975.6120000007</v>
      </c>
      <c r="AI422" s="9"/>
      <c r="AJ422" s="9"/>
    </row>
    <row r="423" spans="1:36" s="51" customFormat="1" x14ac:dyDescent="0.25">
      <c r="A423" s="37" t="s">
        <v>84</v>
      </c>
      <c r="B423" s="36" t="s">
        <v>528</v>
      </c>
      <c r="C423" s="37" t="s">
        <v>179</v>
      </c>
      <c r="D423" s="214">
        <v>34486</v>
      </c>
      <c r="E423" s="55">
        <v>42338</v>
      </c>
      <c r="F423" s="55">
        <v>42369</v>
      </c>
      <c r="G423" s="211">
        <v>20</v>
      </c>
      <c r="H423" s="211">
        <v>20</v>
      </c>
      <c r="I423" s="39">
        <v>237.3</v>
      </c>
      <c r="J423" s="211">
        <f t="shared" si="128"/>
        <v>6</v>
      </c>
      <c r="K423" s="211">
        <v>4</v>
      </c>
      <c r="L423" s="211">
        <v>2</v>
      </c>
      <c r="M423" s="209">
        <f t="shared" si="129"/>
        <v>237.29999999999998</v>
      </c>
      <c r="N423" s="209">
        <v>175.2</v>
      </c>
      <c r="O423" s="209">
        <v>62.1</v>
      </c>
      <c r="P423" s="209">
        <f t="shared" si="124"/>
        <v>8644839</v>
      </c>
      <c r="Q423" s="209">
        <v>2784563.73</v>
      </c>
      <c r="R423" s="209">
        <v>2344110.11</v>
      </c>
      <c r="S423" s="209">
        <f t="shared" si="130"/>
        <v>3516165.1599999997</v>
      </c>
      <c r="T423" s="39"/>
      <c r="Z423" s="70"/>
      <c r="AA423" s="8"/>
      <c r="AI423" s="9"/>
      <c r="AJ423" s="9"/>
    </row>
    <row r="424" spans="1:36" s="51" customFormat="1" x14ac:dyDescent="0.25">
      <c r="A424" s="67" t="s">
        <v>529</v>
      </c>
      <c r="B424" s="36" t="s">
        <v>530</v>
      </c>
      <c r="C424" s="37" t="s">
        <v>125</v>
      </c>
      <c r="D424" s="214">
        <v>34717</v>
      </c>
      <c r="E424" s="55">
        <v>42338</v>
      </c>
      <c r="F424" s="55">
        <v>42369</v>
      </c>
      <c r="G424" s="211">
        <v>5</v>
      </c>
      <c r="H424" s="211">
        <v>5</v>
      </c>
      <c r="I424" s="39">
        <v>146.19999999999999</v>
      </c>
      <c r="J424" s="211">
        <f t="shared" si="128"/>
        <v>3</v>
      </c>
      <c r="K424" s="211">
        <v>0</v>
      </c>
      <c r="L424" s="211">
        <v>3</v>
      </c>
      <c r="M424" s="209">
        <f t="shared" si="129"/>
        <v>65.5</v>
      </c>
      <c r="N424" s="209">
        <v>0</v>
      </c>
      <c r="O424" s="209">
        <v>65.5</v>
      </c>
      <c r="P424" s="209">
        <f t="shared" si="124"/>
        <v>2386165</v>
      </c>
      <c r="Q424" s="209">
        <v>768600.61</v>
      </c>
      <c r="R424" s="209">
        <v>647025.76</v>
      </c>
      <c r="S424" s="209">
        <f t="shared" si="130"/>
        <v>970538.63000000012</v>
      </c>
      <c r="T424" s="39"/>
      <c r="Z424" s="70"/>
      <c r="AA424" s="8"/>
      <c r="AI424" s="9"/>
      <c r="AJ424" s="9"/>
    </row>
    <row r="425" spans="1:36" s="51" customFormat="1" x14ac:dyDescent="0.25">
      <c r="A425" s="37" t="s">
        <v>531</v>
      </c>
      <c r="B425" s="36" t="s">
        <v>532</v>
      </c>
      <c r="C425" s="37" t="s">
        <v>533</v>
      </c>
      <c r="D425" s="214">
        <v>34750</v>
      </c>
      <c r="E425" s="55">
        <v>42338</v>
      </c>
      <c r="F425" s="55">
        <v>42369</v>
      </c>
      <c r="G425" s="211">
        <v>10</v>
      </c>
      <c r="H425" s="211">
        <v>10</v>
      </c>
      <c r="I425" s="39">
        <v>149.47999999999999</v>
      </c>
      <c r="J425" s="211">
        <f t="shared" si="128"/>
        <v>4</v>
      </c>
      <c r="K425" s="211">
        <v>3</v>
      </c>
      <c r="L425" s="211">
        <v>1</v>
      </c>
      <c r="M425" s="209">
        <f t="shared" si="129"/>
        <v>149.48000000000002</v>
      </c>
      <c r="N425" s="209">
        <v>113.42</v>
      </c>
      <c r="O425" s="209">
        <v>36.06</v>
      </c>
      <c r="P425" s="209">
        <f t="shared" si="124"/>
        <v>5445556.4000000004</v>
      </c>
      <c r="Q425" s="209">
        <v>1754052.2</v>
      </c>
      <c r="R425" s="209">
        <v>1476601.68</v>
      </c>
      <c r="S425" s="209">
        <f t="shared" si="130"/>
        <v>2214902.5200000005</v>
      </c>
      <c r="T425" s="39"/>
      <c r="Z425" s="70"/>
      <c r="AA425" s="8"/>
      <c r="AI425" s="9"/>
      <c r="AJ425" s="9"/>
    </row>
    <row r="426" spans="1:36" s="51" customFormat="1" x14ac:dyDescent="0.25">
      <c r="A426" s="67" t="s">
        <v>534</v>
      </c>
      <c r="B426" s="36" t="s">
        <v>535</v>
      </c>
      <c r="C426" s="37" t="s">
        <v>536</v>
      </c>
      <c r="D426" s="214">
        <v>34779</v>
      </c>
      <c r="E426" s="55">
        <v>42338</v>
      </c>
      <c r="F426" s="55">
        <v>42369</v>
      </c>
      <c r="G426" s="211">
        <v>10</v>
      </c>
      <c r="H426" s="211">
        <v>10</v>
      </c>
      <c r="I426" s="39">
        <v>147.35</v>
      </c>
      <c r="J426" s="211">
        <f t="shared" si="128"/>
        <v>5</v>
      </c>
      <c r="K426" s="211">
        <v>5</v>
      </c>
      <c r="L426" s="211">
        <v>0</v>
      </c>
      <c r="M426" s="209">
        <f t="shared" si="129"/>
        <v>147.35</v>
      </c>
      <c r="N426" s="209">
        <v>147.35</v>
      </c>
      <c r="O426" s="209">
        <v>0</v>
      </c>
      <c r="P426" s="209">
        <f t="shared" si="124"/>
        <v>5367960.5</v>
      </c>
      <c r="Q426" s="209">
        <v>1729058</v>
      </c>
      <c r="R426" s="209">
        <v>1455561</v>
      </c>
      <c r="S426" s="209">
        <f t="shared" si="130"/>
        <v>2183341.5</v>
      </c>
      <c r="T426" s="39"/>
      <c r="Z426" s="70"/>
      <c r="AA426" s="8"/>
      <c r="AI426" s="9"/>
      <c r="AJ426" s="9"/>
    </row>
    <row r="427" spans="1:36" s="51" customFormat="1" x14ac:dyDescent="0.25">
      <c r="A427" s="37" t="s">
        <v>86</v>
      </c>
      <c r="B427" s="36" t="s">
        <v>537</v>
      </c>
      <c r="C427" s="37" t="s">
        <v>538</v>
      </c>
      <c r="D427" s="214">
        <v>34840</v>
      </c>
      <c r="E427" s="55">
        <v>42338</v>
      </c>
      <c r="F427" s="55">
        <v>42369</v>
      </c>
      <c r="G427" s="211">
        <v>22</v>
      </c>
      <c r="H427" s="211">
        <v>22</v>
      </c>
      <c r="I427" s="39">
        <v>181.01</v>
      </c>
      <c r="J427" s="211">
        <f t="shared" si="128"/>
        <v>6</v>
      </c>
      <c r="K427" s="211">
        <v>4</v>
      </c>
      <c r="L427" s="211">
        <v>2</v>
      </c>
      <c r="M427" s="209">
        <f t="shared" si="129"/>
        <v>181.01</v>
      </c>
      <c r="N427" s="209">
        <v>118.98</v>
      </c>
      <c r="O427" s="209">
        <v>62.03</v>
      </c>
      <c r="P427" s="209">
        <f t="shared" si="124"/>
        <v>6594194.2999999998</v>
      </c>
      <c r="Q427" s="209">
        <v>2124036.58</v>
      </c>
      <c r="R427" s="209">
        <v>1788063.09</v>
      </c>
      <c r="S427" s="209">
        <f t="shared" si="130"/>
        <v>2682094.63</v>
      </c>
      <c r="T427" s="39"/>
      <c r="Z427" s="70"/>
      <c r="AA427" s="8"/>
      <c r="AI427" s="9"/>
      <c r="AJ427" s="9"/>
    </row>
    <row r="428" spans="1:36" s="51" customFormat="1" x14ac:dyDescent="0.25">
      <c r="A428" s="67" t="s">
        <v>539</v>
      </c>
      <c r="B428" s="36" t="s">
        <v>540</v>
      </c>
      <c r="C428" s="37" t="s">
        <v>541</v>
      </c>
      <c r="D428" s="214">
        <v>35996</v>
      </c>
      <c r="E428" s="55">
        <v>42338</v>
      </c>
      <c r="F428" s="55">
        <v>42369</v>
      </c>
      <c r="G428" s="211">
        <v>12</v>
      </c>
      <c r="H428" s="211">
        <v>12</v>
      </c>
      <c r="I428" s="39">
        <v>404.94</v>
      </c>
      <c r="J428" s="211">
        <f t="shared" si="128"/>
        <v>4</v>
      </c>
      <c r="K428" s="211">
        <v>1</v>
      </c>
      <c r="L428" s="211">
        <v>3</v>
      </c>
      <c r="M428" s="209">
        <f t="shared" si="129"/>
        <v>206.21</v>
      </c>
      <c r="N428" s="209">
        <v>43.65</v>
      </c>
      <c r="O428" s="209">
        <v>162.56</v>
      </c>
      <c r="P428" s="209">
        <f t="shared" si="124"/>
        <v>7512230.3000000007</v>
      </c>
      <c r="Q428" s="209">
        <v>2419742.46</v>
      </c>
      <c r="R428" s="209">
        <v>2036995.14</v>
      </c>
      <c r="S428" s="209">
        <f t="shared" si="130"/>
        <v>3055492.7000000011</v>
      </c>
      <c r="T428" s="39"/>
      <c r="Z428" s="70"/>
      <c r="AA428" s="8"/>
      <c r="AI428" s="9"/>
      <c r="AJ428" s="9"/>
    </row>
    <row r="429" spans="1:36" s="51" customFormat="1" x14ac:dyDescent="0.25">
      <c r="A429" s="37" t="s">
        <v>542</v>
      </c>
      <c r="B429" s="36" t="s">
        <v>543</v>
      </c>
      <c r="C429" s="37" t="s">
        <v>544</v>
      </c>
      <c r="D429" s="214">
        <v>36122</v>
      </c>
      <c r="E429" s="55">
        <v>42338</v>
      </c>
      <c r="F429" s="55">
        <v>42369</v>
      </c>
      <c r="G429" s="211">
        <v>2</v>
      </c>
      <c r="H429" s="211">
        <v>2</v>
      </c>
      <c r="I429" s="39">
        <v>92.38</v>
      </c>
      <c r="J429" s="211">
        <f t="shared" si="128"/>
        <v>1</v>
      </c>
      <c r="K429" s="211">
        <v>0</v>
      </c>
      <c r="L429" s="211">
        <v>1</v>
      </c>
      <c r="M429" s="209">
        <f t="shared" si="129"/>
        <v>38.65</v>
      </c>
      <c r="N429" s="209">
        <v>0</v>
      </c>
      <c r="O429" s="209">
        <v>38.65</v>
      </c>
      <c r="P429" s="209">
        <f t="shared" si="124"/>
        <v>1408019.5</v>
      </c>
      <c r="Q429" s="209">
        <v>453533.03</v>
      </c>
      <c r="R429" s="209">
        <v>381794.59</v>
      </c>
      <c r="S429" s="209">
        <f t="shared" si="130"/>
        <v>572691.87999999989</v>
      </c>
      <c r="T429" s="39"/>
      <c r="Z429" s="70"/>
      <c r="AA429" s="8"/>
      <c r="AI429" s="9"/>
      <c r="AJ429" s="9"/>
    </row>
    <row r="430" spans="1:36" s="51" customFormat="1" x14ac:dyDescent="0.25">
      <c r="A430" s="67" t="s">
        <v>198</v>
      </c>
      <c r="B430" s="36" t="s">
        <v>545</v>
      </c>
      <c r="C430" s="37" t="s">
        <v>546</v>
      </c>
      <c r="D430" s="214">
        <v>36403</v>
      </c>
      <c r="E430" s="55">
        <v>42338</v>
      </c>
      <c r="F430" s="55">
        <v>42369</v>
      </c>
      <c r="G430" s="211">
        <v>27</v>
      </c>
      <c r="H430" s="211">
        <v>27</v>
      </c>
      <c r="I430" s="39">
        <v>287.67</v>
      </c>
      <c r="J430" s="211">
        <f t="shared" si="128"/>
        <v>8</v>
      </c>
      <c r="K430" s="211">
        <v>3</v>
      </c>
      <c r="L430" s="211">
        <v>5</v>
      </c>
      <c r="M430" s="209">
        <f t="shared" si="129"/>
        <v>287.66999999999996</v>
      </c>
      <c r="N430" s="209">
        <v>106</v>
      </c>
      <c r="O430" s="209">
        <v>181.67</v>
      </c>
      <c r="P430" s="209">
        <f t="shared" si="124"/>
        <v>10479818.099999998</v>
      </c>
      <c r="Q430" s="209">
        <v>3375623.46</v>
      </c>
      <c r="R430" s="209">
        <v>2841677.86</v>
      </c>
      <c r="S430" s="209">
        <f t="shared" si="130"/>
        <v>4262516.7799999975</v>
      </c>
      <c r="T430" s="39"/>
      <c r="Z430" s="70"/>
      <c r="AA430" s="8"/>
      <c r="AI430" s="9"/>
      <c r="AJ430" s="9"/>
    </row>
    <row r="431" spans="1:36" s="51" customFormat="1" x14ac:dyDescent="0.25">
      <c r="A431" s="37" t="s">
        <v>376</v>
      </c>
      <c r="B431" s="36" t="s">
        <v>547</v>
      </c>
      <c r="C431" s="37" t="s">
        <v>548</v>
      </c>
      <c r="D431" s="214">
        <v>36705</v>
      </c>
      <c r="E431" s="55">
        <v>42338</v>
      </c>
      <c r="F431" s="55">
        <v>42369</v>
      </c>
      <c r="G431" s="211">
        <v>2</v>
      </c>
      <c r="H431" s="211">
        <v>2</v>
      </c>
      <c r="I431" s="39">
        <v>88.9</v>
      </c>
      <c r="J431" s="211">
        <f t="shared" si="128"/>
        <v>2</v>
      </c>
      <c r="K431" s="211">
        <v>2</v>
      </c>
      <c r="L431" s="211">
        <v>0</v>
      </c>
      <c r="M431" s="209">
        <f t="shared" si="129"/>
        <v>67.400000000000006</v>
      </c>
      <c r="N431" s="209">
        <v>67.400000000000006</v>
      </c>
      <c r="O431" s="209">
        <v>0</v>
      </c>
      <c r="P431" s="209">
        <f t="shared" si="124"/>
        <v>2455382</v>
      </c>
      <c r="Q431" s="209">
        <v>790895.89</v>
      </c>
      <c r="R431" s="209">
        <v>665794.43999999994</v>
      </c>
      <c r="S431" s="209">
        <f t="shared" si="130"/>
        <v>998691.66999999993</v>
      </c>
      <c r="T431" s="39"/>
      <c r="Z431" s="70"/>
      <c r="AA431" s="8"/>
      <c r="AI431" s="9"/>
      <c r="AJ431" s="9"/>
    </row>
    <row r="432" spans="1:36" s="51" customFormat="1" x14ac:dyDescent="0.25">
      <c r="A432" s="67" t="s">
        <v>549</v>
      </c>
      <c r="B432" s="36" t="s">
        <v>550</v>
      </c>
      <c r="C432" s="37" t="s">
        <v>551</v>
      </c>
      <c r="D432" s="214">
        <v>36866</v>
      </c>
      <c r="E432" s="55">
        <v>42338</v>
      </c>
      <c r="F432" s="55">
        <v>42369</v>
      </c>
      <c r="G432" s="211">
        <v>4</v>
      </c>
      <c r="H432" s="211">
        <v>4</v>
      </c>
      <c r="I432" s="39">
        <v>118.04</v>
      </c>
      <c r="J432" s="211">
        <f t="shared" si="128"/>
        <v>2</v>
      </c>
      <c r="K432" s="211">
        <v>1</v>
      </c>
      <c r="L432" s="211">
        <v>1</v>
      </c>
      <c r="M432" s="209">
        <f t="shared" si="129"/>
        <v>58.25</v>
      </c>
      <c r="N432" s="209">
        <v>24</v>
      </c>
      <c r="O432" s="209">
        <v>34.25</v>
      </c>
      <c r="P432" s="209">
        <f>Q432+R432+S432</f>
        <v>2122047.5</v>
      </c>
      <c r="Q432" s="209">
        <v>683526.5</v>
      </c>
      <c r="R432" s="209">
        <v>575408.4</v>
      </c>
      <c r="S432" s="209">
        <v>863112.6</v>
      </c>
      <c r="T432" s="39"/>
      <c r="Z432" s="70"/>
      <c r="AA432" s="8"/>
      <c r="AI432" s="9"/>
      <c r="AJ432" s="9"/>
    </row>
    <row r="433" spans="1:36" s="51" customFormat="1" x14ac:dyDescent="0.25">
      <c r="A433" s="37" t="s">
        <v>552</v>
      </c>
      <c r="B433" s="36" t="s">
        <v>553</v>
      </c>
      <c r="C433" s="37" t="s">
        <v>263</v>
      </c>
      <c r="D433" s="214">
        <v>36916</v>
      </c>
      <c r="E433" s="55">
        <v>42338</v>
      </c>
      <c r="F433" s="55">
        <v>42369</v>
      </c>
      <c r="G433" s="211">
        <v>9</v>
      </c>
      <c r="H433" s="211">
        <v>9</v>
      </c>
      <c r="I433" s="39">
        <v>393.4</v>
      </c>
      <c r="J433" s="211">
        <f t="shared" si="128"/>
        <v>6</v>
      </c>
      <c r="K433" s="211">
        <v>1</v>
      </c>
      <c r="L433" s="211">
        <v>5</v>
      </c>
      <c r="M433" s="209">
        <f t="shared" si="129"/>
        <v>294.39999999999998</v>
      </c>
      <c r="N433" s="209">
        <v>55</v>
      </c>
      <c r="O433" s="209">
        <v>239.4</v>
      </c>
      <c r="P433" s="209">
        <f t="shared" si="124"/>
        <v>10724992</v>
      </c>
      <c r="Q433" s="209">
        <v>3454595.71</v>
      </c>
      <c r="R433" s="209">
        <v>2908158.52</v>
      </c>
      <c r="S433" s="209">
        <f t="shared" si="130"/>
        <v>4362237.7699999996</v>
      </c>
      <c r="T433" s="39"/>
      <c r="Z433" s="70"/>
      <c r="AA433" s="8"/>
      <c r="AI433" s="9"/>
      <c r="AJ433" s="9"/>
    </row>
    <row r="434" spans="1:36" s="51" customFormat="1" x14ac:dyDescent="0.25">
      <c r="A434" s="67" t="s">
        <v>517</v>
      </c>
      <c r="B434" s="36" t="s">
        <v>554</v>
      </c>
      <c r="C434" s="37" t="s">
        <v>179</v>
      </c>
      <c r="D434" s="214">
        <v>37009</v>
      </c>
      <c r="E434" s="55">
        <v>42338</v>
      </c>
      <c r="F434" s="55">
        <v>42369</v>
      </c>
      <c r="G434" s="211">
        <v>3</v>
      </c>
      <c r="H434" s="211">
        <v>3</v>
      </c>
      <c r="I434" s="39">
        <v>158.30000000000001</v>
      </c>
      <c r="J434" s="211">
        <f t="shared" si="128"/>
        <v>2</v>
      </c>
      <c r="K434" s="211">
        <v>0</v>
      </c>
      <c r="L434" s="211">
        <v>2</v>
      </c>
      <c r="M434" s="209">
        <f t="shared" si="129"/>
        <v>79.14</v>
      </c>
      <c r="N434" s="209">
        <v>0</v>
      </c>
      <c r="O434" s="209">
        <v>79.14</v>
      </c>
      <c r="P434" s="209">
        <f t="shared" si="124"/>
        <v>2883070.2</v>
      </c>
      <c r="Q434" s="209">
        <v>928657.28</v>
      </c>
      <c r="R434" s="209">
        <v>781765.17</v>
      </c>
      <c r="S434" s="209">
        <f t="shared" si="130"/>
        <v>1172647.75</v>
      </c>
      <c r="T434" s="39"/>
      <c r="Z434" s="70"/>
      <c r="AA434" s="8"/>
      <c r="AI434" s="9"/>
      <c r="AJ434" s="9"/>
    </row>
    <row r="435" spans="1:36" s="51" customFormat="1" x14ac:dyDescent="0.25">
      <c r="A435" s="37" t="s">
        <v>555</v>
      </c>
      <c r="B435" s="36" t="s">
        <v>556</v>
      </c>
      <c r="C435" s="37" t="s">
        <v>557</v>
      </c>
      <c r="D435" s="214">
        <v>37160</v>
      </c>
      <c r="E435" s="55">
        <v>42338</v>
      </c>
      <c r="F435" s="55">
        <v>42369</v>
      </c>
      <c r="G435" s="211">
        <v>5</v>
      </c>
      <c r="H435" s="211">
        <v>5</v>
      </c>
      <c r="I435" s="39">
        <v>94.75</v>
      </c>
      <c r="J435" s="211">
        <f t="shared" si="128"/>
        <v>2</v>
      </c>
      <c r="K435" s="211">
        <v>0</v>
      </c>
      <c r="L435" s="211">
        <v>2</v>
      </c>
      <c r="M435" s="209">
        <f t="shared" si="129"/>
        <v>94.75</v>
      </c>
      <c r="N435" s="209">
        <v>0</v>
      </c>
      <c r="O435" s="209">
        <v>94.75</v>
      </c>
      <c r="P435" s="209">
        <f t="shared" si="124"/>
        <v>3451742.5</v>
      </c>
      <c r="Q435" s="209">
        <v>1111830.6499999999</v>
      </c>
      <c r="R435" s="209">
        <v>935964.74</v>
      </c>
      <c r="S435" s="209">
        <f t="shared" si="130"/>
        <v>1403947.11</v>
      </c>
      <c r="T435" s="39"/>
      <c r="Z435" s="70"/>
      <c r="AA435" s="8"/>
      <c r="AI435" s="9"/>
      <c r="AJ435" s="9"/>
    </row>
    <row r="436" spans="1:36" s="51" customFormat="1" x14ac:dyDescent="0.25">
      <c r="A436" s="67" t="s">
        <v>558</v>
      </c>
      <c r="B436" s="36" t="s">
        <v>559</v>
      </c>
      <c r="C436" s="37" t="s">
        <v>133</v>
      </c>
      <c r="D436" s="214">
        <v>37739</v>
      </c>
      <c r="E436" s="55">
        <v>42338</v>
      </c>
      <c r="F436" s="55">
        <v>42369</v>
      </c>
      <c r="G436" s="211">
        <v>17</v>
      </c>
      <c r="H436" s="211">
        <v>17</v>
      </c>
      <c r="I436" s="39">
        <v>292.31</v>
      </c>
      <c r="J436" s="211">
        <f t="shared" si="128"/>
        <v>5</v>
      </c>
      <c r="K436" s="211">
        <v>2</v>
      </c>
      <c r="L436" s="211">
        <v>3</v>
      </c>
      <c r="M436" s="209">
        <f t="shared" si="129"/>
        <v>292.31</v>
      </c>
      <c r="N436" s="209">
        <v>119.5</v>
      </c>
      <c r="O436" s="209">
        <v>172.81</v>
      </c>
      <c r="P436" s="209">
        <f t="shared" si="124"/>
        <v>10648853.300000001</v>
      </c>
      <c r="Q436" s="209">
        <v>3430070.89</v>
      </c>
      <c r="R436" s="209">
        <v>2887512.96</v>
      </c>
      <c r="S436" s="209">
        <f t="shared" si="130"/>
        <v>4331269.45</v>
      </c>
      <c r="T436" s="39"/>
      <c r="Z436" s="70"/>
      <c r="AA436" s="8"/>
      <c r="AI436" s="9"/>
      <c r="AJ436" s="9"/>
    </row>
    <row r="437" spans="1:36" s="51" customFormat="1" ht="26.25" customHeight="1" x14ac:dyDescent="0.25">
      <c r="A437" s="37"/>
      <c r="B437" s="50" t="s">
        <v>346</v>
      </c>
      <c r="C437" s="39"/>
      <c r="D437" s="214"/>
      <c r="E437" s="39"/>
      <c r="F437" s="39"/>
      <c r="G437" s="211"/>
      <c r="H437" s="211"/>
      <c r="I437" s="209"/>
      <c r="J437" s="211"/>
      <c r="K437" s="211"/>
      <c r="L437" s="211"/>
      <c r="M437" s="209"/>
      <c r="N437" s="209"/>
      <c r="O437" s="209"/>
      <c r="P437" s="209"/>
      <c r="Q437" s="209"/>
      <c r="R437" s="209"/>
      <c r="S437" s="209"/>
      <c r="T437" s="39"/>
      <c r="Z437" s="8"/>
      <c r="AA437" s="8"/>
      <c r="AI437" s="9"/>
      <c r="AJ437" s="9"/>
    </row>
    <row r="438" spans="1:36" s="51" customFormat="1" ht="31.5" x14ac:dyDescent="0.25">
      <c r="A438" s="37"/>
      <c r="B438" s="52" t="s">
        <v>560</v>
      </c>
      <c r="C438" s="210" t="s">
        <v>31</v>
      </c>
      <c r="D438" s="214" t="s">
        <v>31</v>
      </c>
      <c r="E438" s="210" t="s">
        <v>31</v>
      </c>
      <c r="F438" s="210" t="s">
        <v>31</v>
      </c>
      <c r="G438" s="53">
        <f>SUM(G439:G453)</f>
        <v>96</v>
      </c>
      <c r="H438" s="53">
        <f t="shared" ref="H438:S438" si="131">SUM(H439:H453)</f>
        <v>93</v>
      </c>
      <c r="I438" s="45">
        <f t="shared" si="131"/>
        <v>2580.6</v>
      </c>
      <c r="J438" s="53">
        <f t="shared" si="131"/>
        <v>38</v>
      </c>
      <c r="K438" s="53">
        <f t="shared" si="131"/>
        <v>9</v>
      </c>
      <c r="L438" s="53">
        <f t="shared" si="131"/>
        <v>29</v>
      </c>
      <c r="M438" s="45">
        <f>SUM(M439:M453)</f>
        <v>1681.6799999999998</v>
      </c>
      <c r="N438" s="45">
        <f t="shared" si="131"/>
        <v>360.74</v>
      </c>
      <c r="O438" s="45">
        <f t="shared" si="131"/>
        <v>1320.94</v>
      </c>
      <c r="P438" s="45">
        <f t="shared" si="131"/>
        <v>61263602.399999999</v>
      </c>
      <c r="Q438" s="45">
        <f t="shared" si="131"/>
        <v>19733439.219999995</v>
      </c>
      <c r="R438" s="45">
        <f t="shared" si="131"/>
        <v>16612065.280000003</v>
      </c>
      <c r="S438" s="45">
        <f t="shared" si="131"/>
        <v>24918097.899999999</v>
      </c>
      <c r="T438" s="39"/>
      <c r="Z438" s="89"/>
      <c r="AA438" s="8"/>
      <c r="AI438" s="9"/>
      <c r="AJ438" s="9"/>
    </row>
    <row r="439" spans="1:36" s="51" customFormat="1" x14ac:dyDescent="0.25">
      <c r="A439" s="37" t="s">
        <v>127</v>
      </c>
      <c r="B439" s="52" t="s">
        <v>561</v>
      </c>
      <c r="C439" s="211">
        <v>116</v>
      </c>
      <c r="D439" s="214" t="s">
        <v>562</v>
      </c>
      <c r="E439" s="55">
        <v>42338</v>
      </c>
      <c r="F439" s="55">
        <v>42369</v>
      </c>
      <c r="G439" s="211">
        <v>3</v>
      </c>
      <c r="H439" s="211">
        <v>3</v>
      </c>
      <c r="I439" s="39">
        <v>166.4</v>
      </c>
      <c r="J439" s="211">
        <f t="shared" ref="J439:J453" si="132">SUM(K439:L439)</f>
        <v>1</v>
      </c>
      <c r="K439" s="211">
        <v>0</v>
      </c>
      <c r="L439" s="211">
        <v>1</v>
      </c>
      <c r="M439" s="209">
        <f t="shared" ref="M439:M453" si="133">SUM(N439:O439)</f>
        <v>45</v>
      </c>
      <c r="N439" s="209">
        <v>0</v>
      </c>
      <c r="O439" s="209">
        <v>45</v>
      </c>
      <c r="P439" s="209">
        <f t="shared" si="124"/>
        <v>1639350</v>
      </c>
      <c r="Q439" s="209">
        <v>528046.22</v>
      </c>
      <c r="R439" s="209">
        <v>444521.51</v>
      </c>
      <c r="S439" s="209">
        <f t="shared" ref="S439:S453" si="134">P439-Q439-R439</f>
        <v>666782.27</v>
      </c>
      <c r="T439" s="39"/>
      <c r="Z439" s="8"/>
      <c r="AA439" s="8"/>
      <c r="AI439" s="9"/>
      <c r="AJ439" s="9"/>
    </row>
    <row r="440" spans="1:36" s="51" customFormat="1" x14ac:dyDescent="0.25">
      <c r="A440" s="37" t="s">
        <v>521</v>
      </c>
      <c r="B440" s="52" t="s">
        <v>563</v>
      </c>
      <c r="C440" s="211">
        <v>116</v>
      </c>
      <c r="D440" s="214" t="s">
        <v>562</v>
      </c>
      <c r="E440" s="55">
        <v>42338</v>
      </c>
      <c r="F440" s="55">
        <v>42369</v>
      </c>
      <c r="G440" s="211">
        <v>1</v>
      </c>
      <c r="H440" s="211">
        <v>1</v>
      </c>
      <c r="I440" s="39">
        <v>150</v>
      </c>
      <c r="J440" s="211">
        <f t="shared" si="132"/>
        <v>1</v>
      </c>
      <c r="K440" s="211">
        <v>0</v>
      </c>
      <c r="L440" s="211">
        <v>1</v>
      </c>
      <c r="M440" s="209">
        <f t="shared" si="133"/>
        <v>52</v>
      </c>
      <c r="N440" s="209">
        <v>0</v>
      </c>
      <c r="O440" s="209">
        <v>52</v>
      </c>
      <c r="P440" s="209">
        <f t="shared" si="124"/>
        <v>1894360</v>
      </c>
      <c r="Q440" s="209">
        <v>610186.74</v>
      </c>
      <c r="R440" s="209">
        <v>513669.3</v>
      </c>
      <c r="S440" s="209">
        <f t="shared" si="134"/>
        <v>770503.96</v>
      </c>
      <c r="T440" s="39"/>
      <c r="Z440" s="8"/>
      <c r="AA440" s="8"/>
      <c r="AI440" s="9"/>
      <c r="AJ440" s="9"/>
    </row>
    <row r="441" spans="1:36" s="51" customFormat="1" ht="11.25" customHeight="1" x14ac:dyDescent="0.25">
      <c r="A441" s="37" t="s">
        <v>125</v>
      </c>
      <c r="B441" s="52" t="s">
        <v>564</v>
      </c>
      <c r="C441" s="211">
        <v>160</v>
      </c>
      <c r="D441" s="214" t="s">
        <v>565</v>
      </c>
      <c r="E441" s="55">
        <v>42338</v>
      </c>
      <c r="F441" s="55">
        <v>42369</v>
      </c>
      <c r="G441" s="211">
        <v>7</v>
      </c>
      <c r="H441" s="211">
        <v>7</v>
      </c>
      <c r="I441" s="39">
        <v>172.14</v>
      </c>
      <c r="J441" s="211">
        <f t="shared" si="132"/>
        <v>3</v>
      </c>
      <c r="K441" s="211">
        <v>2</v>
      </c>
      <c r="L441" s="211">
        <v>1</v>
      </c>
      <c r="M441" s="209">
        <f t="shared" si="133"/>
        <v>125.92999999999999</v>
      </c>
      <c r="N441" s="45">
        <v>74.709999999999994</v>
      </c>
      <c r="O441" s="45">
        <v>51.22</v>
      </c>
      <c r="P441" s="209">
        <f t="shared" si="124"/>
        <v>4587629.8999999994</v>
      </c>
      <c r="Q441" s="209">
        <v>1477708.01</v>
      </c>
      <c r="R441" s="209">
        <v>1243968.76</v>
      </c>
      <c r="S441" s="209">
        <f t="shared" si="134"/>
        <v>1865953.1299999997</v>
      </c>
      <c r="T441" s="39"/>
      <c r="Z441" s="8"/>
      <c r="AA441" s="8"/>
      <c r="AI441" s="9"/>
      <c r="AJ441" s="9"/>
    </row>
    <row r="442" spans="1:36" x14ac:dyDescent="0.25">
      <c r="A442" s="37" t="s">
        <v>523</v>
      </c>
      <c r="B442" s="52" t="s">
        <v>566</v>
      </c>
      <c r="C442" s="211">
        <v>30</v>
      </c>
      <c r="D442" s="214" t="s">
        <v>567</v>
      </c>
      <c r="E442" s="55">
        <v>42338</v>
      </c>
      <c r="F442" s="55">
        <v>42369</v>
      </c>
      <c r="G442" s="211">
        <v>7</v>
      </c>
      <c r="H442" s="211">
        <v>7</v>
      </c>
      <c r="I442" s="39">
        <v>84.1</v>
      </c>
      <c r="J442" s="211">
        <f t="shared" si="132"/>
        <v>2</v>
      </c>
      <c r="K442" s="211">
        <v>0</v>
      </c>
      <c r="L442" s="211">
        <v>2</v>
      </c>
      <c r="M442" s="209">
        <f t="shared" si="133"/>
        <v>84.1</v>
      </c>
      <c r="N442" s="209">
        <v>0</v>
      </c>
      <c r="O442" s="209">
        <v>84.1</v>
      </c>
      <c r="P442" s="209">
        <f t="shared" si="124"/>
        <v>3063763</v>
      </c>
      <c r="Q442" s="209">
        <v>986859.71</v>
      </c>
      <c r="R442" s="209">
        <v>830761.31</v>
      </c>
      <c r="S442" s="209">
        <f t="shared" si="134"/>
        <v>1246141.98</v>
      </c>
      <c r="T442" s="210"/>
    </row>
    <row r="443" spans="1:36" x14ac:dyDescent="0.25">
      <c r="A443" s="37" t="s">
        <v>568</v>
      </c>
      <c r="B443" s="52" t="s">
        <v>569</v>
      </c>
      <c r="C443" s="211">
        <v>132</v>
      </c>
      <c r="D443" s="214" t="s">
        <v>570</v>
      </c>
      <c r="E443" s="55">
        <v>42338</v>
      </c>
      <c r="F443" s="55">
        <v>42369</v>
      </c>
      <c r="G443" s="211">
        <v>4</v>
      </c>
      <c r="H443" s="211">
        <v>4</v>
      </c>
      <c r="I443" s="39">
        <v>87.11</v>
      </c>
      <c r="J443" s="211">
        <f t="shared" si="132"/>
        <v>2</v>
      </c>
      <c r="K443" s="211">
        <v>1</v>
      </c>
      <c r="L443" s="211">
        <v>1</v>
      </c>
      <c r="M443" s="209">
        <f t="shared" si="133"/>
        <v>87.11</v>
      </c>
      <c r="N443" s="209">
        <v>43.67</v>
      </c>
      <c r="O443" s="209">
        <v>43.44</v>
      </c>
      <c r="P443" s="209">
        <f t="shared" si="124"/>
        <v>3173417.3</v>
      </c>
      <c r="Q443" s="209">
        <v>1022180.14</v>
      </c>
      <c r="R443" s="209">
        <v>860494.87</v>
      </c>
      <c r="S443" s="209">
        <f t="shared" si="134"/>
        <v>1290742.2899999996</v>
      </c>
      <c r="T443" s="210"/>
    </row>
    <row r="444" spans="1:36" x14ac:dyDescent="0.25">
      <c r="A444" s="37" t="s">
        <v>571</v>
      </c>
      <c r="B444" s="52" t="s">
        <v>572</v>
      </c>
      <c r="C444" s="211">
        <v>64</v>
      </c>
      <c r="D444" s="214" t="s">
        <v>573</v>
      </c>
      <c r="E444" s="55">
        <v>42338</v>
      </c>
      <c r="F444" s="55">
        <v>42369</v>
      </c>
      <c r="G444" s="211">
        <v>3</v>
      </c>
      <c r="H444" s="211">
        <v>3</v>
      </c>
      <c r="I444" s="39">
        <v>136.4</v>
      </c>
      <c r="J444" s="211">
        <f t="shared" si="132"/>
        <v>2</v>
      </c>
      <c r="K444" s="211">
        <v>0</v>
      </c>
      <c r="L444" s="211">
        <v>2</v>
      </c>
      <c r="M444" s="209">
        <f t="shared" si="133"/>
        <v>98.1</v>
      </c>
      <c r="N444" s="45">
        <v>0</v>
      </c>
      <c r="O444" s="45">
        <v>98.1</v>
      </c>
      <c r="P444" s="209">
        <f t="shared" si="124"/>
        <v>3573783</v>
      </c>
      <c r="Q444" s="209">
        <v>1151140.76</v>
      </c>
      <c r="R444" s="209">
        <v>969056.9</v>
      </c>
      <c r="S444" s="209">
        <f t="shared" si="134"/>
        <v>1453585.3400000003</v>
      </c>
      <c r="T444" s="210"/>
    </row>
    <row r="445" spans="1:36" x14ac:dyDescent="0.25">
      <c r="A445" s="37" t="s">
        <v>574</v>
      </c>
      <c r="B445" s="52" t="s">
        <v>575</v>
      </c>
      <c r="C445" s="211">
        <v>137</v>
      </c>
      <c r="D445" s="214" t="s">
        <v>576</v>
      </c>
      <c r="E445" s="55">
        <v>42338</v>
      </c>
      <c r="F445" s="55">
        <v>42369</v>
      </c>
      <c r="G445" s="211">
        <v>6</v>
      </c>
      <c r="H445" s="211">
        <v>6</v>
      </c>
      <c r="I445" s="39">
        <v>60.8</v>
      </c>
      <c r="J445" s="211">
        <f t="shared" si="132"/>
        <v>2</v>
      </c>
      <c r="K445" s="211">
        <v>0</v>
      </c>
      <c r="L445" s="211">
        <v>2</v>
      </c>
      <c r="M445" s="209">
        <f t="shared" si="133"/>
        <v>60.8</v>
      </c>
      <c r="N445" s="209">
        <v>0</v>
      </c>
      <c r="O445" s="209">
        <v>60.8</v>
      </c>
      <c r="P445" s="209">
        <f t="shared" si="124"/>
        <v>2214944</v>
      </c>
      <c r="Q445" s="209">
        <v>713449.11</v>
      </c>
      <c r="R445" s="209">
        <v>600597.96</v>
      </c>
      <c r="S445" s="209">
        <f t="shared" si="134"/>
        <v>900896.93000000017</v>
      </c>
      <c r="T445" s="210"/>
      <c r="Z445" s="89"/>
    </row>
    <row r="446" spans="1:36" x14ac:dyDescent="0.25">
      <c r="A446" s="37" t="s">
        <v>577</v>
      </c>
      <c r="B446" s="52" t="s">
        <v>578</v>
      </c>
      <c r="C446" s="211">
        <v>138</v>
      </c>
      <c r="D446" s="214" t="s">
        <v>576</v>
      </c>
      <c r="E446" s="55">
        <v>42338</v>
      </c>
      <c r="F446" s="55">
        <v>42369</v>
      </c>
      <c r="G446" s="211">
        <v>11</v>
      </c>
      <c r="H446" s="211">
        <v>11</v>
      </c>
      <c r="I446" s="39">
        <v>77.06</v>
      </c>
      <c r="J446" s="211">
        <f t="shared" si="132"/>
        <v>2</v>
      </c>
      <c r="K446" s="211">
        <v>0</v>
      </c>
      <c r="L446" s="211">
        <v>2</v>
      </c>
      <c r="M446" s="209">
        <f t="shared" si="133"/>
        <v>77.06</v>
      </c>
      <c r="N446" s="209">
        <v>0</v>
      </c>
      <c r="O446" s="209">
        <v>77.06</v>
      </c>
      <c r="P446" s="209">
        <f t="shared" si="124"/>
        <v>2807295.8000000003</v>
      </c>
      <c r="Q446" s="209">
        <v>904249.82</v>
      </c>
      <c r="R446" s="209">
        <v>761218.4</v>
      </c>
      <c r="S446" s="209">
        <f t="shared" si="134"/>
        <v>1141827.5800000005</v>
      </c>
      <c r="T446" s="210"/>
      <c r="Z446" s="89"/>
    </row>
    <row r="447" spans="1:36" x14ac:dyDescent="0.25">
      <c r="A447" s="37" t="s">
        <v>579</v>
      </c>
      <c r="B447" s="52" t="s">
        <v>580</v>
      </c>
      <c r="C447" s="211">
        <v>136</v>
      </c>
      <c r="D447" s="214" t="s">
        <v>576</v>
      </c>
      <c r="E447" s="55">
        <v>42338</v>
      </c>
      <c r="F447" s="55">
        <v>42369</v>
      </c>
      <c r="G447" s="211">
        <v>5</v>
      </c>
      <c r="H447" s="211">
        <v>5</v>
      </c>
      <c r="I447" s="39">
        <v>170.1</v>
      </c>
      <c r="J447" s="211">
        <f t="shared" si="132"/>
        <v>3</v>
      </c>
      <c r="K447" s="211">
        <v>1</v>
      </c>
      <c r="L447" s="211">
        <v>2</v>
      </c>
      <c r="M447" s="209">
        <f t="shared" si="133"/>
        <v>118.26</v>
      </c>
      <c r="N447" s="209">
        <v>33</v>
      </c>
      <c r="O447" s="209">
        <v>85.26</v>
      </c>
      <c r="P447" s="209">
        <f t="shared" si="124"/>
        <v>4308211.8</v>
      </c>
      <c r="Q447" s="209">
        <v>1387705.46</v>
      </c>
      <c r="R447" s="209">
        <v>1168202.53</v>
      </c>
      <c r="S447" s="209">
        <f t="shared" si="134"/>
        <v>1752303.8099999998</v>
      </c>
      <c r="T447" s="210"/>
      <c r="Z447" s="89"/>
    </row>
    <row r="448" spans="1:36" x14ac:dyDescent="0.25">
      <c r="A448" s="37" t="s">
        <v>581</v>
      </c>
      <c r="B448" s="52" t="s">
        <v>582</v>
      </c>
      <c r="C448" s="211">
        <v>68</v>
      </c>
      <c r="D448" s="214" t="s">
        <v>583</v>
      </c>
      <c r="E448" s="55">
        <v>42338</v>
      </c>
      <c r="F448" s="55">
        <v>42369</v>
      </c>
      <c r="G448" s="211">
        <v>6</v>
      </c>
      <c r="H448" s="211">
        <v>3</v>
      </c>
      <c r="I448" s="39">
        <v>330</v>
      </c>
      <c r="J448" s="211">
        <f t="shared" si="132"/>
        <v>2</v>
      </c>
      <c r="K448" s="211">
        <v>0</v>
      </c>
      <c r="L448" s="211">
        <v>2</v>
      </c>
      <c r="M448" s="209">
        <f t="shared" si="133"/>
        <v>108.53</v>
      </c>
      <c r="N448" s="209">
        <v>0</v>
      </c>
      <c r="O448" s="209">
        <v>108.53</v>
      </c>
      <c r="P448" s="209">
        <f t="shared" si="124"/>
        <v>3953747.9</v>
      </c>
      <c r="Q448" s="209">
        <v>1273530.1299999999</v>
      </c>
      <c r="R448" s="209">
        <v>1072087.1100000001</v>
      </c>
      <c r="S448" s="209">
        <f t="shared" si="134"/>
        <v>1608130.66</v>
      </c>
      <c r="T448" s="210"/>
      <c r="Z448" s="89"/>
    </row>
    <row r="449" spans="1:20" x14ac:dyDescent="0.25">
      <c r="A449" s="37" t="s">
        <v>584</v>
      </c>
      <c r="B449" s="52" t="s">
        <v>585</v>
      </c>
      <c r="C449" s="211">
        <v>134</v>
      </c>
      <c r="D449" s="214" t="s">
        <v>586</v>
      </c>
      <c r="E449" s="55">
        <v>42338</v>
      </c>
      <c r="F449" s="55">
        <v>42369</v>
      </c>
      <c r="G449" s="211">
        <v>6</v>
      </c>
      <c r="H449" s="211">
        <v>6</v>
      </c>
      <c r="I449" s="39">
        <v>88.37</v>
      </c>
      <c r="J449" s="211">
        <f t="shared" si="132"/>
        <v>3</v>
      </c>
      <c r="K449" s="211">
        <v>2</v>
      </c>
      <c r="L449" s="211">
        <v>1</v>
      </c>
      <c r="M449" s="209">
        <f t="shared" si="133"/>
        <v>88.37</v>
      </c>
      <c r="N449" s="209">
        <v>55.43</v>
      </c>
      <c r="O449" s="209">
        <v>32.94</v>
      </c>
      <c r="P449" s="209">
        <f t="shared" si="124"/>
        <v>3219319.1</v>
      </c>
      <c r="Q449" s="209">
        <v>1036965.43</v>
      </c>
      <c r="R449" s="209">
        <v>872941.47</v>
      </c>
      <c r="S449" s="209">
        <f t="shared" si="134"/>
        <v>1309412.2</v>
      </c>
      <c r="T449" s="210"/>
    </row>
    <row r="450" spans="1:20" x14ac:dyDescent="0.25">
      <c r="A450" s="37" t="s">
        <v>587</v>
      </c>
      <c r="B450" s="52" t="s">
        <v>588</v>
      </c>
      <c r="C450" s="211">
        <v>135</v>
      </c>
      <c r="D450" s="214" t="s">
        <v>586</v>
      </c>
      <c r="E450" s="55">
        <v>42338</v>
      </c>
      <c r="F450" s="55">
        <v>42369</v>
      </c>
      <c r="G450" s="211">
        <v>6</v>
      </c>
      <c r="H450" s="211">
        <v>6</v>
      </c>
      <c r="I450" s="39">
        <v>114.6</v>
      </c>
      <c r="J450" s="211">
        <f t="shared" si="132"/>
        <v>2</v>
      </c>
      <c r="K450" s="211">
        <v>1</v>
      </c>
      <c r="L450" s="211">
        <v>1</v>
      </c>
      <c r="M450" s="209">
        <f t="shared" si="133"/>
        <v>114.6</v>
      </c>
      <c r="N450" s="209">
        <v>58.9</v>
      </c>
      <c r="O450" s="209">
        <v>55.7</v>
      </c>
      <c r="P450" s="209">
        <f t="shared" si="124"/>
        <v>4174878</v>
      </c>
      <c r="Q450" s="209">
        <v>1344757.7</v>
      </c>
      <c r="R450" s="209">
        <v>1132048.1200000001</v>
      </c>
      <c r="S450" s="209">
        <f t="shared" si="134"/>
        <v>1698072.1799999997</v>
      </c>
      <c r="T450" s="210"/>
    </row>
    <row r="451" spans="1:20" ht="12" customHeight="1" x14ac:dyDescent="0.25">
      <c r="A451" s="37" t="s">
        <v>589</v>
      </c>
      <c r="B451" s="52" t="s">
        <v>590</v>
      </c>
      <c r="C451" s="211">
        <v>136</v>
      </c>
      <c r="D451" s="214" t="s">
        <v>586</v>
      </c>
      <c r="E451" s="55">
        <v>42338</v>
      </c>
      <c r="F451" s="55">
        <v>42369</v>
      </c>
      <c r="G451" s="211">
        <v>1</v>
      </c>
      <c r="H451" s="211">
        <v>1</v>
      </c>
      <c r="I451" s="39">
        <v>155</v>
      </c>
      <c r="J451" s="211">
        <f t="shared" si="132"/>
        <v>1</v>
      </c>
      <c r="K451" s="211">
        <v>0</v>
      </c>
      <c r="L451" s="211">
        <v>1</v>
      </c>
      <c r="M451" s="209">
        <f t="shared" si="133"/>
        <v>31.1</v>
      </c>
      <c r="N451" s="209">
        <v>0</v>
      </c>
      <c r="O451" s="209">
        <v>31.1</v>
      </c>
      <c r="P451" s="209">
        <f t="shared" si="124"/>
        <v>1132973</v>
      </c>
      <c r="Q451" s="209">
        <v>364938.61</v>
      </c>
      <c r="R451" s="209">
        <v>307213.75</v>
      </c>
      <c r="S451" s="209">
        <f t="shared" si="134"/>
        <v>460820.64</v>
      </c>
      <c r="T451" s="210"/>
    </row>
    <row r="452" spans="1:20" ht="10.5" customHeight="1" x14ac:dyDescent="0.25">
      <c r="A452" s="37" t="s">
        <v>591</v>
      </c>
      <c r="B452" s="52" t="s">
        <v>592</v>
      </c>
      <c r="C452" s="211">
        <v>68</v>
      </c>
      <c r="D452" s="214" t="s">
        <v>593</v>
      </c>
      <c r="E452" s="55">
        <v>42338</v>
      </c>
      <c r="F452" s="55">
        <v>42369</v>
      </c>
      <c r="G452" s="211">
        <v>12</v>
      </c>
      <c r="H452" s="211">
        <v>12</v>
      </c>
      <c r="I452" s="39">
        <v>380</v>
      </c>
      <c r="J452" s="211">
        <f t="shared" si="132"/>
        <v>5</v>
      </c>
      <c r="K452" s="211">
        <v>0</v>
      </c>
      <c r="L452" s="211">
        <v>5</v>
      </c>
      <c r="M452" s="209">
        <f t="shared" si="133"/>
        <v>239.2</v>
      </c>
      <c r="N452" s="209">
        <v>0</v>
      </c>
      <c r="O452" s="209">
        <v>239.2</v>
      </c>
      <c r="P452" s="209">
        <f t="shared" si="124"/>
        <v>8714056</v>
      </c>
      <c r="Q452" s="209">
        <v>2806859.01</v>
      </c>
      <c r="R452" s="209">
        <v>2362878.7999999998</v>
      </c>
      <c r="S452" s="209">
        <f t="shared" si="134"/>
        <v>3544318.1900000004</v>
      </c>
      <c r="T452" s="210"/>
    </row>
    <row r="453" spans="1:20" x14ac:dyDescent="0.25">
      <c r="A453" s="37" t="s">
        <v>594</v>
      </c>
      <c r="B453" s="52" t="s">
        <v>595</v>
      </c>
      <c r="C453" s="211">
        <v>70</v>
      </c>
      <c r="D453" s="214">
        <v>39300</v>
      </c>
      <c r="E453" s="55">
        <v>42338</v>
      </c>
      <c r="F453" s="55">
        <v>42369</v>
      </c>
      <c r="G453" s="211">
        <v>18</v>
      </c>
      <c r="H453" s="211">
        <v>18</v>
      </c>
      <c r="I453" s="39">
        <v>408.52</v>
      </c>
      <c r="J453" s="211">
        <f t="shared" si="132"/>
        <v>7</v>
      </c>
      <c r="K453" s="211">
        <v>2</v>
      </c>
      <c r="L453" s="211">
        <v>5</v>
      </c>
      <c r="M453" s="209">
        <f t="shared" si="133"/>
        <v>351.52</v>
      </c>
      <c r="N453" s="209">
        <v>95.03</v>
      </c>
      <c r="O453" s="209">
        <v>256.49</v>
      </c>
      <c r="P453" s="209">
        <f t="shared" si="124"/>
        <v>12805873.6</v>
      </c>
      <c r="Q453" s="209">
        <v>4124862.37</v>
      </c>
      <c r="R453" s="209">
        <v>3472404.49</v>
      </c>
      <c r="S453" s="209">
        <f t="shared" si="134"/>
        <v>5208606.74</v>
      </c>
      <c r="T453" s="210"/>
    </row>
    <row r="454" spans="1:20" ht="21.75" customHeight="1" x14ac:dyDescent="0.25">
      <c r="A454" s="37"/>
      <c r="B454" s="43" t="s">
        <v>199</v>
      </c>
      <c r="C454" s="90"/>
      <c r="D454" s="91"/>
      <c r="E454" s="92"/>
      <c r="F454" s="92"/>
      <c r="G454" s="211"/>
      <c r="H454" s="211"/>
      <c r="I454" s="209"/>
      <c r="J454" s="211"/>
      <c r="K454" s="211"/>
      <c r="L454" s="211"/>
      <c r="M454" s="209"/>
      <c r="N454" s="209"/>
      <c r="O454" s="209"/>
      <c r="P454" s="209"/>
      <c r="Q454" s="209"/>
      <c r="R454" s="209"/>
      <c r="S454" s="209"/>
      <c r="T454" s="210"/>
    </row>
    <row r="455" spans="1:20" ht="21" x14ac:dyDescent="0.25">
      <c r="A455" s="37"/>
      <c r="B455" s="31" t="s">
        <v>200</v>
      </c>
      <c r="C455" s="210"/>
      <c r="D455" s="214"/>
      <c r="E455" s="210"/>
      <c r="F455" s="210"/>
      <c r="G455" s="211"/>
      <c r="H455" s="211"/>
      <c r="I455" s="209"/>
      <c r="J455" s="211"/>
      <c r="K455" s="211"/>
      <c r="L455" s="211"/>
      <c r="M455" s="209"/>
      <c r="N455" s="209"/>
      <c r="O455" s="209"/>
      <c r="P455" s="209"/>
      <c r="Q455" s="209"/>
      <c r="R455" s="209"/>
      <c r="S455" s="209"/>
      <c r="T455" s="210"/>
    </row>
    <row r="456" spans="1:20" ht="31.5" x14ac:dyDescent="0.25">
      <c r="A456" s="37"/>
      <c r="B456" s="35" t="s">
        <v>596</v>
      </c>
      <c r="C456" s="210" t="s">
        <v>31</v>
      </c>
      <c r="D456" s="214" t="s">
        <v>31</v>
      </c>
      <c r="E456" s="210" t="s">
        <v>31</v>
      </c>
      <c r="F456" s="210" t="s">
        <v>31</v>
      </c>
      <c r="G456" s="211">
        <f>SUM(G457:G465)</f>
        <v>241</v>
      </c>
      <c r="H456" s="211">
        <f t="shared" ref="H456:S456" si="135">SUM(H457:H465)</f>
        <v>169</v>
      </c>
      <c r="I456" s="209">
        <f t="shared" si="135"/>
        <v>5986.07</v>
      </c>
      <c r="J456" s="211">
        <f t="shared" si="135"/>
        <v>64</v>
      </c>
      <c r="K456" s="211">
        <f t="shared" si="135"/>
        <v>9</v>
      </c>
      <c r="L456" s="211">
        <f t="shared" si="135"/>
        <v>55</v>
      </c>
      <c r="M456" s="209">
        <f>SUM(M457:M465)</f>
        <v>2621.9</v>
      </c>
      <c r="N456" s="209">
        <f t="shared" si="135"/>
        <v>305.3</v>
      </c>
      <c r="O456" s="209">
        <f t="shared" si="135"/>
        <v>2316.6</v>
      </c>
      <c r="P456" s="209">
        <f>SUM(P457:P465)</f>
        <v>95515817</v>
      </c>
      <c r="Q456" s="209">
        <f t="shared" si="135"/>
        <v>30766319.559999999</v>
      </c>
      <c r="R456" s="209">
        <f t="shared" si="135"/>
        <v>25899798.98</v>
      </c>
      <c r="S456" s="209">
        <f t="shared" si="135"/>
        <v>38849698.460000001</v>
      </c>
      <c r="T456" s="210"/>
    </row>
    <row r="457" spans="1:20" x14ac:dyDescent="0.25">
      <c r="A457" s="37" t="s">
        <v>597</v>
      </c>
      <c r="B457" s="36" t="s">
        <v>598</v>
      </c>
      <c r="C457" s="37" t="s">
        <v>211</v>
      </c>
      <c r="D457" s="214">
        <v>35691</v>
      </c>
      <c r="E457" s="55">
        <v>42338</v>
      </c>
      <c r="F457" s="55">
        <v>42369</v>
      </c>
      <c r="G457" s="211">
        <v>2</v>
      </c>
      <c r="H457" s="211">
        <v>2</v>
      </c>
      <c r="I457" s="39">
        <v>72</v>
      </c>
      <c r="J457" s="211">
        <v>2</v>
      </c>
      <c r="K457" s="211">
        <v>2</v>
      </c>
      <c r="L457" s="211">
        <v>0</v>
      </c>
      <c r="M457" s="209">
        <v>72</v>
      </c>
      <c r="N457" s="209">
        <v>72</v>
      </c>
      <c r="O457" s="209">
        <v>0</v>
      </c>
      <c r="P457" s="209">
        <v>2622960</v>
      </c>
      <c r="Q457" s="209">
        <v>844873.95</v>
      </c>
      <c r="R457" s="209">
        <v>711234.42</v>
      </c>
      <c r="S457" s="209">
        <v>1066851.6299999999</v>
      </c>
      <c r="T457" s="210"/>
    </row>
    <row r="458" spans="1:20" x14ac:dyDescent="0.25">
      <c r="A458" s="37" t="s">
        <v>599</v>
      </c>
      <c r="B458" s="36" t="s">
        <v>600</v>
      </c>
      <c r="C458" s="37" t="s">
        <v>211</v>
      </c>
      <c r="D458" s="214">
        <v>35845</v>
      </c>
      <c r="E458" s="55">
        <v>42338</v>
      </c>
      <c r="F458" s="55">
        <v>42369</v>
      </c>
      <c r="G458" s="211">
        <v>15</v>
      </c>
      <c r="H458" s="211">
        <v>15</v>
      </c>
      <c r="I458" s="39">
        <v>218.7</v>
      </c>
      <c r="J458" s="211">
        <v>6</v>
      </c>
      <c r="K458" s="211">
        <v>1</v>
      </c>
      <c r="L458" s="211">
        <v>5</v>
      </c>
      <c r="M458" s="209">
        <v>218.70000000000002</v>
      </c>
      <c r="N458" s="209">
        <v>30.8</v>
      </c>
      <c r="O458" s="209">
        <v>187.9</v>
      </c>
      <c r="P458" s="209">
        <v>7967241.0000000009</v>
      </c>
      <c r="Q458" s="209">
        <v>2566304.62</v>
      </c>
      <c r="R458" s="209">
        <v>2160374.5499999998</v>
      </c>
      <c r="S458" s="209">
        <v>3240561.830000001</v>
      </c>
      <c r="T458" s="210"/>
    </row>
    <row r="459" spans="1:20" x14ac:dyDescent="0.25">
      <c r="A459" s="37" t="s">
        <v>601</v>
      </c>
      <c r="B459" s="36" t="s">
        <v>602</v>
      </c>
      <c r="C459" s="37" t="s">
        <v>211</v>
      </c>
      <c r="D459" s="214">
        <v>35872</v>
      </c>
      <c r="E459" s="55">
        <v>42338</v>
      </c>
      <c r="F459" s="55">
        <v>42369</v>
      </c>
      <c r="G459" s="211">
        <v>12</v>
      </c>
      <c r="H459" s="211">
        <v>12</v>
      </c>
      <c r="I459" s="39">
        <v>357</v>
      </c>
      <c r="J459" s="211">
        <f t="shared" ref="J459:J465" si="136">SUM(K459:L459)</f>
        <v>7</v>
      </c>
      <c r="K459" s="211">
        <v>3</v>
      </c>
      <c r="L459" s="211">
        <v>4</v>
      </c>
      <c r="M459" s="209">
        <f t="shared" ref="M459:M464" si="137">SUM(N459:O459)</f>
        <v>260.5</v>
      </c>
      <c r="N459" s="209">
        <v>117.2</v>
      </c>
      <c r="O459" s="209">
        <v>143.30000000000001</v>
      </c>
      <c r="P459" s="209">
        <v>9490015</v>
      </c>
      <c r="Q459" s="209">
        <v>3056800.89</v>
      </c>
      <c r="R459" s="209">
        <v>2573285.65</v>
      </c>
      <c r="S459" s="209">
        <v>3859928.46</v>
      </c>
      <c r="T459" s="210"/>
    </row>
    <row r="460" spans="1:20" x14ac:dyDescent="0.25">
      <c r="A460" s="37" t="s">
        <v>603</v>
      </c>
      <c r="B460" s="36" t="s">
        <v>604</v>
      </c>
      <c r="C460" s="37" t="s">
        <v>211</v>
      </c>
      <c r="D460" s="214">
        <v>35948</v>
      </c>
      <c r="E460" s="55">
        <v>42338</v>
      </c>
      <c r="F460" s="55">
        <v>42369</v>
      </c>
      <c r="G460" s="211">
        <v>12</v>
      </c>
      <c r="H460" s="211">
        <v>12</v>
      </c>
      <c r="I460" s="39">
        <v>156.19999999999999</v>
      </c>
      <c r="J460" s="211">
        <f t="shared" si="136"/>
        <v>6</v>
      </c>
      <c r="K460" s="211">
        <v>0</v>
      </c>
      <c r="L460" s="211">
        <v>6</v>
      </c>
      <c r="M460" s="209">
        <f t="shared" si="137"/>
        <v>156.19999999999999</v>
      </c>
      <c r="N460" s="209">
        <v>0</v>
      </c>
      <c r="O460" s="209">
        <v>156.19999999999999</v>
      </c>
      <c r="P460" s="209">
        <v>5690366</v>
      </c>
      <c r="Q460" s="209">
        <v>1832907.1</v>
      </c>
      <c r="R460" s="209">
        <v>1542983.56</v>
      </c>
      <c r="S460" s="209">
        <v>2314475.34</v>
      </c>
      <c r="T460" s="210"/>
    </row>
    <row r="461" spans="1:20" x14ac:dyDescent="0.25">
      <c r="A461" s="37" t="s">
        <v>605</v>
      </c>
      <c r="B461" s="36" t="s">
        <v>606</v>
      </c>
      <c r="C461" s="37" t="s">
        <v>211</v>
      </c>
      <c r="D461" s="214">
        <v>35948</v>
      </c>
      <c r="E461" s="55">
        <v>42338</v>
      </c>
      <c r="F461" s="55">
        <v>42369</v>
      </c>
      <c r="G461" s="211">
        <v>21</v>
      </c>
      <c r="H461" s="211">
        <v>21</v>
      </c>
      <c r="I461" s="39">
        <v>218</v>
      </c>
      <c r="J461" s="211">
        <f t="shared" si="136"/>
        <v>8</v>
      </c>
      <c r="K461" s="211">
        <v>3</v>
      </c>
      <c r="L461" s="211">
        <v>5</v>
      </c>
      <c r="M461" s="209">
        <f t="shared" si="137"/>
        <v>201.5</v>
      </c>
      <c r="N461" s="209">
        <v>85.3</v>
      </c>
      <c r="O461" s="209">
        <v>116.2</v>
      </c>
      <c r="P461" s="209">
        <v>7340645</v>
      </c>
      <c r="Q461" s="209">
        <v>2364473.62</v>
      </c>
      <c r="R461" s="209">
        <v>1990468.55</v>
      </c>
      <c r="S461" s="209">
        <v>2985702.83</v>
      </c>
      <c r="T461" s="210"/>
    </row>
    <row r="462" spans="1:20" x14ac:dyDescent="0.25">
      <c r="A462" s="37" t="s">
        <v>607</v>
      </c>
      <c r="B462" s="36" t="s">
        <v>608</v>
      </c>
      <c r="C462" s="37" t="s">
        <v>211</v>
      </c>
      <c r="D462" s="214">
        <v>35948</v>
      </c>
      <c r="E462" s="55">
        <v>42338</v>
      </c>
      <c r="F462" s="55">
        <v>42369</v>
      </c>
      <c r="G462" s="211">
        <v>8</v>
      </c>
      <c r="H462" s="211">
        <v>8</v>
      </c>
      <c r="I462" s="39">
        <v>188</v>
      </c>
      <c r="J462" s="211">
        <f t="shared" si="136"/>
        <v>4</v>
      </c>
      <c r="K462" s="211">
        <v>0</v>
      </c>
      <c r="L462" s="211">
        <v>4</v>
      </c>
      <c r="M462" s="209">
        <f t="shared" si="137"/>
        <v>103.2</v>
      </c>
      <c r="N462" s="209">
        <v>0</v>
      </c>
      <c r="O462" s="209">
        <v>103.2</v>
      </c>
      <c r="P462" s="209">
        <v>3759576</v>
      </c>
      <c r="Q462" s="209">
        <v>1210986</v>
      </c>
      <c r="R462" s="209">
        <v>1019436</v>
      </c>
      <c r="S462" s="209">
        <v>1529154</v>
      </c>
      <c r="T462" s="210"/>
    </row>
    <row r="463" spans="1:20" x14ac:dyDescent="0.25">
      <c r="A463" s="37" t="s">
        <v>609</v>
      </c>
      <c r="B463" s="36" t="s">
        <v>610</v>
      </c>
      <c r="C463" s="37" t="s">
        <v>211</v>
      </c>
      <c r="D463" s="214">
        <v>37041</v>
      </c>
      <c r="E463" s="55">
        <v>42338</v>
      </c>
      <c r="F463" s="55">
        <v>42369</v>
      </c>
      <c r="G463" s="211">
        <v>25</v>
      </c>
      <c r="H463" s="211">
        <v>25</v>
      </c>
      <c r="I463" s="39">
        <v>357</v>
      </c>
      <c r="J463" s="211">
        <f t="shared" si="136"/>
        <v>6</v>
      </c>
      <c r="K463" s="211">
        <v>0</v>
      </c>
      <c r="L463" s="211">
        <v>6</v>
      </c>
      <c r="M463" s="209">
        <f t="shared" si="137"/>
        <v>267.2</v>
      </c>
      <c r="N463" s="209">
        <v>0</v>
      </c>
      <c r="O463" s="209">
        <v>267.2</v>
      </c>
      <c r="P463" s="209">
        <v>9734096</v>
      </c>
      <c r="Q463" s="209">
        <v>3135421.1</v>
      </c>
      <c r="R463" s="209">
        <v>2639469.96</v>
      </c>
      <c r="S463" s="209">
        <v>3959204.94</v>
      </c>
      <c r="T463" s="210"/>
    </row>
    <row r="464" spans="1:20" x14ac:dyDescent="0.25">
      <c r="A464" s="37" t="s">
        <v>611</v>
      </c>
      <c r="B464" s="36" t="s">
        <v>207</v>
      </c>
      <c r="C464" s="37" t="s">
        <v>82</v>
      </c>
      <c r="D464" s="214">
        <v>39066</v>
      </c>
      <c r="E464" s="55">
        <v>42338</v>
      </c>
      <c r="F464" s="55">
        <v>42369</v>
      </c>
      <c r="G464" s="211">
        <v>71</v>
      </c>
      <c r="H464" s="211">
        <v>71</v>
      </c>
      <c r="I464" s="39">
        <v>2152.6999999999998</v>
      </c>
      <c r="J464" s="211">
        <f t="shared" si="136"/>
        <v>22</v>
      </c>
      <c r="K464" s="211">
        <v>0</v>
      </c>
      <c r="L464" s="211">
        <v>22</v>
      </c>
      <c r="M464" s="209">
        <f t="shared" si="137"/>
        <v>1258.45</v>
      </c>
      <c r="N464" s="209">
        <v>0</v>
      </c>
      <c r="O464" s="209">
        <v>1258.45</v>
      </c>
      <c r="P464" s="209">
        <v>45845333.5</v>
      </c>
      <c r="Q464" s="209">
        <v>14767105.85</v>
      </c>
      <c r="R464" s="209">
        <v>12431291.060000001</v>
      </c>
      <c r="S464" s="209">
        <v>18646936.589999996</v>
      </c>
      <c r="T464" s="210"/>
    </row>
    <row r="465" spans="1:20" x14ac:dyDescent="0.25">
      <c r="A465" s="37" t="s">
        <v>612</v>
      </c>
      <c r="B465" s="36" t="s">
        <v>206</v>
      </c>
      <c r="C465" s="37" t="s">
        <v>102</v>
      </c>
      <c r="D465" s="214">
        <v>39066</v>
      </c>
      <c r="E465" s="55">
        <v>42338</v>
      </c>
      <c r="F465" s="55">
        <v>42369</v>
      </c>
      <c r="G465" s="211">
        <v>75</v>
      </c>
      <c r="H465" s="211">
        <v>3</v>
      </c>
      <c r="I465" s="39">
        <v>2266.4699999999998</v>
      </c>
      <c r="J465" s="211">
        <f t="shared" si="136"/>
        <v>3</v>
      </c>
      <c r="K465" s="211">
        <v>0</v>
      </c>
      <c r="L465" s="211">
        <v>3</v>
      </c>
      <c r="M465" s="209">
        <f>SUM(N465:O465)</f>
        <v>84.15</v>
      </c>
      <c r="N465" s="39">
        <v>0</v>
      </c>
      <c r="O465" s="39">
        <v>84.15</v>
      </c>
      <c r="P465" s="209">
        <v>3065584.5</v>
      </c>
      <c r="Q465" s="209">
        <v>987446.43</v>
      </c>
      <c r="R465" s="209">
        <v>831255.23</v>
      </c>
      <c r="S465" s="209">
        <v>1246882.8400000001</v>
      </c>
      <c r="T465" s="210"/>
    </row>
    <row r="466" spans="1:20" ht="21.75" customHeight="1" x14ac:dyDescent="0.25">
      <c r="A466" s="37"/>
      <c r="B466" s="43" t="s">
        <v>214</v>
      </c>
      <c r="C466" s="210"/>
      <c r="D466" s="210"/>
      <c r="E466" s="210"/>
      <c r="F466" s="210"/>
      <c r="G466" s="211"/>
      <c r="H466" s="211"/>
      <c r="I466" s="209"/>
      <c r="J466" s="211"/>
      <c r="K466" s="211"/>
      <c r="L466" s="211"/>
      <c r="M466" s="28"/>
      <c r="N466" s="209"/>
      <c r="O466" s="209"/>
      <c r="P466" s="209"/>
      <c r="Q466" s="209"/>
      <c r="R466" s="209"/>
      <c r="S466" s="209"/>
      <c r="T466" s="210"/>
    </row>
    <row r="467" spans="1:20" ht="21" x14ac:dyDescent="0.25">
      <c r="A467" s="37"/>
      <c r="B467" s="31" t="s">
        <v>613</v>
      </c>
      <c r="C467" s="210"/>
      <c r="D467" s="214"/>
      <c r="E467" s="210"/>
      <c r="F467" s="210"/>
      <c r="G467" s="211"/>
      <c r="H467" s="211"/>
      <c r="I467" s="209"/>
      <c r="J467" s="211"/>
      <c r="K467" s="211"/>
      <c r="L467" s="211"/>
      <c r="M467" s="209"/>
      <c r="N467" s="209"/>
      <c r="O467" s="209"/>
      <c r="P467" s="209"/>
      <c r="Q467" s="209"/>
      <c r="R467" s="209"/>
      <c r="S467" s="209"/>
      <c r="T467" s="210"/>
    </row>
    <row r="468" spans="1:20" ht="31.5" x14ac:dyDescent="0.25">
      <c r="A468" s="37"/>
      <c r="B468" s="35" t="s">
        <v>614</v>
      </c>
      <c r="C468" s="210" t="s">
        <v>31</v>
      </c>
      <c r="D468" s="214" t="s">
        <v>31</v>
      </c>
      <c r="E468" s="210" t="s">
        <v>31</v>
      </c>
      <c r="F468" s="210" t="s">
        <v>31</v>
      </c>
      <c r="G468" s="211">
        <f t="shared" ref="G468:S468" si="138">G469+G470+G471+G472+G473+G474+G475</f>
        <v>17</v>
      </c>
      <c r="H468" s="211">
        <f t="shared" si="138"/>
        <v>17</v>
      </c>
      <c r="I468" s="209">
        <f t="shared" si="138"/>
        <v>2672.3399999999997</v>
      </c>
      <c r="J468" s="211">
        <f t="shared" si="138"/>
        <v>11</v>
      </c>
      <c r="K468" s="211">
        <f t="shared" si="138"/>
        <v>2</v>
      </c>
      <c r="L468" s="211">
        <f t="shared" si="138"/>
        <v>9</v>
      </c>
      <c r="M468" s="209">
        <f t="shared" si="138"/>
        <v>347.40000000000009</v>
      </c>
      <c r="N468" s="209">
        <f t="shared" si="138"/>
        <v>65.2</v>
      </c>
      <c r="O468" s="209">
        <f t="shared" si="138"/>
        <v>282.20000000000005</v>
      </c>
      <c r="P468" s="209">
        <f t="shared" si="138"/>
        <v>12655782</v>
      </c>
      <c r="Q468" s="209">
        <f t="shared" si="138"/>
        <v>4076516.81</v>
      </c>
      <c r="R468" s="209">
        <f t="shared" si="138"/>
        <v>3431706.07</v>
      </c>
      <c r="S468" s="209">
        <f t="shared" si="138"/>
        <v>5147559.12</v>
      </c>
      <c r="T468" s="210"/>
    </row>
    <row r="469" spans="1:20" x14ac:dyDescent="0.25">
      <c r="A469" s="37" t="s">
        <v>615</v>
      </c>
      <c r="B469" s="36" t="s">
        <v>616</v>
      </c>
      <c r="C469" s="210">
        <v>215</v>
      </c>
      <c r="D469" s="214" t="s">
        <v>617</v>
      </c>
      <c r="E469" s="55">
        <v>42338</v>
      </c>
      <c r="F469" s="55">
        <v>42369</v>
      </c>
      <c r="G469" s="211">
        <v>5</v>
      </c>
      <c r="H469" s="211">
        <v>5</v>
      </c>
      <c r="I469" s="39">
        <v>130.41999999999999</v>
      </c>
      <c r="J469" s="211">
        <f t="shared" ref="J469:J475" si="139">SUM(K469:L469)</f>
        <v>3</v>
      </c>
      <c r="K469" s="211">
        <v>2</v>
      </c>
      <c r="L469" s="211">
        <v>1</v>
      </c>
      <c r="M469" s="209">
        <f t="shared" ref="M469:M475" si="140">SUM(N469:O469)</f>
        <v>97.800000000000011</v>
      </c>
      <c r="N469" s="209">
        <v>65.2</v>
      </c>
      <c r="O469" s="209">
        <v>32.6</v>
      </c>
      <c r="P469" s="209">
        <f t="shared" ref="P469:P523" si="141">M469*36430</f>
        <v>3562854.0000000005</v>
      </c>
      <c r="Q469" s="209">
        <v>1147620.45</v>
      </c>
      <c r="R469" s="209">
        <v>966093.42</v>
      </c>
      <c r="S469" s="209">
        <f t="shared" ref="S469:S475" si="142">P469-Q469-R469</f>
        <v>1449140.1300000008</v>
      </c>
      <c r="T469" s="210"/>
    </row>
    <row r="470" spans="1:20" x14ac:dyDescent="0.25">
      <c r="A470" s="37" t="s">
        <v>193</v>
      </c>
      <c r="B470" s="36" t="s">
        <v>618</v>
      </c>
      <c r="C470" s="210">
        <v>214</v>
      </c>
      <c r="D470" s="214" t="s">
        <v>619</v>
      </c>
      <c r="E470" s="55">
        <v>42338</v>
      </c>
      <c r="F470" s="55">
        <v>42369</v>
      </c>
      <c r="G470" s="211">
        <v>6</v>
      </c>
      <c r="H470" s="211">
        <v>6</v>
      </c>
      <c r="I470" s="39">
        <v>130.5</v>
      </c>
      <c r="J470" s="211">
        <f t="shared" si="139"/>
        <v>2</v>
      </c>
      <c r="K470" s="211">
        <v>0</v>
      </c>
      <c r="L470" s="211">
        <v>2</v>
      </c>
      <c r="M470" s="209">
        <f t="shared" si="140"/>
        <v>74.8</v>
      </c>
      <c r="N470" s="209">
        <v>0</v>
      </c>
      <c r="O470" s="209">
        <v>74.8</v>
      </c>
      <c r="P470" s="209">
        <f t="shared" si="141"/>
        <v>2724964</v>
      </c>
      <c r="Q470" s="209">
        <v>877730.16</v>
      </c>
      <c r="R470" s="209">
        <v>738893.54</v>
      </c>
      <c r="S470" s="209">
        <f t="shared" si="142"/>
        <v>1108340.2999999998</v>
      </c>
      <c r="T470" s="210"/>
    </row>
    <row r="471" spans="1:20" x14ac:dyDescent="0.25">
      <c r="A471" s="37" t="s">
        <v>620</v>
      </c>
      <c r="B471" s="36" t="s">
        <v>621</v>
      </c>
      <c r="C471" s="210">
        <v>296</v>
      </c>
      <c r="D471" s="214">
        <v>37134</v>
      </c>
      <c r="E471" s="55">
        <v>42338</v>
      </c>
      <c r="F471" s="55">
        <v>42369</v>
      </c>
      <c r="G471" s="211">
        <v>2</v>
      </c>
      <c r="H471" s="211">
        <v>2</v>
      </c>
      <c r="I471" s="39">
        <v>437.18</v>
      </c>
      <c r="J471" s="211">
        <f t="shared" si="139"/>
        <v>2</v>
      </c>
      <c r="K471" s="211">
        <v>0</v>
      </c>
      <c r="L471" s="211">
        <v>2</v>
      </c>
      <c r="M471" s="209">
        <f t="shared" si="140"/>
        <v>76.900000000000006</v>
      </c>
      <c r="N471" s="209">
        <v>0</v>
      </c>
      <c r="O471" s="209">
        <v>76.900000000000006</v>
      </c>
      <c r="P471" s="209">
        <f t="shared" si="141"/>
        <v>2801467</v>
      </c>
      <c r="Q471" s="209">
        <v>902372.32</v>
      </c>
      <c r="R471" s="209">
        <v>759637.87</v>
      </c>
      <c r="S471" s="209">
        <f t="shared" si="142"/>
        <v>1139456.81</v>
      </c>
      <c r="T471" s="210"/>
    </row>
    <row r="472" spans="1:20" x14ac:dyDescent="0.25">
      <c r="A472" s="37" t="s">
        <v>548</v>
      </c>
      <c r="B472" s="36" t="s">
        <v>622</v>
      </c>
      <c r="C472" s="210">
        <v>71</v>
      </c>
      <c r="D472" s="214" t="s">
        <v>623</v>
      </c>
      <c r="E472" s="55">
        <v>42338</v>
      </c>
      <c r="F472" s="55">
        <v>42369</v>
      </c>
      <c r="G472" s="211">
        <v>1</v>
      </c>
      <c r="H472" s="211">
        <v>1</v>
      </c>
      <c r="I472" s="39">
        <v>735.8</v>
      </c>
      <c r="J472" s="211">
        <f t="shared" si="139"/>
        <v>1</v>
      </c>
      <c r="K472" s="211">
        <v>0</v>
      </c>
      <c r="L472" s="211">
        <v>1</v>
      </c>
      <c r="M472" s="209">
        <f t="shared" si="140"/>
        <v>23.4</v>
      </c>
      <c r="N472" s="209">
        <v>0</v>
      </c>
      <c r="O472" s="209">
        <v>23.4</v>
      </c>
      <c r="P472" s="209">
        <f t="shared" si="141"/>
        <v>852462</v>
      </c>
      <c r="Q472" s="209">
        <v>274584.03000000003</v>
      </c>
      <c r="R472" s="209">
        <v>231151.19</v>
      </c>
      <c r="S472" s="209">
        <f t="shared" si="142"/>
        <v>346726.77999999997</v>
      </c>
      <c r="T472" s="210"/>
    </row>
    <row r="473" spans="1:20" x14ac:dyDescent="0.25">
      <c r="A473" s="37" t="s">
        <v>624</v>
      </c>
      <c r="B473" s="36" t="s">
        <v>625</v>
      </c>
      <c r="C473" s="210">
        <v>76</v>
      </c>
      <c r="D473" s="214" t="s">
        <v>626</v>
      </c>
      <c r="E473" s="55">
        <v>42338</v>
      </c>
      <c r="F473" s="55">
        <v>42369</v>
      </c>
      <c r="G473" s="211">
        <v>1</v>
      </c>
      <c r="H473" s="211">
        <v>1</v>
      </c>
      <c r="I473" s="39">
        <v>669.5</v>
      </c>
      <c r="J473" s="211">
        <f t="shared" si="139"/>
        <v>1</v>
      </c>
      <c r="K473" s="211">
        <v>0</v>
      </c>
      <c r="L473" s="211">
        <v>1</v>
      </c>
      <c r="M473" s="209">
        <f t="shared" si="140"/>
        <v>23.8</v>
      </c>
      <c r="N473" s="209">
        <v>0</v>
      </c>
      <c r="O473" s="209">
        <v>23.8</v>
      </c>
      <c r="P473" s="209">
        <f t="shared" si="141"/>
        <v>867034</v>
      </c>
      <c r="Q473" s="209">
        <v>279277.78000000003</v>
      </c>
      <c r="R473" s="209">
        <v>235102.49</v>
      </c>
      <c r="S473" s="209">
        <f t="shared" si="142"/>
        <v>352653.73</v>
      </c>
      <c r="T473" s="210"/>
    </row>
    <row r="474" spans="1:20" x14ac:dyDescent="0.25">
      <c r="A474" s="37" t="s">
        <v>627</v>
      </c>
      <c r="B474" s="36" t="s">
        <v>628</v>
      </c>
      <c r="C474" s="210">
        <v>63</v>
      </c>
      <c r="D474" s="214" t="s">
        <v>218</v>
      </c>
      <c r="E474" s="55">
        <v>42338</v>
      </c>
      <c r="F474" s="55">
        <v>42369</v>
      </c>
      <c r="G474" s="211">
        <v>1</v>
      </c>
      <c r="H474" s="211">
        <v>1</v>
      </c>
      <c r="I474" s="39">
        <v>504.8</v>
      </c>
      <c r="J474" s="211">
        <f t="shared" si="139"/>
        <v>1</v>
      </c>
      <c r="K474" s="211">
        <v>0</v>
      </c>
      <c r="L474" s="211">
        <v>1</v>
      </c>
      <c r="M474" s="209">
        <f t="shared" si="140"/>
        <v>19.100000000000001</v>
      </c>
      <c r="N474" s="209">
        <v>0</v>
      </c>
      <c r="O474" s="209">
        <v>19.100000000000001</v>
      </c>
      <c r="P474" s="209">
        <f t="shared" si="141"/>
        <v>695813</v>
      </c>
      <c r="Q474" s="209">
        <v>224126.28</v>
      </c>
      <c r="R474" s="209">
        <v>188674.68</v>
      </c>
      <c r="S474" s="209">
        <f t="shared" si="142"/>
        <v>283012.03999999998</v>
      </c>
      <c r="T474" s="210"/>
    </row>
    <row r="475" spans="1:20" x14ac:dyDescent="0.25">
      <c r="A475" s="37" t="s">
        <v>629</v>
      </c>
      <c r="B475" s="36" t="s">
        <v>630</v>
      </c>
      <c r="C475" s="210">
        <v>58</v>
      </c>
      <c r="D475" s="214" t="s">
        <v>218</v>
      </c>
      <c r="E475" s="55">
        <v>42338</v>
      </c>
      <c r="F475" s="55">
        <v>42369</v>
      </c>
      <c r="G475" s="211">
        <v>1</v>
      </c>
      <c r="H475" s="211">
        <v>1</v>
      </c>
      <c r="I475" s="39">
        <v>64.14</v>
      </c>
      <c r="J475" s="211">
        <f t="shared" si="139"/>
        <v>1</v>
      </c>
      <c r="K475" s="211">
        <v>0</v>
      </c>
      <c r="L475" s="211">
        <v>1</v>
      </c>
      <c r="M475" s="209">
        <f t="shared" si="140"/>
        <v>31.6</v>
      </c>
      <c r="N475" s="209">
        <v>0</v>
      </c>
      <c r="O475" s="209">
        <v>31.6</v>
      </c>
      <c r="P475" s="209">
        <f t="shared" si="141"/>
        <v>1151188</v>
      </c>
      <c r="Q475" s="209">
        <v>370805.79</v>
      </c>
      <c r="R475" s="209">
        <v>312152.88</v>
      </c>
      <c r="S475" s="209">
        <f t="shared" si="142"/>
        <v>468229.32999999996</v>
      </c>
      <c r="T475" s="210"/>
    </row>
    <row r="476" spans="1:20" ht="21" x14ac:dyDescent="0.25">
      <c r="A476" s="37"/>
      <c r="B476" s="50" t="s">
        <v>631</v>
      </c>
      <c r="C476" s="39"/>
      <c r="D476" s="214"/>
      <c r="E476" s="39"/>
      <c r="F476" s="39"/>
      <c r="G476" s="211"/>
      <c r="H476" s="211"/>
      <c r="I476" s="209"/>
      <c r="J476" s="211"/>
      <c r="K476" s="211"/>
      <c r="L476" s="211"/>
      <c r="M476" s="209"/>
      <c r="N476" s="209"/>
      <c r="O476" s="209"/>
      <c r="P476" s="209">
        <f t="shared" si="141"/>
        <v>0</v>
      </c>
      <c r="Q476" s="209"/>
      <c r="R476" s="209"/>
      <c r="S476" s="209"/>
      <c r="T476" s="210"/>
    </row>
    <row r="477" spans="1:20" ht="31.5" x14ac:dyDescent="0.25">
      <c r="A477" s="37"/>
      <c r="B477" s="52" t="s">
        <v>632</v>
      </c>
      <c r="C477" s="210" t="s">
        <v>31</v>
      </c>
      <c r="D477" s="214" t="s">
        <v>31</v>
      </c>
      <c r="E477" s="210" t="s">
        <v>31</v>
      </c>
      <c r="F477" s="210" t="s">
        <v>31</v>
      </c>
      <c r="G477" s="211">
        <f>SUM(G478:G480)</f>
        <v>30</v>
      </c>
      <c r="H477" s="211">
        <f t="shared" ref="H477:S477" si="143">SUM(H478:H480)</f>
        <v>30</v>
      </c>
      <c r="I477" s="209">
        <f t="shared" si="143"/>
        <v>576.20000000000005</v>
      </c>
      <c r="J477" s="211">
        <f t="shared" si="143"/>
        <v>13</v>
      </c>
      <c r="K477" s="211">
        <f t="shared" si="143"/>
        <v>5</v>
      </c>
      <c r="L477" s="211">
        <f t="shared" si="143"/>
        <v>8</v>
      </c>
      <c r="M477" s="209">
        <f>SUM(M478:M480)</f>
        <v>541.70000000000005</v>
      </c>
      <c r="N477" s="209">
        <f t="shared" si="143"/>
        <v>235.5</v>
      </c>
      <c r="O477" s="209">
        <f t="shared" si="143"/>
        <v>306.2</v>
      </c>
      <c r="P477" s="209">
        <f t="shared" si="143"/>
        <v>19734131</v>
      </c>
      <c r="Q477" s="209">
        <f t="shared" si="143"/>
        <v>6356503.04</v>
      </c>
      <c r="R477" s="209">
        <f t="shared" si="143"/>
        <v>5351051.1900000004</v>
      </c>
      <c r="S477" s="209">
        <f t="shared" si="143"/>
        <v>8026576.7699999996</v>
      </c>
      <c r="T477" s="210"/>
    </row>
    <row r="478" spans="1:20" x14ac:dyDescent="0.25">
      <c r="A478" s="37" t="s">
        <v>633</v>
      </c>
      <c r="B478" s="52" t="s">
        <v>634</v>
      </c>
      <c r="C478" s="211">
        <v>60</v>
      </c>
      <c r="D478" s="214" t="s">
        <v>635</v>
      </c>
      <c r="E478" s="55">
        <v>42338</v>
      </c>
      <c r="F478" s="55">
        <v>42369</v>
      </c>
      <c r="G478" s="211">
        <v>19</v>
      </c>
      <c r="H478" s="211">
        <v>19</v>
      </c>
      <c r="I478" s="39">
        <v>374.5</v>
      </c>
      <c r="J478" s="211">
        <f>SUM(K478:L478)</f>
        <v>8</v>
      </c>
      <c r="K478" s="211">
        <v>5</v>
      </c>
      <c r="L478" s="211">
        <v>3</v>
      </c>
      <c r="M478" s="209">
        <f>SUM(N478:O478)</f>
        <v>374.5</v>
      </c>
      <c r="N478" s="209">
        <v>235.5</v>
      </c>
      <c r="O478" s="209">
        <v>139</v>
      </c>
      <c r="P478" s="209">
        <f t="shared" si="141"/>
        <v>13643035</v>
      </c>
      <c r="Q478" s="209">
        <v>4394517.9800000004</v>
      </c>
      <c r="R478" s="209">
        <v>3699406.81</v>
      </c>
      <c r="S478" s="209">
        <f>P478-Q478-R478</f>
        <v>5549110.209999999</v>
      </c>
      <c r="T478" s="210"/>
    </row>
    <row r="479" spans="1:20" x14ac:dyDescent="0.25">
      <c r="A479" s="37" t="s">
        <v>636</v>
      </c>
      <c r="B479" s="52" t="s">
        <v>637</v>
      </c>
      <c r="C479" s="211">
        <v>29</v>
      </c>
      <c r="D479" s="214" t="s">
        <v>638</v>
      </c>
      <c r="E479" s="55">
        <v>42338</v>
      </c>
      <c r="F479" s="55">
        <v>42369</v>
      </c>
      <c r="G479" s="211">
        <v>10</v>
      </c>
      <c r="H479" s="211">
        <v>10</v>
      </c>
      <c r="I479" s="39">
        <v>132.69999999999999</v>
      </c>
      <c r="J479" s="211">
        <f>SUM(K479:L479)</f>
        <v>4</v>
      </c>
      <c r="K479" s="211">
        <v>0</v>
      </c>
      <c r="L479" s="211">
        <v>4</v>
      </c>
      <c r="M479" s="209">
        <f>SUM(N479:O479)</f>
        <v>132.69999999999999</v>
      </c>
      <c r="N479" s="209">
        <v>0</v>
      </c>
      <c r="O479" s="209">
        <v>132.69999999999999</v>
      </c>
      <c r="P479" s="209">
        <f t="shared" si="141"/>
        <v>4834261</v>
      </c>
      <c r="Q479" s="209">
        <v>1557149.63</v>
      </c>
      <c r="R479" s="209">
        <v>1310844.55</v>
      </c>
      <c r="S479" s="209">
        <f>P479-Q479-R479</f>
        <v>1966266.82</v>
      </c>
      <c r="T479" s="210"/>
    </row>
    <row r="480" spans="1:20" x14ac:dyDescent="0.25">
      <c r="A480" s="37" t="s">
        <v>639</v>
      </c>
      <c r="B480" s="52" t="s">
        <v>640</v>
      </c>
      <c r="C480" s="76">
        <v>33</v>
      </c>
      <c r="D480" s="75" t="s">
        <v>641</v>
      </c>
      <c r="E480" s="55">
        <v>42338</v>
      </c>
      <c r="F480" s="55">
        <v>42369</v>
      </c>
      <c r="G480" s="76">
        <v>1</v>
      </c>
      <c r="H480" s="76">
        <v>1</v>
      </c>
      <c r="I480" s="77">
        <v>69</v>
      </c>
      <c r="J480" s="76">
        <f>SUM(K480:L480)</f>
        <v>1</v>
      </c>
      <c r="K480" s="76">
        <v>0</v>
      </c>
      <c r="L480" s="76">
        <v>1</v>
      </c>
      <c r="M480" s="209">
        <f>SUM(N480:O480)</f>
        <v>34.5</v>
      </c>
      <c r="N480" s="78">
        <v>0</v>
      </c>
      <c r="O480" s="78">
        <v>34.5</v>
      </c>
      <c r="P480" s="209">
        <f t="shared" si="141"/>
        <v>1256835</v>
      </c>
      <c r="Q480" s="209">
        <v>404835.43</v>
      </c>
      <c r="R480" s="209">
        <v>340799.83</v>
      </c>
      <c r="S480" s="209">
        <f>P480-Q480-R480</f>
        <v>511199.74000000005</v>
      </c>
      <c r="T480" s="210"/>
    </row>
    <row r="481" spans="1:36" s="93" customFormat="1" ht="21.75" customHeight="1" x14ac:dyDescent="0.25">
      <c r="A481" s="37"/>
      <c r="B481" s="79" t="s">
        <v>243</v>
      </c>
      <c r="C481" s="85"/>
      <c r="D481" s="86"/>
      <c r="E481" s="86"/>
      <c r="F481" s="86"/>
      <c r="G481" s="211"/>
      <c r="H481" s="211"/>
      <c r="I481" s="209"/>
      <c r="J481" s="211"/>
      <c r="K481" s="211"/>
      <c r="L481" s="211"/>
      <c r="M481" s="28"/>
      <c r="N481" s="209"/>
      <c r="O481" s="209"/>
      <c r="P481" s="209"/>
      <c r="Q481" s="209"/>
      <c r="R481" s="209"/>
      <c r="S481" s="209"/>
      <c r="T481" s="210"/>
      <c r="Z481" s="8"/>
      <c r="AA481" s="8"/>
      <c r="AI481" s="9"/>
      <c r="AJ481" s="9"/>
    </row>
    <row r="482" spans="1:36" ht="21" x14ac:dyDescent="0.25">
      <c r="A482" s="37"/>
      <c r="B482" s="31" t="s">
        <v>244</v>
      </c>
      <c r="C482" s="213"/>
      <c r="D482" s="213"/>
      <c r="E482" s="213"/>
      <c r="F482" s="213"/>
      <c r="G482" s="83"/>
      <c r="H482" s="83"/>
      <c r="I482" s="84"/>
      <c r="J482" s="83"/>
      <c r="K482" s="83"/>
      <c r="L482" s="83"/>
      <c r="M482" s="94"/>
      <c r="N482" s="84"/>
      <c r="O482" s="84"/>
      <c r="P482" s="209"/>
      <c r="Q482" s="209"/>
      <c r="R482" s="209"/>
      <c r="S482" s="209"/>
      <c r="T482" s="210"/>
    </row>
    <row r="483" spans="1:36" ht="31.5" x14ac:dyDescent="0.25">
      <c r="A483" s="37"/>
      <c r="B483" s="52" t="s">
        <v>642</v>
      </c>
      <c r="C483" s="210" t="s">
        <v>31</v>
      </c>
      <c r="D483" s="214" t="s">
        <v>31</v>
      </c>
      <c r="E483" s="210" t="s">
        <v>31</v>
      </c>
      <c r="F483" s="210" t="s">
        <v>31</v>
      </c>
      <c r="G483" s="83">
        <f>SUM(G484:G492)</f>
        <v>150</v>
      </c>
      <c r="H483" s="83">
        <f t="shared" ref="H483:S483" si="144">SUM(H484:H492)</f>
        <v>150</v>
      </c>
      <c r="I483" s="84">
        <f t="shared" si="144"/>
        <v>2467.7999999999997</v>
      </c>
      <c r="J483" s="83">
        <f t="shared" si="144"/>
        <v>68</v>
      </c>
      <c r="K483" s="83">
        <f t="shared" si="144"/>
        <v>42</v>
      </c>
      <c r="L483" s="83">
        <f t="shared" si="144"/>
        <v>26</v>
      </c>
      <c r="M483" s="84">
        <f>SUM(M484:M492)</f>
        <v>2467.7999999999997</v>
      </c>
      <c r="N483" s="84">
        <f t="shared" si="144"/>
        <v>1453.4</v>
      </c>
      <c r="O483" s="84">
        <f t="shared" si="144"/>
        <v>1014.4000000000001</v>
      </c>
      <c r="P483" s="84">
        <f t="shared" si="144"/>
        <v>89901954</v>
      </c>
      <c r="Q483" s="84">
        <f t="shared" si="144"/>
        <v>28958054.629999999</v>
      </c>
      <c r="R483" s="84">
        <f t="shared" si="144"/>
        <v>24377559.739999998</v>
      </c>
      <c r="S483" s="84">
        <f t="shared" si="144"/>
        <v>36566339.629999995</v>
      </c>
      <c r="T483" s="210"/>
    </row>
    <row r="484" spans="1:36" s="93" customFormat="1" x14ac:dyDescent="0.25">
      <c r="A484" s="37" t="s">
        <v>643</v>
      </c>
      <c r="B484" s="40" t="s">
        <v>644</v>
      </c>
      <c r="C484" s="95">
        <v>73</v>
      </c>
      <c r="D484" s="68" t="s">
        <v>246</v>
      </c>
      <c r="E484" s="55">
        <v>42338</v>
      </c>
      <c r="F484" s="55">
        <v>42369</v>
      </c>
      <c r="G484" s="53">
        <v>6</v>
      </c>
      <c r="H484" s="53">
        <v>6</v>
      </c>
      <c r="I484" s="69">
        <v>159.1</v>
      </c>
      <c r="J484" s="53">
        <f>SUM(K484:L484)</f>
        <v>4</v>
      </c>
      <c r="K484" s="53">
        <v>1</v>
      </c>
      <c r="L484" s="53">
        <v>3</v>
      </c>
      <c r="M484" s="209">
        <f t="shared" ref="M484:M492" si="145">SUM(N484:O484)</f>
        <v>159.1</v>
      </c>
      <c r="N484" s="45">
        <v>38</v>
      </c>
      <c r="O484" s="45">
        <v>121.1</v>
      </c>
      <c r="P484" s="209">
        <f t="shared" si="141"/>
        <v>5796013</v>
      </c>
      <c r="Q484" s="209">
        <v>1866936.74</v>
      </c>
      <c r="R484" s="209">
        <v>1571630.5</v>
      </c>
      <c r="S484" s="209">
        <f t="shared" ref="S484:S492" si="146">P484-Q484-R484</f>
        <v>2357445.7599999998</v>
      </c>
      <c r="T484" s="210"/>
      <c r="Z484" s="8"/>
      <c r="AA484" s="8"/>
      <c r="AI484" s="9"/>
      <c r="AJ484" s="9"/>
    </row>
    <row r="485" spans="1:36" x14ac:dyDescent="0.25">
      <c r="A485" s="37" t="s">
        <v>645</v>
      </c>
      <c r="B485" s="40" t="s">
        <v>646</v>
      </c>
      <c r="C485" s="95">
        <v>65</v>
      </c>
      <c r="D485" s="68" t="s">
        <v>246</v>
      </c>
      <c r="E485" s="55">
        <v>42338</v>
      </c>
      <c r="F485" s="55">
        <v>42369</v>
      </c>
      <c r="G485" s="53">
        <v>14</v>
      </c>
      <c r="H485" s="53">
        <v>14</v>
      </c>
      <c r="I485" s="69">
        <v>293.89999999999998</v>
      </c>
      <c r="J485" s="53">
        <f t="shared" ref="J485:J491" si="147">SUM(K485:L485)</f>
        <v>8</v>
      </c>
      <c r="K485" s="53">
        <v>6</v>
      </c>
      <c r="L485" s="53">
        <v>2</v>
      </c>
      <c r="M485" s="209">
        <f t="shared" si="145"/>
        <v>293.89999999999998</v>
      </c>
      <c r="N485" s="45">
        <v>221.5</v>
      </c>
      <c r="O485" s="45">
        <v>72.400000000000006</v>
      </c>
      <c r="P485" s="209">
        <f t="shared" si="141"/>
        <v>10706777</v>
      </c>
      <c r="Q485" s="209">
        <v>3448728.53</v>
      </c>
      <c r="R485" s="209">
        <v>2903219.39</v>
      </c>
      <c r="S485" s="209">
        <f t="shared" si="146"/>
        <v>4354829.08</v>
      </c>
      <c r="T485" s="210"/>
    </row>
    <row r="486" spans="1:36" x14ac:dyDescent="0.25">
      <c r="A486" s="37" t="s">
        <v>647</v>
      </c>
      <c r="B486" s="40" t="s">
        <v>648</v>
      </c>
      <c r="C486" s="95">
        <v>74</v>
      </c>
      <c r="D486" s="68" t="s">
        <v>251</v>
      </c>
      <c r="E486" s="55">
        <v>42338</v>
      </c>
      <c r="F486" s="55">
        <v>42369</v>
      </c>
      <c r="G486" s="53">
        <v>14</v>
      </c>
      <c r="H486" s="53">
        <v>14</v>
      </c>
      <c r="I486" s="69">
        <v>207.9</v>
      </c>
      <c r="J486" s="53">
        <f t="shared" si="147"/>
        <v>4</v>
      </c>
      <c r="K486" s="53">
        <v>2</v>
      </c>
      <c r="L486" s="53">
        <v>2</v>
      </c>
      <c r="M486" s="209">
        <f t="shared" si="145"/>
        <v>207.9</v>
      </c>
      <c r="N486" s="45">
        <v>103.9</v>
      </c>
      <c r="O486" s="45">
        <v>104</v>
      </c>
      <c r="P486" s="209">
        <f t="shared" si="141"/>
        <v>7573797</v>
      </c>
      <c r="Q486" s="209">
        <v>2439573.5299999998</v>
      </c>
      <c r="R486" s="209">
        <v>2053689.39</v>
      </c>
      <c r="S486" s="209">
        <f t="shared" si="146"/>
        <v>3080534.080000001</v>
      </c>
      <c r="T486" s="210"/>
    </row>
    <row r="487" spans="1:36" ht="13.5" customHeight="1" x14ac:dyDescent="0.25">
      <c r="A487" s="37" t="s">
        <v>649</v>
      </c>
      <c r="B487" s="40" t="s">
        <v>650</v>
      </c>
      <c r="C487" s="95">
        <v>72</v>
      </c>
      <c r="D487" s="68" t="s">
        <v>251</v>
      </c>
      <c r="E487" s="55">
        <v>42338</v>
      </c>
      <c r="F487" s="55">
        <v>42369</v>
      </c>
      <c r="G487" s="53">
        <v>4</v>
      </c>
      <c r="H487" s="53">
        <v>4</v>
      </c>
      <c r="I487" s="69">
        <v>161.69999999999999</v>
      </c>
      <c r="J487" s="53">
        <f t="shared" si="147"/>
        <v>4</v>
      </c>
      <c r="K487" s="53">
        <v>2</v>
      </c>
      <c r="L487" s="53">
        <v>2</v>
      </c>
      <c r="M487" s="209">
        <f t="shared" si="145"/>
        <v>161.69999999999999</v>
      </c>
      <c r="N487" s="45">
        <v>80.8</v>
      </c>
      <c r="O487" s="45">
        <v>80.900000000000006</v>
      </c>
      <c r="P487" s="209">
        <f t="shared" si="141"/>
        <v>5890731</v>
      </c>
      <c r="Q487" s="209">
        <v>1897446.08</v>
      </c>
      <c r="R487" s="209">
        <v>1597313.97</v>
      </c>
      <c r="S487" s="209">
        <f t="shared" si="146"/>
        <v>2395970.9500000002</v>
      </c>
      <c r="T487" s="210"/>
    </row>
    <row r="488" spans="1:36" x14ac:dyDescent="0.25">
      <c r="A488" s="37" t="s">
        <v>651</v>
      </c>
      <c r="B488" s="40" t="s">
        <v>652</v>
      </c>
      <c r="C488" s="95">
        <v>67</v>
      </c>
      <c r="D488" s="68" t="s">
        <v>251</v>
      </c>
      <c r="E488" s="55">
        <v>42338</v>
      </c>
      <c r="F488" s="55">
        <v>42369</v>
      </c>
      <c r="G488" s="53">
        <v>32</v>
      </c>
      <c r="H488" s="53">
        <v>32</v>
      </c>
      <c r="I488" s="69">
        <v>313.10000000000002</v>
      </c>
      <c r="J488" s="53">
        <f t="shared" si="147"/>
        <v>8</v>
      </c>
      <c r="K488" s="53">
        <v>5</v>
      </c>
      <c r="L488" s="53">
        <v>3</v>
      </c>
      <c r="M488" s="209">
        <f t="shared" si="145"/>
        <v>313.10000000000002</v>
      </c>
      <c r="N488" s="45">
        <v>187.8</v>
      </c>
      <c r="O488" s="45">
        <v>125.3</v>
      </c>
      <c r="P488" s="209">
        <f t="shared" si="141"/>
        <v>11406233</v>
      </c>
      <c r="Q488" s="209">
        <v>3674028.24</v>
      </c>
      <c r="R488" s="209">
        <v>3092881.9</v>
      </c>
      <c r="S488" s="209">
        <f t="shared" si="146"/>
        <v>4639322.8599999994</v>
      </c>
      <c r="T488" s="210"/>
    </row>
    <row r="489" spans="1:36" ht="12.75" customHeight="1" x14ac:dyDescent="0.25">
      <c r="A489" s="37" t="s">
        <v>653</v>
      </c>
      <c r="B489" s="40" t="s">
        <v>654</v>
      </c>
      <c r="C489" s="95">
        <v>64</v>
      </c>
      <c r="D489" s="68" t="s">
        <v>246</v>
      </c>
      <c r="E489" s="55">
        <v>42338</v>
      </c>
      <c r="F489" s="55">
        <v>42369</v>
      </c>
      <c r="G489" s="53">
        <v>23</v>
      </c>
      <c r="H489" s="53">
        <v>23</v>
      </c>
      <c r="I489" s="69">
        <v>341.1</v>
      </c>
      <c r="J489" s="53">
        <f t="shared" si="147"/>
        <v>12</v>
      </c>
      <c r="K489" s="53">
        <v>8</v>
      </c>
      <c r="L489" s="53">
        <v>4</v>
      </c>
      <c r="M489" s="209">
        <f t="shared" si="145"/>
        <v>341.1</v>
      </c>
      <c r="N489" s="45">
        <v>232.2</v>
      </c>
      <c r="O489" s="45">
        <v>108.9</v>
      </c>
      <c r="P489" s="209">
        <f t="shared" si="141"/>
        <v>12426273</v>
      </c>
      <c r="Q489" s="209">
        <v>4002590.34</v>
      </c>
      <c r="R489" s="209">
        <v>3369473.07</v>
      </c>
      <c r="S489" s="209">
        <f t="shared" si="146"/>
        <v>5054209.59</v>
      </c>
      <c r="T489" s="210"/>
    </row>
    <row r="490" spans="1:36" x14ac:dyDescent="0.25">
      <c r="A490" s="37" t="s">
        <v>655</v>
      </c>
      <c r="B490" s="40" t="s">
        <v>656</v>
      </c>
      <c r="C490" s="95">
        <v>66</v>
      </c>
      <c r="D490" s="68" t="s">
        <v>657</v>
      </c>
      <c r="E490" s="55">
        <v>42338</v>
      </c>
      <c r="F490" s="55">
        <v>42369</v>
      </c>
      <c r="G490" s="53">
        <v>27</v>
      </c>
      <c r="H490" s="53">
        <v>27</v>
      </c>
      <c r="I490" s="69">
        <v>517.5</v>
      </c>
      <c r="J490" s="53">
        <f t="shared" si="147"/>
        <v>12</v>
      </c>
      <c r="K490" s="53">
        <v>6</v>
      </c>
      <c r="L490" s="53">
        <v>6</v>
      </c>
      <c r="M490" s="209">
        <f t="shared" si="145"/>
        <v>517.5</v>
      </c>
      <c r="N490" s="45">
        <v>247</v>
      </c>
      <c r="O490" s="45">
        <v>270.5</v>
      </c>
      <c r="P490" s="209">
        <f t="shared" si="141"/>
        <v>18852525</v>
      </c>
      <c r="Q490" s="209">
        <v>6072531.5099999998</v>
      </c>
      <c r="R490" s="209">
        <v>5111997.3899999997</v>
      </c>
      <c r="S490" s="209">
        <f t="shared" si="146"/>
        <v>7667996.1000000006</v>
      </c>
      <c r="T490" s="210"/>
    </row>
    <row r="491" spans="1:36" ht="23.25" customHeight="1" x14ac:dyDescent="0.25">
      <c r="A491" s="37" t="s">
        <v>658</v>
      </c>
      <c r="B491" s="40" t="s">
        <v>659</v>
      </c>
      <c r="C491" s="95">
        <v>63</v>
      </c>
      <c r="D491" s="68" t="s">
        <v>251</v>
      </c>
      <c r="E491" s="55">
        <v>42338</v>
      </c>
      <c r="F491" s="55">
        <v>42369</v>
      </c>
      <c r="G491" s="53">
        <v>19</v>
      </c>
      <c r="H491" s="53">
        <v>19</v>
      </c>
      <c r="I491" s="69">
        <v>350.4</v>
      </c>
      <c r="J491" s="53">
        <f t="shared" si="147"/>
        <v>12</v>
      </c>
      <c r="K491" s="53">
        <v>10</v>
      </c>
      <c r="L491" s="53">
        <v>2</v>
      </c>
      <c r="M491" s="209">
        <f t="shared" si="145"/>
        <v>350.4</v>
      </c>
      <c r="N491" s="45">
        <v>280.2</v>
      </c>
      <c r="O491" s="45">
        <v>70.2</v>
      </c>
      <c r="P491" s="209">
        <f t="shared" si="141"/>
        <v>12765072</v>
      </c>
      <c r="Q491" s="209">
        <v>4111719.89</v>
      </c>
      <c r="R491" s="209">
        <v>3461340.84</v>
      </c>
      <c r="S491" s="209">
        <f t="shared" si="146"/>
        <v>5192011.2699999996</v>
      </c>
      <c r="T491" s="210"/>
    </row>
    <row r="492" spans="1:36" x14ac:dyDescent="0.25">
      <c r="A492" s="37" t="s">
        <v>191</v>
      </c>
      <c r="B492" s="40" t="s">
        <v>660</v>
      </c>
      <c r="C492" s="96">
        <v>28</v>
      </c>
      <c r="D492" s="97" t="s">
        <v>661</v>
      </c>
      <c r="E492" s="55">
        <v>42338</v>
      </c>
      <c r="F492" s="55">
        <v>42369</v>
      </c>
      <c r="G492" s="98">
        <v>11</v>
      </c>
      <c r="H492" s="98">
        <v>11</v>
      </c>
      <c r="I492" s="99">
        <v>123.1</v>
      </c>
      <c r="J492" s="98">
        <f>SUM(K492:L492)</f>
        <v>4</v>
      </c>
      <c r="K492" s="98">
        <v>2</v>
      </c>
      <c r="L492" s="98">
        <v>2</v>
      </c>
      <c r="M492" s="209">
        <f t="shared" si="145"/>
        <v>123.1</v>
      </c>
      <c r="N492" s="100">
        <v>62</v>
      </c>
      <c r="O492" s="100">
        <v>61.1</v>
      </c>
      <c r="P492" s="209">
        <f t="shared" si="141"/>
        <v>4484533</v>
      </c>
      <c r="Q492" s="209">
        <v>1444499.77</v>
      </c>
      <c r="R492" s="209">
        <v>1216013.29</v>
      </c>
      <c r="S492" s="209">
        <f t="shared" si="146"/>
        <v>1824019.94</v>
      </c>
      <c r="T492" s="210"/>
    </row>
    <row r="493" spans="1:36" s="51" customFormat="1" ht="21" x14ac:dyDescent="0.25">
      <c r="A493" s="37"/>
      <c r="B493" s="31" t="s">
        <v>662</v>
      </c>
      <c r="C493" s="210"/>
      <c r="D493" s="214"/>
      <c r="E493" s="41"/>
      <c r="F493" s="41"/>
      <c r="G493" s="211"/>
      <c r="H493" s="211"/>
      <c r="I493" s="209"/>
      <c r="J493" s="211"/>
      <c r="K493" s="211"/>
      <c r="L493" s="211"/>
      <c r="M493" s="209"/>
      <c r="N493" s="209"/>
      <c r="O493" s="209"/>
      <c r="P493" s="209"/>
      <c r="Q493" s="209"/>
      <c r="R493" s="209"/>
      <c r="S493" s="209"/>
      <c r="T493" s="39"/>
      <c r="Z493" s="8"/>
      <c r="AA493" s="8"/>
      <c r="AI493" s="9"/>
      <c r="AJ493" s="9"/>
    </row>
    <row r="494" spans="1:36" s="106" customFormat="1" ht="31.5" x14ac:dyDescent="0.25">
      <c r="A494" s="37"/>
      <c r="B494" s="35" t="s">
        <v>427</v>
      </c>
      <c r="C494" s="210" t="s">
        <v>31</v>
      </c>
      <c r="D494" s="214" t="s">
        <v>31</v>
      </c>
      <c r="E494" s="210" t="s">
        <v>31</v>
      </c>
      <c r="F494" s="210" t="s">
        <v>31</v>
      </c>
      <c r="G494" s="211">
        <f t="shared" ref="G494:S494" si="148">SUM(G495:G502)</f>
        <v>60</v>
      </c>
      <c r="H494" s="211">
        <f>SUM(H495:H502)</f>
        <v>59</v>
      </c>
      <c r="I494" s="209">
        <f t="shared" si="148"/>
        <v>1450.9999999999998</v>
      </c>
      <c r="J494" s="211">
        <f t="shared" si="148"/>
        <v>24</v>
      </c>
      <c r="K494" s="211">
        <f t="shared" si="148"/>
        <v>3</v>
      </c>
      <c r="L494" s="211">
        <f t="shared" si="148"/>
        <v>21</v>
      </c>
      <c r="M494" s="209">
        <f>SUM(M495:M502)</f>
        <v>915.1</v>
      </c>
      <c r="N494" s="209">
        <f t="shared" si="148"/>
        <v>112.3</v>
      </c>
      <c r="O494" s="209">
        <f t="shared" si="148"/>
        <v>802.80000000000018</v>
      </c>
      <c r="P494" s="209">
        <f t="shared" si="148"/>
        <v>33337093</v>
      </c>
      <c r="Q494" s="209">
        <f t="shared" si="148"/>
        <v>10738113.210000001</v>
      </c>
      <c r="R494" s="209">
        <f t="shared" si="148"/>
        <v>9039591.9099999983</v>
      </c>
      <c r="S494" s="209">
        <f t="shared" si="148"/>
        <v>13559387.880000001</v>
      </c>
      <c r="T494" s="39"/>
      <c r="Z494" s="8"/>
      <c r="AA494" s="8"/>
      <c r="AI494" s="9"/>
      <c r="AJ494" s="9"/>
    </row>
    <row r="495" spans="1:36" s="51" customFormat="1" x14ac:dyDescent="0.25">
      <c r="A495" s="37" t="s">
        <v>663</v>
      </c>
      <c r="B495" s="36" t="s">
        <v>664</v>
      </c>
      <c r="C495" s="210">
        <v>5</v>
      </c>
      <c r="D495" s="214" t="s">
        <v>665</v>
      </c>
      <c r="E495" s="55">
        <v>42338</v>
      </c>
      <c r="F495" s="55">
        <v>42369</v>
      </c>
      <c r="G495" s="211">
        <v>8</v>
      </c>
      <c r="H495" s="211">
        <v>8</v>
      </c>
      <c r="I495" s="39">
        <v>191.4</v>
      </c>
      <c r="J495" s="211">
        <f t="shared" ref="J495:J502" si="149">SUM(K495:L495)</f>
        <v>4</v>
      </c>
      <c r="K495" s="211">
        <v>1</v>
      </c>
      <c r="L495" s="211">
        <v>3</v>
      </c>
      <c r="M495" s="209">
        <f t="shared" ref="M495:M502" si="150">SUM(N495:O495)</f>
        <v>144</v>
      </c>
      <c r="N495" s="209">
        <v>47.9</v>
      </c>
      <c r="O495" s="209">
        <v>96.1</v>
      </c>
      <c r="P495" s="209">
        <f t="shared" si="141"/>
        <v>5245920</v>
      </c>
      <c r="Q495" s="209">
        <v>1689747.9</v>
      </c>
      <c r="R495" s="209">
        <v>1422468.84</v>
      </c>
      <c r="S495" s="209">
        <f t="shared" ref="S495:S502" si="151">P495-Q495-R495</f>
        <v>2133703.2599999998</v>
      </c>
      <c r="T495" s="39"/>
      <c r="Z495" s="8"/>
      <c r="AA495" s="8"/>
      <c r="AI495" s="9"/>
      <c r="AJ495" s="9"/>
    </row>
    <row r="496" spans="1:36" s="63" customFormat="1" x14ac:dyDescent="0.25">
      <c r="A496" s="37" t="s">
        <v>666</v>
      </c>
      <c r="B496" s="36" t="s">
        <v>667</v>
      </c>
      <c r="C496" s="210">
        <v>6</v>
      </c>
      <c r="D496" s="214" t="s">
        <v>668</v>
      </c>
      <c r="E496" s="55">
        <v>42338</v>
      </c>
      <c r="F496" s="55">
        <v>42369</v>
      </c>
      <c r="G496" s="211">
        <v>11</v>
      </c>
      <c r="H496" s="211">
        <v>11</v>
      </c>
      <c r="I496" s="39">
        <v>205</v>
      </c>
      <c r="J496" s="211">
        <f t="shared" si="149"/>
        <v>4</v>
      </c>
      <c r="K496" s="211">
        <v>0</v>
      </c>
      <c r="L496" s="211">
        <v>4</v>
      </c>
      <c r="M496" s="209">
        <f t="shared" si="150"/>
        <v>174.5</v>
      </c>
      <c r="N496" s="209">
        <v>0</v>
      </c>
      <c r="O496" s="209">
        <v>174.5</v>
      </c>
      <c r="P496" s="209">
        <f t="shared" si="141"/>
        <v>6357035</v>
      </c>
      <c r="Q496" s="209">
        <v>2047645.89</v>
      </c>
      <c r="R496" s="209">
        <v>1723755.64</v>
      </c>
      <c r="S496" s="209">
        <f t="shared" si="151"/>
        <v>2585633.4700000007</v>
      </c>
      <c r="Z496" s="39"/>
      <c r="AA496" s="8"/>
      <c r="AI496" s="65"/>
      <c r="AJ496" s="65"/>
    </row>
    <row r="497" spans="1:37" s="63" customFormat="1" x14ac:dyDescent="0.25">
      <c r="A497" s="37" t="s">
        <v>557</v>
      </c>
      <c r="B497" s="36" t="s">
        <v>669</v>
      </c>
      <c r="C497" s="210">
        <v>3</v>
      </c>
      <c r="D497" s="214" t="s">
        <v>668</v>
      </c>
      <c r="E497" s="55">
        <v>42338</v>
      </c>
      <c r="F497" s="55">
        <v>42369</v>
      </c>
      <c r="G497" s="211">
        <v>13</v>
      </c>
      <c r="H497" s="211">
        <v>12</v>
      </c>
      <c r="I497" s="39">
        <v>130</v>
      </c>
      <c r="J497" s="211">
        <f t="shared" si="149"/>
        <v>2</v>
      </c>
      <c r="K497" s="211">
        <v>0</v>
      </c>
      <c r="L497" s="211">
        <v>2</v>
      </c>
      <c r="M497" s="209">
        <f t="shared" si="150"/>
        <v>94.3</v>
      </c>
      <c r="N497" s="209">
        <v>0</v>
      </c>
      <c r="O497" s="209">
        <v>94.3</v>
      </c>
      <c r="P497" s="209">
        <f t="shared" si="141"/>
        <v>3435349</v>
      </c>
      <c r="Q497" s="209">
        <v>1106550.19</v>
      </c>
      <c r="R497" s="209">
        <v>931519.53</v>
      </c>
      <c r="S497" s="209">
        <f t="shared" si="151"/>
        <v>1397279.28</v>
      </c>
      <c r="T497" s="39"/>
      <c r="Z497" s="8"/>
      <c r="AA497" s="8"/>
      <c r="AI497" s="65"/>
      <c r="AJ497" s="65"/>
    </row>
    <row r="498" spans="1:37" s="63" customFormat="1" x14ac:dyDescent="0.25">
      <c r="A498" s="37" t="s">
        <v>670</v>
      </c>
      <c r="B498" s="36" t="s">
        <v>671</v>
      </c>
      <c r="C498" s="210">
        <v>41</v>
      </c>
      <c r="D498" s="214" t="s">
        <v>672</v>
      </c>
      <c r="E498" s="55">
        <v>42338</v>
      </c>
      <c r="F498" s="55">
        <v>42369</v>
      </c>
      <c r="G498" s="211">
        <v>11</v>
      </c>
      <c r="H498" s="211">
        <v>11</v>
      </c>
      <c r="I498" s="39">
        <v>361.7</v>
      </c>
      <c r="J498" s="211">
        <f t="shared" si="149"/>
        <v>6</v>
      </c>
      <c r="K498" s="211">
        <v>1</v>
      </c>
      <c r="L498" s="211">
        <v>5</v>
      </c>
      <c r="M498" s="209">
        <f t="shared" si="150"/>
        <v>282.5</v>
      </c>
      <c r="N498" s="209">
        <v>39.1</v>
      </c>
      <c r="O498" s="209">
        <v>243.4</v>
      </c>
      <c r="P498" s="209">
        <f t="shared" si="141"/>
        <v>10291475</v>
      </c>
      <c r="Q498" s="209">
        <v>3314956.82</v>
      </c>
      <c r="R498" s="209">
        <v>2790607.27</v>
      </c>
      <c r="S498" s="209">
        <f t="shared" si="151"/>
        <v>4185910.9099999997</v>
      </c>
      <c r="Z498" s="39"/>
      <c r="AA498" s="8"/>
      <c r="AI498" s="65"/>
      <c r="AJ498" s="65"/>
    </row>
    <row r="499" spans="1:37" s="51" customFormat="1" ht="10.5" customHeight="1" x14ac:dyDescent="0.25">
      <c r="A499" s="37" t="s">
        <v>673</v>
      </c>
      <c r="B499" s="36" t="s">
        <v>674</v>
      </c>
      <c r="C499" s="210">
        <v>1</v>
      </c>
      <c r="D499" s="214" t="s">
        <v>668</v>
      </c>
      <c r="E499" s="55">
        <v>42338</v>
      </c>
      <c r="F499" s="55">
        <v>42369</v>
      </c>
      <c r="G499" s="211">
        <v>4</v>
      </c>
      <c r="H499" s="211">
        <v>4</v>
      </c>
      <c r="I499" s="39">
        <v>52.5</v>
      </c>
      <c r="J499" s="211">
        <f t="shared" si="149"/>
        <v>1</v>
      </c>
      <c r="K499" s="211">
        <v>0</v>
      </c>
      <c r="L499" s="211">
        <v>1</v>
      </c>
      <c r="M499" s="209">
        <f t="shared" si="150"/>
        <v>26.2</v>
      </c>
      <c r="N499" s="209">
        <v>0</v>
      </c>
      <c r="O499" s="209">
        <v>26.2</v>
      </c>
      <c r="P499" s="209">
        <f t="shared" si="141"/>
        <v>954466</v>
      </c>
      <c r="Q499" s="209">
        <v>307440.24</v>
      </c>
      <c r="R499" s="209">
        <v>258810.3</v>
      </c>
      <c r="S499" s="209">
        <f t="shared" si="151"/>
        <v>388215.46</v>
      </c>
      <c r="T499" s="39"/>
      <c r="Z499" s="8"/>
      <c r="AA499" s="8"/>
      <c r="AI499" s="9"/>
      <c r="AJ499" s="9"/>
    </row>
    <row r="500" spans="1:37" x14ac:dyDescent="0.25">
      <c r="A500" s="37" t="s">
        <v>675</v>
      </c>
      <c r="B500" s="36" t="s">
        <v>676</v>
      </c>
      <c r="C500" s="210">
        <v>4</v>
      </c>
      <c r="D500" s="214" t="s">
        <v>668</v>
      </c>
      <c r="E500" s="55">
        <v>42338</v>
      </c>
      <c r="F500" s="55">
        <v>42369</v>
      </c>
      <c r="G500" s="211">
        <v>2</v>
      </c>
      <c r="H500" s="211">
        <v>2</v>
      </c>
      <c r="I500" s="39">
        <v>223.6</v>
      </c>
      <c r="J500" s="211">
        <f t="shared" si="149"/>
        <v>2</v>
      </c>
      <c r="K500" s="211">
        <v>0</v>
      </c>
      <c r="L500" s="211">
        <v>2</v>
      </c>
      <c r="M500" s="209">
        <f t="shared" si="150"/>
        <v>49.7</v>
      </c>
      <c r="N500" s="209">
        <v>0</v>
      </c>
      <c r="O500" s="209">
        <v>49.7</v>
      </c>
      <c r="P500" s="209">
        <f t="shared" si="141"/>
        <v>1810571</v>
      </c>
      <c r="Q500" s="209">
        <v>583197.71</v>
      </c>
      <c r="R500" s="209">
        <v>490949.31</v>
      </c>
      <c r="S500" s="209">
        <f t="shared" si="151"/>
        <v>736423.98</v>
      </c>
      <c r="T500" s="210"/>
    </row>
    <row r="501" spans="1:37" x14ac:dyDescent="0.25">
      <c r="A501" s="37" t="s">
        <v>677</v>
      </c>
      <c r="B501" s="36" t="s">
        <v>678</v>
      </c>
      <c r="C501" s="210">
        <v>7</v>
      </c>
      <c r="D501" s="214" t="s">
        <v>668</v>
      </c>
      <c r="E501" s="55">
        <v>42338</v>
      </c>
      <c r="F501" s="55">
        <v>42369</v>
      </c>
      <c r="G501" s="211">
        <v>8</v>
      </c>
      <c r="H501" s="211">
        <v>8</v>
      </c>
      <c r="I501" s="39">
        <v>233.5</v>
      </c>
      <c r="J501" s="211">
        <f t="shared" si="149"/>
        <v>4</v>
      </c>
      <c r="K501" s="211">
        <v>1</v>
      </c>
      <c r="L501" s="211">
        <v>3</v>
      </c>
      <c r="M501" s="209">
        <f t="shared" si="150"/>
        <v>116.89999999999999</v>
      </c>
      <c r="N501" s="209">
        <v>25.3</v>
      </c>
      <c r="O501" s="209">
        <v>91.6</v>
      </c>
      <c r="P501" s="209">
        <f t="shared" si="141"/>
        <v>4258667</v>
      </c>
      <c r="Q501" s="209">
        <v>1371746.73</v>
      </c>
      <c r="R501" s="209">
        <v>1154768.1100000001</v>
      </c>
      <c r="S501" s="209">
        <f t="shared" si="151"/>
        <v>1732152.16</v>
      </c>
      <c r="T501" s="210"/>
    </row>
    <row r="502" spans="1:37" x14ac:dyDescent="0.25">
      <c r="A502" s="37" t="s">
        <v>679</v>
      </c>
      <c r="B502" s="36" t="s">
        <v>680</v>
      </c>
      <c r="C502" s="210">
        <v>14</v>
      </c>
      <c r="D502" s="214" t="s">
        <v>681</v>
      </c>
      <c r="E502" s="55">
        <v>42338</v>
      </c>
      <c r="F502" s="55">
        <v>42369</v>
      </c>
      <c r="G502" s="211">
        <v>3</v>
      </c>
      <c r="H502" s="211">
        <v>3</v>
      </c>
      <c r="I502" s="39">
        <v>53.3</v>
      </c>
      <c r="J502" s="211">
        <f t="shared" si="149"/>
        <v>1</v>
      </c>
      <c r="K502" s="211">
        <v>0</v>
      </c>
      <c r="L502" s="211">
        <v>1</v>
      </c>
      <c r="M502" s="209">
        <f t="shared" si="150"/>
        <v>27</v>
      </c>
      <c r="N502" s="209">
        <v>0</v>
      </c>
      <c r="O502" s="209">
        <v>27</v>
      </c>
      <c r="P502" s="209">
        <f t="shared" si="141"/>
        <v>983610</v>
      </c>
      <c r="Q502" s="209">
        <v>316827.73</v>
      </c>
      <c r="R502" s="209">
        <v>266712.90999999997</v>
      </c>
      <c r="S502" s="209">
        <f t="shared" si="151"/>
        <v>400069.36000000004</v>
      </c>
      <c r="T502" s="210"/>
    </row>
    <row r="503" spans="1:37" ht="21.75" customHeight="1" x14ac:dyDescent="0.25">
      <c r="A503" s="37"/>
      <c r="B503" s="43" t="s">
        <v>252</v>
      </c>
      <c r="C503" s="85"/>
      <c r="D503" s="86"/>
      <c r="E503" s="86"/>
      <c r="F503" s="55"/>
      <c r="G503" s="211"/>
      <c r="H503" s="211"/>
      <c r="I503" s="209"/>
      <c r="J503" s="211"/>
      <c r="K503" s="211"/>
      <c r="L503" s="211"/>
      <c r="M503" s="28"/>
      <c r="N503" s="209"/>
      <c r="O503" s="209"/>
      <c r="P503" s="209"/>
      <c r="Q503" s="209"/>
      <c r="R503" s="209"/>
      <c r="S503" s="209"/>
      <c r="T503" s="210"/>
    </row>
    <row r="504" spans="1:37" ht="21" x14ac:dyDescent="0.25">
      <c r="A504" s="37"/>
      <c r="B504" s="31" t="s">
        <v>682</v>
      </c>
      <c r="C504" s="210"/>
      <c r="D504" s="214"/>
      <c r="E504" s="210"/>
      <c r="F504" s="210"/>
      <c r="G504" s="211"/>
      <c r="H504" s="211"/>
      <c r="I504" s="209"/>
      <c r="J504" s="211"/>
      <c r="K504" s="211"/>
      <c r="L504" s="211"/>
      <c r="M504" s="209"/>
      <c r="N504" s="209"/>
      <c r="O504" s="209"/>
      <c r="P504" s="209"/>
      <c r="Q504" s="209"/>
      <c r="R504" s="209"/>
      <c r="S504" s="209"/>
      <c r="T504" s="210"/>
    </row>
    <row r="505" spans="1:37" ht="31.5" x14ac:dyDescent="0.25">
      <c r="A505" s="37"/>
      <c r="B505" s="35" t="s">
        <v>683</v>
      </c>
      <c r="C505" s="210" t="s">
        <v>31</v>
      </c>
      <c r="D505" s="214" t="s">
        <v>31</v>
      </c>
      <c r="E505" s="210" t="s">
        <v>31</v>
      </c>
      <c r="F505" s="210" t="s">
        <v>31</v>
      </c>
      <c r="G505" s="211">
        <f>SUM(G506)</f>
        <v>2</v>
      </c>
      <c r="H505" s="211">
        <f t="shared" ref="H505:S505" si="152">SUM(H506)</f>
        <v>2</v>
      </c>
      <c r="I505" s="209">
        <f t="shared" si="152"/>
        <v>76.3</v>
      </c>
      <c r="J505" s="211">
        <f t="shared" si="152"/>
        <v>1</v>
      </c>
      <c r="K505" s="211">
        <f t="shared" si="152"/>
        <v>0</v>
      </c>
      <c r="L505" s="211">
        <f t="shared" si="152"/>
        <v>1</v>
      </c>
      <c r="M505" s="209">
        <f>SUM(M506)</f>
        <v>38.200000000000003</v>
      </c>
      <c r="N505" s="209">
        <f t="shared" si="152"/>
        <v>0</v>
      </c>
      <c r="O505" s="209">
        <f t="shared" si="152"/>
        <v>38.200000000000003</v>
      </c>
      <c r="P505" s="209">
        <f t="shared" si="152"/>
        <v>1391626</v>
      </c>
      <c r="Q505" s="209">
        <f t="shared" si="152"/>
        <v>448252.57</v>
      </c>
      <c r="R505" s="209">
        <f t="shared" si="152"/>
        <v>377349.37</v>
      </c>
      <c r="S505" s="209">
        <f t="shared" si="152"/>
        <v>566024.05999999994</v>
      </c>
      <c r="T505" s="210"/>
    </row>
    <row r="506" spans="1:37" x14ac:dyDescent="0.25">
      <c r="A506" s="37" t="s">
        <v>684</v>
      </c>
      <c r="B506" s="36" t="s">
        <v>685</v>
      </c>
      <c r="C506" s="37" t="s">
        <v>96</v>
      </c>
      <c r="D506" s="214">
        <v>40263</v>
      </c>
      <c r="E506" s="55">
        <v>42338</v>
      </c>
      <c r="F506" s="55">
        <v>42369</v>
      </c>
      <c r="G506" s="211">
        <v>2</v>
      </c>
      <c r="H506" s="211">
        <v>2</v>
      </c>
      <c r="I506" s="39">
        <v>76.3</v>
      </c>
      <c r="J506" s="211">
        <f>SUM(K506:L506)</f>
        <v>1</v>
      </c>
      <c r="K506" s="211">
        <v>0</v>
      </c>
      <c r="L506" s="211">
        <v>1</v>
      </c>
      <c r="M506" s="209">
        <f>SUM(N506:O506)</f>
        <v>38.200000000000003</v>
      </c>
      <c r="N506" s="209">
        <v>0</v>
      </c>
      <c r="O506" s="209">
        <v>38.200000000000003</v>
      </c>
      <c r="P506" s="209">
        <f t="shared" si="141"/>
        <v>1391626</v>
      </c>
      <c r="Q506" s="209">
        <v>448252.57</v>
      </c>
      <c r="R506" s="209">
        <v>377349.37</v>
      </c>
      <c r="S506" s="209">
        <f>P506-Q506-R506</f>
        <v>566024.05999999994</v>
      </c>
      <c r="T506" s="210"/>
    </row>
    <row r="507" spans="1:37" ht="21.75" customHeight="1" x14ac:dyDescent="0.25">
      <c r="A507" s="37"/>
      <c r="B507" s="43" t="s">
        <v>270</v>
      </c>
      <c r="C507" s="85"/>
      <c r="D507" s="86"/>
      <c r="E507" s="86"/>
      <c r="G507" s="211"/>
      <c r="H507" s="211"/>
      <c r="I507" s="209"/>
      <c r="J507" s="211"/>
      <c r="K507" s="211"/>
      <c r="L507" s="211"/>
      <c r="M507" s="209"/>
      <c r="N507" s="209"/>
      <c r="O507" s="209"/>
      <c r="P507" s="209"/>
      <c r="Q507" s="209"/>
      <c r="R507" s="209"/>
      <c r="S507" s="209"/>
      <c r="T507" s="210"/>
    </row>
    <row r="508" spans="1:37" ht="21" x14ac:dyDescent="0.25">
      <c r="A508" s="37"/>
      <c r="B508" s="31" t="s">
        <v>271</v>
      </c>
      <c r="C508" s="210"/>
      <c r="D508" s="214"/>
      <c r="E508" s="210"/>
      <c r="F508" s="210"/>
      <c r="G508" s="210"/>
      <c r="H508" s="210"/>
      <c r="I508" s="209"/>
      <c r="J508" s="211"/>
      <c r="K508" s="210"/>
      <c r="L508" s="210"/>
      <c r="M508" s="209"/>
      <c r="N508" s="209"/>
      <c r="O508" s="209"/>
      <c r="P508" s="209"/>
      <c r="Q508" s="209"/>
      <c r="R508" s="209"/>
      <c r="S508" s="209"/>
      <c r="T508" s="210"/>
    </row>
    <row r="509" spans="1:37" ht="31.5" x14ac:dyDescent="0.25">
      <c r="A509" s="37"/>
      <c r="B509" s="35" t="s">
        <v>614</v>
      </c>
      <c r="C509" s="210" t="s">
        <v>31</v>
      </c>
      <c r="D509" s="214" t="s">
        <v>31</v>
      </c>
      <c r="E509" s="210" t="s">
        <v>31</v>
      </c>
      <c r="F509" s="210" t="s">
        <v>31</v>
      </c>
      <c r="G509" s="210">
        <f>SUM(G510:G516)</f>
        <v>118</v>
      </c>
      <c r="H509" s="210">
        <f>SUM(H510:H516)</f>
        <v>115</v>
      </c>
      <c r="I509" s="209">
        <f t="shared" ref="I509:S509" si="153">SUM(I510:I516)</f>
        <v>1835</v>
      </c>
      <c r="J509" s="211">
        <f>SUM(J510:J516)</f>
        <v>49</v>
      </c>
      <c r="K509" s="210">
        <f t="shared" si="153"/>
        <v>23</v>
      </c>
      <c r="L509" s="210">
        <f t="shared" si="153"/>
        <v>26</v>
      </c>
      <c r="M509" s="209">
        <f>SUM(M510:M516)</f>
        <v>1589.02</v>
      </c>
      <c r="N509" s="209">
        <f t="shared" si="153"/>
        <v>665.5</v>
      </c>
      <c r="O509" s="209">
        <f t="shared" si="153"/>
        <v>923.52</v>
      </c>
      <c r="P509" s="209">
        <f>SUM(P510:P516)</f>
        <v>57845588.310000002</v>
      </c>
      <c r="Q509" s="209">
        <f t="shared" si="153"/>
        <v>18632472.700000003</v>
      </c>
      <c r="R509" s="209">
        <f t="shared" si="153"/>
        <v>15685246.229999999</v>
      </c>
      <c r="S509" s="209">
        <f t="shared" si="153"/>
        <v>23527869.380000003</v>
      </c>
      <c r="T509" s="210"/>
    </row>
    <row r="510" spans="1:37" x14ac:dyDescent="0.25">
      <c r="A510" s="37" t="s">
        <v>686</v>
      </c>
      <c r="B510" s="58" t="s">
        <v>687</v>
      </c>
      <c r="C510" s="95">
        <v>23</v>
      </c>
      <c r="D510" s="68">
        <v>40836</v>
      </c>
      <c r="E510" s="55">
        <v>42338</v>
      </c>
      <c r="F510" s="55">
        <v>42369</v>
      </c>
      <c r="G510" s="210">
        <v>13</v>
      </c>
      <c r="H510" s="210">
        <v>13</v>
      </c>
      <c r="I510" s="39">
        <v>259.8</v>
      </c>
      <c r="J510" s="53">
        <f t="shared" ref="J510:J516" si="154">SUM(K510:L510)</f>
        <v>7</v>
      </c>
      <c r="K510" s="210">
        <v>4</v>
      </c>
      <c r="L510" s="210">
        <v>3</v>
      </c>
      <c r="M510" s="209">
        <f t="shared" ref="M510:M516" si="155">SUM(N510:O510)</f>
        <v>247.12</v>
      </c>
      <c r="N510" s="209">
        <v>150.19999999999999</v>
      </c>
      <c r="O510" s="209">
        <v>96.92</v>
      </c>
      <c r="P510" s="209">
        <f t="shared" ref="P510:P516" si="156">Q510+R510+S510</f>
        <v>8998668.5800000001</v>
      </c>
      <c r="Q510" s="209">
        <v>2898534.73</v>
      </c>
      <c r="R510" s="209">
        <v>2440053.5299999998</v>
      </c>
      <c r="S510" s="209">
        <v>3660080.32</v>
      </c>
      <c r="T510" s="210"/>
    </row>
    <row r="511" spans="1:37" x14ac:dyDescent="0.25">
      <c r="A511" s="37" t="s">
        <v>688</v>
      </c>
      <c r="B511" s="58" t="s">
        <v>689</v>
      </c>
      <c r="C511" s="95">
        <v>24</v>
      </c>
      <c r="D511" s="68">
        <v>40836</v>
      </c>
      <c r="E511" s="55">
        <v>42338</v>
      </c>
      <c r="F511" s="55">
        <v>42369</v>
      </c>
      <c r="G511" s="210">
        <v>4</v>
      </c>
      <c r="H511" s="210">
        <v>4</v>
      </c>
      <c r="I511" s="39">
        <v>136.80000000000001</v>
      </c>
      <c r="J511" s="53">
        <f t="shared" si="154"/>
        <v>3</v>
      </c>
      <c r="K511" s="210">
        <v>0</v>
      </c>
      <c r="L511" s="210">
        <v>3</v>
      </c>
      <c r="M511" s="209">
        <f t="shared" si="155"/>
        <v>136.80000000000001</v>
      </c>
      <c r="N511" s="209">
        <v>0</v>
      </c>
      <c r="O511" s="209">
        <v>136.80000000000001</v>
      </c>
      <c r="P511" s="209">
        <f t="shared" si="156"/>
        <v>4981201.83</v>
      </c>
      <c r="Q511" s="209">
        <v>1604480.3</v>
      </c>
      <c r="R511" s="209">
        <v>1350688.61</v>
      </c>
      <c r="S511" s="209">
        <v>2026032.92</v>
      </c>
      <c r="T511" s="210"/>
    </row>
    <row r="512" spans="1:37" ht="11.25" customHeight="1" x14ac:dyDescent="0.25">
      <c r="A512" s="37" t="s">
        <v>690</v>
      </c>
      <c r="B512" s="58" t="s">
        <v>691</v>
      </c>
      <c r="C512" s="95">
        <v>25</v>
      </c>
      <c r="D512" s="68">
        <v>40836</v>
      </c>
      <c r="E512" s="55">
        <v>42338</v>
      </c>
      <c r="F512" s="55">
        <v>42369</v>
      </c>
      <c r="G512" s="210">
        <v>20</v>
      </c>
      <c r="H512" s="210">
        <v>20</v>
      </c>
      <c r="I512" s="39">
        <v>248.5</v>
      </c>
      <c r="J512" s="53">
        <f t="shared" si="154"/>
        <v>8</v>
      </c>
      <c r="K512" s="210">
        <v>5</v>
      </c>
      <c r="L512" s="210">
        <v>3</v>
      </c>
      <c r="M512" s="209">
        <f t="shared" si="155"/>
        <v>248.5</v>
      </c>
      <c r="N512" s="209">
        <v>163.80000000000001</v>
      </c>
      <c r="O512" s="209">
        <v>84.7</v>
      </c>
      <c r="P512" s="209">
        <f t="shared" si="156"/>
        <v>9048810.6099999994</v>
      </c>
      <c r="Q512" s="209">
        <v>2914685.81</v>
      </c>
      <c r="R512" s="209">
        <v>2453649.92</v>
      </c>
      <c r="S512" s="209">
        <v>3680474.88</v>
      </c>
      <c r="T512" s="210"/>
      <c r="AK512" s="101"/>
    </row>
    <row r="513" spans="1:36" x14ac:dyDescent="0.25">
      <c r="A513" s="37" t="s">
        <v>692</v>
      </c>
      <c r="B513" s="58" t="s">
        <v>693</v>
      </c>
      <c r="C513" s="95">
        <v>31</v>
      </c>
      <c r="D513" s="68">
        <v>40836</v>
      </c>
      <c r="E513" s="55">
        <v>42338</v>
      </c>
      <c r="F513" s="55">
        <v>42369</v>
      </c>
      <c r="G513" s="210">
        <v>17</v>
      </c>
      <c r="H513" s="210">
        <v>17</v>
      </c>
      <c r="I513" s="39">
        <v>178.9</v>
      </c>
      <c r="J513" s="53">
        <f t="shared" si="154"/>
        <v>6</v>
      </c>
      <c r="K513" s="210">
        <v>4</v>
      </c>
      <c r="L513" s="210">
        <v>2</v>
      </c>
      <c r="M513" s="209">
        <f t="shared" si="155"/>
        <v>178.89999999999998</v>
      </c>
      <c r="N513" s="209">
        <v>107.1</v>
      </c>
      <c r="O513" s="209">
        <v>71.8</v>
      </c>
      <c r="P513" s="209">
        <f t="shared" si="156"/>
        <v>6514775.5700000003</v>
      </c>
      <c r="Q513" s="209">
        <v>2098455.2400000002</v>
      </c>
      <c r="R513" s="209">
        <v>1766528.13</v>
      </c>
      <c r="S513" s="209">
        <v>2649792.2000000002</v>
      </c>
      <c r="T513" s="210"/>
    </row>
    <row r="514" spans="1:36" x14ac:dyDescent="0.25">
      <c r="A514" s="37" t="s">
        <v>694</v>
      </c>
      <c r="B514" s="58" t="s">
        <v>695</v>
      </c>
      <c r="C514" s="95">
        <v>28</v>
      </c>
      <c r="D514" s="68">
        <v>40836</v>
      </c>
      <c r="E514" s="55">
        <v>42338</v>
      </c>
      <c r="F514" s="55">
        <v>42369</v>
      </c>
      <c r="G514" s="210">
        <v>17</v>
      </c>
      <c r="H514" s="210">
        <v>17</v>
      </c>
      <c r="I514" s="39">
        <v>250.2</v>
      </c>
      <c r="J514" s="53">
        <f t="shared" si="154"/>
        <v>6</v>
      </c>
      <c r="K514" s="210">
        <v>0</v>
      </c>
      <c r="L514" s="210">
        <v>6</v>
      </c>
      <c r="M514" s="209">
        <f t="shared" si="155"/>
        <v>202</v>
      </c>
      <c r="N514" s="209">
        <v>0</v>
      </c>
      <c r="O514" s="209">
        <v>202</v>
      </c>
      <c r="P514" s="209">
        <f t="shared" si="156"/>
        <v>7356602.4900000002</v>
      </c>
      <c r="Q514" s="209">
        <v>2369613.64</v>
      </c>
      <c r="R514" s="209">
        <v>1994795.53</v>
      </c>
      <c r="S514" s="209">
        <v>2992193.32</v>
      </c>
      <c r="T514" s="210"/>
    </row>
    <row r="515" spans="1:36" x14ac:dyDescent="0.25">
      <c r="A515" s="37" t="s">
        <v>696</v>
      </c>
      <c r="B515" s="58" t="s">
        <v>697</v>
      </c>
      <c r="C515" s="95">
        <v>16</v>
      </c>
      <c r="D515" s="68">
        <v>40836</v>
      </c>
      <c r="E515" s="55">
        <v>42338</v>
      </c>
      <c r="F515" s="55">
        <v>42369</v>
      </c>
      <c r="G515" s="210">
        <v>23</v>
      </c>
      <c r="H515" s="210">
        <v>20</v>
      </c>
      <c r="I515" s="39">
        <v>348.2</v>
      </c>
      <c r="J515" s="53">
        <f t="shared" si="154"/>
        <v>8</v>
      </c>
      <c r="K515" s="210">
        <v>3</v>
      </c>
      <c r="L515" s="210">
        <v>5</v>
      </c>
      <c r="M515" s="209">
        <f t="shared" si="155"/>
        <v>283.3</v>
      </c>
      <c r="N515" s="209">
        <v>76.3</v>
      </c>
      <c r="O515" s="209">
        <v>207</v>
      </c>
      <c r="P515" s="209">
        <f t="shared" si="156"/>
        <v>10318635.92</v>
      </c>
      <c r="Q515" s="209">
        <v>3323705.54</v>
      </c>
      <c r="R515" s="209">
        <v>2797972.15</v>
      </c>
      <c r="S515" s="209">
        <v>4196958.2300000004</v>
      </c>
      <c r="T515" s="210"/>
    </row>
    <row r="516" spans="1:36" x14ac:dyDescent="0.25">
      <c r="A516" s="37" t="s">
        <v>698</v>
      </c>
      <c r="B516" s="58" t="s">
        <v>699</v>
      </c>
      <c r="C516" s="95">
        <v>18</v>
      </c>
      <c r="D516" s="68">
        <v>40836</v>
      </c>
      <c r="E516" s="55">
        <v>42338</v>
      </c>
      <c r="F516" s="55">
        <v>42369</v>
      </c>
      <c r="G516" s="210">
        <v>24</v>
      </c>
      <c r="H516" s="210">
        <v>24</v>
      </c>
      <c r="I516" s="39">
        <v>412.6</v>
      </c>
      <c r="J516" s="53">
        <f t="shared" si="154"/>
        <v>11</v>
      </c>
      <c r="K516" s="210">
        <v>7</v>
      </c>
      <c r="L516" s="210">
        <v>4</v>
      </c>
      <c r="M516" s="209">
        <f t="shared" si="155"/>
        <v>292.39999999999998</v>
      </c>
      <c r="N516" s="209">
        <v>168.1</v>
      </c>
      <c r="O516" s="209">
        <v>124.3</v>
      </c>
      <c r="P516" s="209">
        <f t="shared" si="156"/>
        <v>10626893.309999999</v>
      </c>
      <c r="Q516" s="209">
        <v>3422997.44</v>
      </c>
      <c r="R516" s="209">
        <v>2881558.36</v>
      </c>
      <c r="S516" s="209">
        <v>4322337.51</v>
      </c>
      <c r="T516" s="210"/>
    </row>
    <row r="517" spans="1:36" ht="21.75" customHeight="1" x14ac:dyDescent="0.25">
      <c r="A517" s="37"/>
      <c r="B517" s="50" t="s">
        <v>701</v>
      </c>
      <c r="C517" s="39"/>
      <c r="D517" s="214"/>
      <c r="E517" s="39"/>
      <c r="F517" s="39"/>
      <c r="G517" s="211"/>
      <c r="H517" s="211"/>
      <c r="I517" s="209"/>
      <c r="J517" s="211"/>
      <c r="K517" s="211"/>
      <c r="L517" s="211"/>
      <c r="M517" s="209"/>
      <c r="N517" s="209"/>
      <c r="O517" s="209"/>
      <c r="P517" s="209"/>
      <c r="Q517" s="209"/>
      <c r="R517" s="209"/>
      <c r="S517" s="209"/>
      <c r="T517" s="210"/>
    </row>
    <row r="518" spans="1:36" ht="31.5" x14ac:dyDescent="0.25">
      <c r="A518" s="37"/>
      <c r="B518" s="102" t="s">
        <v>702</v>
      </c>
      <c r="C518" s="210" t="s">
        <v>31</v>
      </c>
      <c r="D518" s="214" t="s">
        <v>31</v>
      </c>
      <c r="E518" s="210" t="s">
        <v>31</v>
      </c>
      <c r="F518" s="210" t="s">
        <v>31</v>
      </c>
      <c r="G518" s="76">
        <f t="shared" ref="G518:S518" si="157">SUM(G519:G523)</f>
        <v>98</v>
      </c>
      <c r="H518" s="76">
        <f t="shared" si="157"/>
        <v>98</v>
      </c>
      <c r="I518" s="78">
        <f t="shared" si="157"/>
        <v>1528.8999999999999</v>
      </c>
      <c r="J518" s="76">
        <f t="shared" si="157"/>
        <v>42</v>
      </c>
      <c r="K518" s="76">
        <f t="shared" si="157"/>
        <v>33</v>
      </c>
      <c r="L518" s="76">
        <f t="shared" si="157"/>
        <v>9</v>
      </c>
      <c r="M518" s="78">
        <f>SUM(M519:M523)</f>
        <v>1483.3999999999999</v>
      </c>
      <c r="N518" s="78">
        <f t="shared" si="157"/>
        <v>1002.3000000000001</v>
      </c>
      <c r="O518" s="78">
        <f t="shared" si="157"/>
        <v>481.1</v>
      </c>
      <c r="P518" s="78">
        <f t="shared" si="157"/>
        <v>53971879.850000001</v>
      </c>
      <c r="Q518" s="78">
        <f t="shared" si="157"/>
        <v>17384723.870000001</v>
      </c>
      <c r="R518" s="78">
        <f t="shared" si="157"/>
        <v>14634862.389999999</v>
      </c>
      <c r="S518" s="78">
        <f t="shared" si="157"/>
        <v>21952293.59</v>
      </c>
      <c r="T518" s="210"/>
    </row>
    <row r="519" spans="1:36" x14ac:dyDescent="0.25">
      <c r="A519" s="37" t="s">
        <v>700</v>
      </c>
      <c r="B519" s="35" t="s">
        <v>704</v>
      </c>
      <c r="C519" s="103">
        <v>1</v>
      </c>
      <c r="D519" s="214">
        <v>40900</v>
      </c>
      <c r="E519" s="55">
        <v>42338</v>
      </c>
      <c r="F519" s="55">
        <v>42369</v>
      </c>
      <c r="G519" s="211">
        <v>26</v>
      </c>
      <c r="H519" s="211">
        <v>26</v>
      </c>
      <c r="I519" s="39">
        <v>583.9</v>
      </c>
      <c r="J519" s="211">
        <f>SUM(K519:L519)</f>
        <v>12</v>
      </c>
      <c r="K519" s="211">
        <v>6</v>
      </c>
      <c r="L519" s="211">
        <v>6</v>
      </c>
      <c r="M519" s="209">
        <f>SUM(N519:O519)</f>
        <v>583.9</v>
      </c>
      <c r="N519" s="209">
        <v>243.9</v>
      </c>
      <c r="O519" s="209">
        <v>340</v>
      </c>
      <c r="P519" s="209">
        <f>M519*36430</f>
        <v>21271477</v>
      </c>
      <c r="Q519" s="209">
        <v>6851693.0499999998</v>
      </c>
      <c r="R519" s="209">
        <v>5767913.5800000001</v>
      </c>
      <c r="S519" s="209">
        <f>P519-Q519-R519</f>
        <v>8651870.3699999992</v>
      </c>
      <c r="T519" s="210"/>
    </row>
    <row r="520" spans="1:36" x14ac:dyDescent="0.25">
      <c r="A520" s="37" t="s">
        <v>703</v>
      </c>
      <c r="B520" s="35" t="s">
        <v>706</v>
      </c>
      <c r="C520" s="103">
        <v>2</v>
      </c>
      <c r="D520" s="214">
        <v>40900</v>
      </c>
      <c r="E520" s="55">
        <v>42338</v>
      </c>
      <c r="F520" s="55">
        <v>42369</v>
      </c>
      <c r="G520" s="211">
        <v>44</v>
      </c>
      <c r="H520" s="211">
        <v>44</v>
      </c>
      <c r="I520" s="39">
        <v>368</v>
      </c>
      <c r="J520" s="211">
        <f>SUM(K520:L520)</f>
        <v>13</v>
      </c>
      <c r="K520" s="211">
        <v>11</v>
      </c>
      <c r="L520" s="211">
        <v>2</v>
      </c>
      <c r="M520" s="209">
        <f>SUM(N520:O520)</f>
        <v>322.5</v>
      </c>
      <c r="N520" s="209">
        <v>257.39999999999998</v>
      </c>
      <c r="O520" s="209">
        <v>65.099999999999994</v>
      </c>
      <c r="P520" s="209">
        <f>Q520+R520+S520</f>
        <v>11706923.310000001</v>
      </c>
      <c r="Q520" s="209">
        <v>3770882.72</v>
      </c>
      <c r="R520" s="209">
        <v>3174416.24</v>
      </c>
      <c r="S520" s="209">
        <v>4761624.3499999996</v>
      </c>
      <c r="T520" s="210"/>
    </row>
    <row r="521" spans="1:36" x14ac:dyDescent="0.25">
      <c r="A521" s="37" t="s">
        <v>705</v>
      </c>
      <c r="B521" s="35" t="s">
        <v>708</v>
      </c>
      <c r="C521" s="103">
        <v>7</v>
      </c>
      <c r="D521" s="214">
        <v>40900</v>
      </c>
      <c r="E521" s="55">
        <v>42338</v>
      </c>
      <c r="F521" s="55">
        <v>42369</v>
      </c>
      <c r="G521" s="211">
        <v>5</v>
      </c>
      <c r="H521" s="211">
        <v>5</v>
      </c>
      <c r="I521" s="39">
        <v>115.7</v>
      </c>
      <c r="J521" s="211">
        <f>SUM(K521:L521)</f>
        <v>4</v>
      </c>
      <c r="K521" s="211">
        <v>4</v>
      </c>
      <c r="L521" s="211">
        <v>0</v>
      </c>
      <c r="M521" s="209">
        <f>SUM(N521:O521)</f>
        <v>115.7</v>
      </c>
      <c r="N521" s="209">
        <v>115.7</v>
      </c>
      <c r="O521" s="209">
        <v>0</v>
      </c>
      <c r="P521" s="209">
        <f t="shared" si="141"/>
        <v>4214951</v>
      </c>
      <c r="Q521" s="209">
        <v>1357665.5</v>
      </c>
      <c r="R521" s="209">
        <v>1142914.2</v>
      </c>
      <c r="S521" s="209">
        <f>P521-Q521-R521</f>
        <v>1714371.3</v>
      </c>
      <c r="T521" s="210"/>
    </row>
    <row r="522" spans="1:36" s="63" customFormat="1" x14ac:dyDescent="0.25">
      <c r="A522" s="37" t="s">
        <v>707</v>
      </c>
      <c r="B522" s="35" t="s">
        <v>709</v>
      </c>
      <c r="C522" s="103">
        <v>3</v>
      </c>
      <c r="D522" s="214">
        <v>40900</v>
      </c>
      <c r="E522" s="55">
        <v>42338</v>
      </c>
      <c r="F522" s="55">
        <v>42369</v>
      </c>
      <c r="G522" s="211">
        <v>11</v>
      </c>
      <c r="H522" s="211">
        <v>11</v>
      </c>
      <c r="I522" s="39">
        <v>205.7</v>
      </c>
      <c r="J522" s="211">
        <f>SUM(K522:L522)</f>
        <v>5</v>
      </c>
      <c r="K522" s="211">
        <v>4</v>
      </c>
      <c r="L522" s="211">
        <v>1</v>
      </c>
      <c r="M522" s="209">
        <f>SUM(N522:O522)</f>
        <v>205.7</v>
      </c>
      <c r="N522" s="209">
        <v>129.69999999999999</v>
      </c>
      <c r="O522" s="209">
        <v>76</v>
      </c>
      <c r="P522" s="209">
        <f>Q522+R522+S522</f>
        <v>7467020.5399999991</v>
      </c>
      <c r="Q522" s="209">
        <v>2405180.08</v>
      </c>
      <c r="R522" s="209">
        <v>2024736.18</v>
      </c>
      <c r="S522" s="209">
        <v>3037104.28</v>
      </c>
      <c r="T522" s="39"/>
      <c r="Z522" s="8"/>
      <c r="AA522" s="8"/>
      <c r="AI522" s="65"/>
      <c r="AJ522" s="65"/>
    </row>
    <row r="523" spans="1:36" s="63" customFormat="1" x14ac:dyDescent="0.25">
      <c r="A523" s="37" t="s">
        <v>187</v>
      </c>
      <c r="B523" s="35" t="s">
        <v>711</v>
      </c>
      <c r="C523" s="103">
        <v>5</v>
      </c>
      <c r="D523" s="214">
        <v>40900</v>
      </c>
      <c r="E523" s="55">
        <v>42338</v>
      </c>
      <c r="F523" s="55">
        <v>42369</v>
      </c>
      <c r="G523" s="211">
        <v>12</v>
      </c>
      <c r="H523" s="211">
        <v>12</v>
      </c>
      <c r="I523" s="39">
        <v>255.6</v>
      </c>
      <c r="J523" s="211">
        <f>SUM(K523:L523)</f>
        <v>8</v>
      </c>
      <c r="K523" s="211">
        <v>8</v>
      </c>
      <c r="L523" s="211">
        <v>0</v>
      </c>
      <c r="M523" s="209">
        <f>SUM(N523:O523)</f>
        <v>255.6</v>
      </c>
      <c r="N523" s="209">
        <v>255.6</v>
      </c>
      <c r="O523" s="209">
        <v>0</v>
      </c>
      <c r="P523" s="209">
        <f t="shared" si="141"/>
        <v>9311508</v>
      </c>
      <c r="Q523" s="209">
        <v>2999302.52</v>
      </c>
      <c r="R523" s="209">
        <v>2524882.19</v>
      </c>
      <c r="S523" s="209">
        <f>P523-Q523-R523</f>
        <v>3787323.2900000005</v>
      </c>
      <c r="T523" s="39"/>
      <c r="Z523" s="8"/>
      <c r="AA523" s="8"/>
      <c r="AI523" s="65"/>
      <c r="AJ523" s="65"/>
    </row>
    <row r="524" spans="1:36" s="63" customFormat="1" ht="21.75" customHeight="1" x14ac:dyDescent="0.25">
      <c r="A524" s="37"/>
      <c r="B524" s="43" t="s">
        <v>379</v>
      </c>
      <c r="C524" s="85"/>
      <c r="D524" s="86"/>
      <c r="E524" s="86"/>
      <c r="F524" s="86"/>
      <c r="G524" s="211"/>
      <c r="H524" s="211"/>
      <c r="I524" s="209"/>
      <c r="J524" s="211"/>
      <c r="K524" s="211"/>
      <c r="L524" s="211"/>
      <c r="M524" s="28"/>
      <c r="N524" s="209"/>
      <c r="O524" s="209"/>
      <c r="P524" s="209"/>
      <c r="Q524" s="209"/>
      <c r="R524" s="209"/>
      <c r="S524" s="209"/>
      <c r="T524" s="39"/>
      <c r="Z524" s="8"/>
      <c r="AA524" s="8"/>
      <c r="AI524" s="65"/>
      <c r="AJ524" s="65"/>
    </row>
    <row r="525" spans="1:36" s="51" customFormat="1" ht="21" x14ac:dyDescent="0.25">
      <c r="A525" s="37"/>
      <c r="B525" s="31" t="s">
        <v>712</v>
      </c>
      <c r="C525" s="210"/>
      <c r="D525" s="214"/>
      <c r="E525" s="210"/>
      <c r="F525" s="210"/>
      <c r="G525" s="211"/>
      <c r="H525" s="211"/>
      <c r="I525" s="209"/>
      <c r="J525" s="211"/>
      <c r="K525" s="211"/>
      <c r="L525" s="211"/>
      <c r="M525" s="209"/>
      <c r="N525" s="209"/>
      <c r="O525" s="209"/>
      <c r="P525" s="209"/>
      <c r="Q525" s="209"/>
      <c r="R525" s="209"/>
      <c r="S525" s="209"/>
      <c r="T525" s="39"/>
      <c r="Z525" s="8"/>
      <c r="AA525" s="8"/>
      <c r="AI525" s="9"/>
      <c r="AJ525" s="9"/>
    </row>
    <row r="526" spans="1:36" s="51" customFormat="1" ht="31.5" x14ac:dyDescent="0.25">
      <c r="A526" s="37"/>
      <c r="B526" s="35" t="s">
        <v>444</v>
      </c>
      <c r="C526" s="210" t="s">
        <v>31</v>
      </c>
      <c r="D526" s="214" t="s">
        <v>31</v>
      </c>
      <c r="E526" s="210" t="s">
        <v>31</v>
      </c>
      <c r="F526" s="210" t="s">
        <v>31</v>
      </c>
      <c r="G526" s="211">
        <f>SUM(G527:G536)</f>
        <v>113</v>
      </c>
      <c r="H526" s="211">
        <f t="shared" ref="H526:S526" si="158">SUM(H527:H536)</f>
        <v>113</v>
      </c>
      <c r="I526" s="209">
        <f t="shared" si="158"/>
        <v>2167.6</v>
      </c>
      <c r="J526" s="211">
        <f t="shared" si="158"/>
        <v>49</v>
      </c>
      <c r="K526" s="211">
        <f t="shared" si="158"/>
        <v>22</v>
      </c>
      <c r="L526" s="211">
        <f t="shared" si="158"/>
        <v>27</v>
      </c>
      <c r="M526" s="209">
        <f>SUM(M527:M536)</f>
        <v>1953.6</v>
      </c>
      <c r="N526" s="209">
        <f t="shared" si="158"/>
        <v>843.40000000000009</v>
      </c>
      <c r="O526" s="209">
        <f t="shared" si="158"/>
        <v>1110.2</v>
      </c>
      <c r="P526" s="209">
        <f t="shared" si="158"/>
        <v>71169648</v>
      </c>
      <c r="Q526" s="209">
        <f t="shared" si="158"/>
        <v>22924246.509999994</v>
      </c>
      <c r="R526" s="209">
        <f t="shared" si="158"/>
        <v>19298160.599999998</v>
      </c>
      <c r="S526" s="209">
        <f t="shared" si="158"/>
        <v>28947240.890000001</v>
      </c>
      <c r="T526" s="39"/>
      <c r="Z526" s="8"/>
      <c r="AA526" s="8"/>
      <c r="AI526" s="9"/>
      <c r="AJ526" s="9"/>
    </row>
    <row r="527" spans="1:36" s="51" customFormat="1" x14ac:dyDescent="0.25">
      <c r="A527" s="37" t="s">
        <v>710</v>
      </c>
      <c r="B527" s="36" t="s">
        <v>714</v>
      </c>
      <c r="C527" s="37" t="s">
        <v>82</v>
      </c>
      <c r="D527" s="214">
        <v>40533</v>
      </c>
      <c r="E527" s="55">
        <v>42338</v>
      </c>
      <c r="F527" s="55">
        <v>42369</v>
      </c>
      <c r="G527" s="211">
        <v>7</v>
      </c>
      <c r="H527" s="211">
        <v>7</v>
      </c>
      <c r="I527" s="39">
        <v>113</v>
      </c>
      <c r="J527" s="211">
        <f>SUM(K527:L527)</f>
        <v>4</v>
      </c>
      <c r="K527" s="211">
        <v>2</v>
      </c>
      <c r="L527" s="211">
        <v>2</v>
      </c>
      <c r="M527" s="209">
        <f t="shared" ref="M527:M536" si="159">SUM(N527:O527)</f>
        <v>113</v>
      </c>
      <c r="N527" s="209">
        <v>56.4</v>
      </c>
      <c r="O527" s="209">
        <v>56.6</v>
      </c>
      <c r="P527" s="209">
        <f t="shared" ref="P527:P585" si="160">M527*36430</f>
        <v>4116590</v>
      </c>
      <c r="Q527" s="209">
        <v>1325982.73</v>
      </c>
      <c r="R527" s="209">
        <v>1116242.9099999999</v>
      </c>
      <c r="S527" s="209">
        <f t="shared" ref="S527:S536" si="161">P527-Q527-R527</f>
        <v>1674364.36</v>
      </c>
      <c r="T527" s="39"/>
      <c r="Z527" s="8"/>
      <c r="AA527" s="8"/>
      <c r="AI527" s="9"/>
      <c r="AJ527" s="9"/>
    </row>
    <row r="528" spans="1:36" s="51" customFormat="1" x14ac:dyDescent="0.25">
      <c r="A528" s="37" t="s">
        <v>713</v>
      </c>
      <c r="B528" s="36" t="s">
        <v>716</v>
      </c>
      <c r="C528" s="37" t="s">
        <v>155</v>
      </c>
      <c r="D528" s="214">
        <v>40533</v>
      </c>
      <c r="E528" s="55">
        <v>42338</v>
      </c>
      <c r="F528" s="55">
        <v>42369</v>
      </c>
      <c r="G528" s="211">
        <v>6</v>
      </c>
      <c r="H528" s="211">
        <v>6</v>
      </c>
      <c r="I528" s="39">
        <v>106.6</v>
      </c>
      <c r="J528" s="211">
        <f t="shared" ref="J528:J536" si="162">SUM(K528:L528)</f>
        <v>3</v>
      </c>
      <c r="K528" s="211">
        <v>2</v>
      </c>
      <c r="L528" s="211">
        <v>1</v>
      </c>
      <c r="M528" s="209">
        <f t="shared" si="159"/>
        <v>106.6</v>
      </c>
      <c r="N528" s="209">
        <v>64.599999999999994</v>
      </c>
      <c r="O528" s="209">
        <v>42</v>
      </c>
      <c r="P528" s="209">
        <f t="shared" si="160"/>
        <v>3883438</v>
      </c>
      <c r="Q528" s="209">
        <v>1250882.82</v>
      </c>
      <c r="R528" s="209">
        <v>1053022.07</v>
      </c>
      <c r="S528" s="209">
        <f t="shared" si="161"/>
        <v>1579533.1099999996</v>
      </c>
      <c r="T528" s="39"/>
      <c r="Z528" s="8"/>
      <c r="AA528" s="8"/>
      <c r="AI528" s="9"/>
      <c r="AJ528" s="9"/>
    </row>
    <row r="529" spans="1:36" s="51" customFormat="1" x14ac:dyDescent="0.25">
      <c r="A529" s="37" t="s">
        <v>715</v>
      </c>
      <c r="B529" s="36" t="s">
        <v>718</v>
      </c>
      <c r="C529" s="37" t="s">
        <v>71</v>
      </c>
      <c r="D529" s="214">
        <v>40533</v>
      </c>
      <c r="E529" s="55">
        <v>42338</v>
      </c>
      <c r="F529" s="55">
        <v>42369</v>
      </c>
      <c r="G529" s="211">
        <v>32</v>
      </c>
      <c r="H529" s="211">
        <v>32</v>
      </c>
      <c r="I529" s="39">
        <v>496.4</v>
      </c>
      <c r="J529" s="211">
        <f t="shared" si="162"/>
        <v>12</v>
      </c>
      <c r="K529" s="211">
        <v>3</v>
      </c>
      <c r="L529" s="211">
        <v>9</v>
      </c>
      <c r="M529" s="209">
        <f t="shared" si="159"/>
        <v>496.4</v>
      </c>
      <c r="N529" s="209">
        <v>133.19999999999999</v>
      </c>
      <c r="O529" s="209">
        <v>363.2</v>
      </c>
      <c r="P529" s="209">
        <f t="shared" si="160"/>
        <v>18083852</v>
      </c>
      <c r="Q529" s="209">
        <v>5824936.5099999998</v>
      </c>
      <c r="R529" s="209">
        <v>4903566.2</v>
      </c>
      <c r="S529" s="209">
        <f t="shared" si="161"/>
        <v>7355349.29</v>
      </c>
      <c r="T529" s="39"/>
      <c r="Z529" s="8"/>
      <c r="AA529" s="8"/>
      <c r="AI529" s="9"/>
      <c r="AJ529" s="9"/>
    </row>
    <row r="530" spans="1:36" s="51" customFormat="1" x14ac:dyDescent="0.25">
      <c r="A530" s="37" t="s">
        <v>717</v>
      </c>
      <c r="B530" s="36" t="s">
        <v>720</v>
      </c>
      <c r="C530" s="37" t="s">
        <v>277</v>
      </c>
      <c r="D530" s="214">
        <v>40533</v>
      </c>
      <c r="E530" s="55">
        <v>42338</v>
      </c>
      <c r="F530" s="55">
        <v>42369</v>
      </c>
      <c r="G530" s="211">
        <v>10</v>
      </c>
      <c r="H530" s="211">
        <v>10</v>
      </c>
      <c r="I530" s="39">
        <v>123.7</v>
      </c>
      <c r="J530" s="211">
        <f t="shared" si="162"/>
        <v>3</v>
      </c>
      <c r="K530" s="211">
        <v>1</v>
      </c>
      <c r="L530" s="211">
        <v>2</v>
      </c>
      <c r="M530" s="209">
        <f t="shared" si="159"/>
        <v>123.69999999999999</v>
      </c>
      <c r="N530" s="209">
        <v>40.6</v>
      </c>
      <c r="O530" s="209">
        <v>83.1</v>
      </c>
      <c r="P530" s="209">
        <f t="shared" si="160"/>
        <v>4506391</v>
      </c>
      <c r="Q530" s="209">
        <v>1451540.38</v>
      </c>
      <c r="R530" s="209">
        <v>1221940.25</v>
      </c>
      <c r="S530" s="209">
        <f t="shared" si="161"/>
        <v>1832910.37</v>
      </c>
      <c r="T530" s="39"/>
      <c r="Z530" s="8"/>
      <c r="AA530" s="8"/>
      <c r="AI530" s="9"/>
      <c r="AJ530" s="9"/>
    </row>
    <row r="531" spans="1:36" s="51" customFormat="1" x14ac:dyDescent="0.25">
      <c r="A531" s="37" t="s">
        <v>719</v>
      </c>
      <c r="B531" s="36" t="s">
        <v>722</v>
      </c>
      <c r="C531" s="37" t="s">
        <v>263</v>
      </c>
      <c r="D531" s="214">
        <v>40533</v>
      </c>
      <c r="E531" s="55">
        <v>42338</v>
      </c>
      <c r="F531" s="55">
        <v>42369</v>
      </c>
      <c r="G531" s="211">
        <v>10</v>
      </c>
      <c r="H531" s="211">
        <v>10</v>
      </c>
      <c r="I531" s="39">
        <v>191.1</v>
      </c>
      <c r="J531" s="211">
        <f t="shared" si="162"/>
        <v>4</v>
      </c>
      <c r="K531" s="211">
        <v>1</v>
      </c>
      <c r="L531" s="211">
        <v>3</v>
      </c>
      <c r="M531" s="209">
        <f t="shared" si="159"/>
        <v>191.1</v>
      </c>
      <c r="N531" s="209">
        <v>49.1</v>
      </c>
      <c r="O531" s="209">
        <v>142</v>
      </c>
      <c r="P531" s="209">
        <f t="shared" si="160"/>
        <v>6961773</v>
      </c>
      <c r="Q531" s="209">
        <v>2242436.2799999998</v>
      </c>
      <c r="R531" s="209">
        <v>1887734.69</v>
      </c>
      <c r="S531" s="209">
        <f t="shared" si="161"/>
        <v>2831602.0300000007</v>
      </c>
      <c r="T531" s="39"/>
      <c r="Z531" s="8"/>
      <c r="AA531" s="8"/>
      <c r="AI531" s="9"/>
      <c r="AJ531" s="9"/>
    </row>
    <row r="532" spans="1:36" s="51" customFormat="1" x14ac:dyDescent="0.25">
      <c r="A532" s="37" t="s">
        <v>721</v>
      </c>
      <c r="B532" s="36" t="s">
        <v>723</v>
      </c>
      <c r="C532" s="37" t="s">
        <v>96</v>
      </c>
      <c r="D532" s="214">
        <v>40473</v>
      </c>
      <c r="E532" s="55">
        <v>42338</v>
      </c>
      <c r="F532" s="55">
        <v>42369</v>
      </c>
      <c r="G532" s="211">
        <v>4</v>
      </c>
      <c r="H532" s="211">
        <v>4</v>
      </c>
      <c r="I532" s="39">
        <v>198.1</v>
      </c>
      <c r="J532" s="211">
        <f t="shared" si="162"/>
        <v>3</v>
      </c>
      <c r="K532" s="211">
        <v>0</v>
      </c>
      <c r="L532" s="211">
        <v>3</v>
      </c>
      <c r="M532" s="209">
        <f t="shared" si="159"/>
        <v>93.1</v>
      </c>
      <c r="N532" s="209">
        <v>0</v>
      </c>
      <c r="O532" s="209">
        <v>93.1</v>
      </c>
      <c r="P532" s="209">
        <f t="shared" si="160"/>
        <v>3391633</v>
      </c>
      <c r="Q532" s="209">
        <v>1092468.96</v>
      </c>
      <c r="R532" s="209">
        <v>919665.62</v>
      </c>
      <c r="S532" s="209">
        <f t="shared" si="161"/>
        <v>1379498.42</v>
      </c>
      <c r="T532" s="39"/>
      <c r="Z532" s="8"/>
      <c r="AA532" s="8"/>
      <c r="AI532" s="9"/>
      <c r="AJ532" s="9"/>
    </row>
    <row r="533" spans="1:36" s="63" customFormat="1" x14ac:dyDescent="0.25">
      <c r="A533" s="37" t="s">
        <v>308</v>
      </c>
      <c r="B533" s="36" t="s">
        <v>725</v>
      </c>
      <c r="C533" s="37" t="s">
        <v>104</v>
      </c>
      <c r="D533" s="214">
        <v>40533</v>
      </c>
      <c r="E533" s="55">
        <v>42338</v>
      </c>
      <c r="F533" s="55">
        <v>42369</v>
      </c>
      <c r="G533" s="211">
        <v>7</v>
      </c>
      <c r="H533" s="211">
        <v>7</v>
      </c>
      <c r="I533" s="39">
        <v>242.4</v>
      </c>
      <c r="J533" s="211">
        <f t="shared" si="162"/>
        <v>5</v>
      </c>
      <c r="K533" s="211">
        <v>1</v>
      </c>
      <c r="L533" s="211">
        <v>4</v>
      </c>
      <c r="M533" s="209">
        <f t="shared" si="159"/>
        <v>242.4</v>
      </c>
      <c r="N533" s="209">
        <v>50.5</v>
      </c>
      <c r="O533" s="209">
        <v>191.9</v>
      </c>
      <c r="P533" s="209">
        <f t="shared" si="160"/>
        <v>8830632</v>
      </c>
      <c r="Q533" s="209">
        <v>2844408.96</v>
      </c>
      <c r="R533" s="209">
        <v>2394489.21</v>
      </c>
      <c r="S533" s="209">
        <f t="shared" si="161"/>
        <v>3591733.83</v>
      </c>
      <c r="T533" s="39"/>
      <c r="Z533" s="8"/>
      <c r="AA533" s="8"/>
      <c r="AI533" s="65"/>
      <c r="AJ533" s="65"/>
    </row>
    <row r="534" spans="1:36" x14ac:dyDescent="0.25">
      <c r="A534" s="37" t="s">
        <v>724</v>
      </c>
      <c r="B534" s="36" t="s">
        <v>727</v>
      </c>
      <c r="C534" s="37" t="s">
        <v>100</v>
      </c>
      <c r="D534" s="214">
        <v>40473</v>
      </c>
      <c r="E534" s="55">
        <v>42338</v>
      </c>
      <c r="F534" s="55">
        <v>42369</v>
      </c>
      <c r="G534" s="211">
        <v>17</v>
      </c>
      <c r="H534" s="211">
        <v>17</v>
      </c>
      <c r="I534" s="39">
        <v>292.5</v>
      </c>
      <c r="J534" s="211">
        <f t="shared" si="162"/>
        <v>6</v>
      </c>
      <c r="K534" s="211">
        <v>4</v>
      </c>
      <c r="L534" s="211">
        <v>2</v>
      </c>
      <c r="M534" s="209">
        <f t="shared" si="159"/>
        <v>292.5</v>
      </c>
      <c r="N534" s="209">
        <v>182.9</v>
      </c>
      <c r="O534" s="209">
        <v>109.6</v>
      </c>
      <c r="P534" s="209">
        <f t="shared" si="160"/>
        <v>10655775</v>
      </c>
      <c r="Q534" s="209">
        <v>3432300.42</v>
      </c>
      <c r="R534" s="209">
        <v>2889389.83</v>
      </c>
      <c r="S534" s="209">
        <f t="shared" si="161"/>
        <v>4334084.75</v>
      </c>
      <c r="T534" s="210"/>
    </row>
    <row r="535" spans="1:36" x14ac:dyDescent="0.25">
      <c r="A535" s="37" t="s">
        <v>726</v>
      </c>
      <c r="B535" s="36" t="s">
        <v>729</v>
      </c>
      <c r="C535" s="37" t="s">
        <v>116</v>
      </c>
      <c r="D535" s="214">
        <v>40533</v>
      </c>
      <c r="E535" s="55">
        <v>42338</v>
      </c>
      <c r="F535" s="55">
        <v>42369</v>
      </c>
      <c r="G535" s="211">
        <v>7</v>
      </c>
      <c r="H535" s="211">
        <v>7</v>
      </c>
      <c r="I535" s="39">
        <v>113</v>
      </c>
      <c r="J535" s="211">
        <f t="shared" si="162"/>
        <v>4</v>
      </c>
      <c r="K535" s="211">
        <v>3</v>
      </c>
      <c r="L535" s="211">
        <v>1</v>
      </c>
      <c r="M535" s="209">
        <f t="shared" si="159"/>
        <v>113</v>
      </c>
      <c r="N535" s="209">
        <v>84.3</v>
      </c>
      <c r="O535" s="209">
        <v>28.7</v>
      </c>
      <c r="P535" s="209">
        <f t="shared" si="160"/>
        <v>4116590</v>
      </c>
      <c r="Q535" s="209">
        <v>1325982.73</v>
      </c>
      <c r="R535" s="209">
        <v>1116242.9099999999</v>
      </c>
      <c r="S535" s="209">
        <f t="shared" si="161"/>
        <v>1674364.36</v>
      </c>
      <c r="T535" s="210"/>
    </row>
    <row r="536" spans="1:36" x14ac:dyDescent="0.25">
      <c r="A536" s="37" t="s">
        <v>728</v>
      </c>
      <c r="B536" s="36" t="s">
        <v>731</v>
      </c>
      <c r="C536" s="37" t="s">
        <v>98</v>
      </c>
      <c r="D536" s="214">
        <v>40473</v>
      </c>
      <c r="E536" s="55">
        <v>42338</v>
      </c>
      <c r="F536" s="55">
        <v>42369</v>
      </c>
      <c r="G536" s="211">
        <v>13</v>
      </c>
      <c r="H536" s="211">
        <v>13</v>
      </c>
      <c r="I536" s="39">
        <v>290.8</v>
      </c>
      <c r="J536" s="211">
        <f t="shared" si="162"/>
        <v>5</v>
      </c>
      <c r="K536" s="211">
        <v>5</v>
      </c>
      <c r="L536" s="211">
        <v>0</v>
      </c>
      <c r="M536" s="209">
        <f t="shared" si="159"/>
        <v>181.8</v>
      </c>
      <c r="N536" s="209">
        <v>181.8</v>
      </c>
      <c r="O536" s="209">
        <v>0</v>
      </c>
      <c r="P536" s="209">
        <f t="shared" si="160"/>
        <v>6622974</v>
      </c>
      <c r="Q536" s="209">
        <v>2133306.7200000002</v>
      </c>
      <c r="R536" s="209">
        <v>1795866.91</v>
      </c>
      <c r="S536" s="209">
        <f t="shared" si="161"/>
        <v>2693800.3699999992</v>
      </c>
      <c r="T536" s="210"/>
    </row>
    <row r="537" spans="1:36" ht="21" x14ac:dyDescent="0.25">
      <c r="A537" s="37"/>
      <c r="B537" s="50" t="s">
        <v>380</v>
      </c>
      <c r="C537" s="39"/>
      <c r="D537" s="214"/>
      <c r="E537" s="39"/>
      <c r="F537" s="39"/>
      <c r="G537" s="211"/>
      <c r="H537" s="211"/>
      <c r="I537" s="209"/>
      <c r="J537" s="211"/>
      <c r="K537" s="211"/>
      <c r="L537" s="211"/>
      <c r="M537" s="209"/>
      <c r="N537" s="209"/>
      <c r="O537" s="209"/>
      <c r="P537" s="209"/>
      <c r="Q537" s="209"/>
      <c r="R537" s="209"/>
      <c r="S537" s="209"/>
      <c r="T537" s="210"/>
    </row>
    <row r="538" spans="1:36" ht="31.5" x14ac:dyDescent="0.25">
      <c r="A538" s="37"/>
      <c r="B538" s="52" t="s">
        <v>614</v>
      </c>
      <c r="C538" s="210" t="s">
        <v>31</v>
      </c>
      <c r="D538" s="214" t="s">
        <v>31</v>
      </c>
      <c r="E538" s="210" t="s">
        <v>31</v>
      </c>
      <c r="F538" s="210" t="s">
        <v>31</v>
      </c>
      <c r="G538" s="211">
        <f t="shared" ref="G538:S538" si="163">SUM(G539:G545)</f>
        <v>62</v>
      </c>
      <c r="H538" s="211">
        <f t="shared" si="163"/>
        <v>62</v>
      </c>
      <c r="I538" s="209">
        <f t="shared" si="163"/>
        <v>1516.9599999999998</v>
      </c>
      <c r="J538" s="211">
        <f t="shared" si="163"/>
        <v>32</v>
      </c>
      <c r="K538" s="211">
        <f t="shared" si="163"/>
        <v>21</v>
      </c>
      <c r="L538" s="211">
        <f t="shared" si="163"/>
        <v>11</v>
      </c>
      <c r="M538" s="209">
        <f>SUM(M539:M545)</f>
        <v>1257.1000000000001</v>
      </c>
      <c r="N538" s="209">
        <f t="shared" si="163"/>
        <v>788.3</v>
      </c>
      <c r="O538" s="209">
        <f t="shared" si="163"/>
        <v>468.8</v>
      </c>
      <c r="P538" s="209">
        <f t="shared" si="163"/>
        <v>45796153.009999998</v>
      </c>
      <c r="Q538" s="209">
        <f t="shared" si="163"/>
        <v>14751264.480000002</v>
      </c>
      <c r="R538" s="209">
        <f t="shared" si="163"/>
        <v>12417955.42</v>
      </c>
      <c r="S538" s="209">
        <f t="shared" si="163"/>
        <v>18626933.109999999</v>
      </c>
      <c r="T538" s="210"/>
    </row>
    <row r="539" spans="1:36" x14ac:dyDescent="0.25">
      <c r="A539" s="37" t="s">
        <v>730</v>
      </c>
      <c r="B539" s="52" t="s">
        <v>733</v>
      </c>
      <c r="C539" s="211" t="s">
        <v>288</v>
      </c>
      <c r="D539" s="214" t="s">
        <v>734</v>
      </c>
      <c r="E539" s="55">
        <v>42338</v>
      </c>
      <c r="F539" s="55">
        <v>42369</v>
      </c>
      <c r="G539" s="211">
        <v>18</v>
      </c>
      <c r="H539" s="211">
        <v>18</v>
      </c>
      <c r="I539" s="39">
        <v>451.6</v>
      </c>
      <c r="J539" s="211">
        <f>SUM(K539:L539)</f>
        <v>8</v>
      </c>
      <c r="K539" s="211">
        <v>5</v>
      </c>
      <c r="L539" s="211">
        <v>3</v>
      </c>
      <c r="M539" s="209">
        <f t="shared" ref="M539:M545" si="164">SUM(N539:O539)</f>
        <v>451.6</v>
      </c>
      <c r="N539" s="209">
        <v>274.8</v>
      </c>
      <c r="O539" s="209">
        <v>176.8</v>
      </c>
      <c r="P539" s="209">
        <f t="shared" si="160"/>
        <v>16451788</v>
      </c>
      <c r="Q539" s="209">
        <v>5299237.16</v>
      </c>
      <c r="R539" s="209">
        <v>4461020.33</v>
      </c>
      <c r="S539" s="209">
        <f t="shared" ref="S539:S543" si="165">P539-Q539-R539</f>
        <v>6691530.5099999998</v>
      </c>
      <c r="T539" s="210"/>
    </row>
    <row r="540" spans="1:36" s="63" customFormat="1" x14ac:dyDescent="0.25">
      <c r="A540" s="37" t="s">
        <v>732</v>
      </c>
      <c r="B540" s="52" t="s">
        <v>736</v>
      </c>
      <c r="C540" s="211">
        <v>6</v>
      </c>
      <c r="D540" s="214" t="s">
        <v>734</v>
      </c>
      <c r="E540" s="55">
        <v>42338</v>
      </c>
      <c r="F540" s="55">
        <v>42369</v>
      </c>
      <c r="G540" s="211">
        <v>6</v>
      </c>
      <c r="H540" s="211">
        <v>6</v>
      </c>
      <c r="I540" s="39">
        <v>172.2</v>
      </c>
      <c r="J540" s="211">
        <f t="shared" ref="J540:J545" si="166">SUM(K540:L540)</f>
        <v>5</v>
      </c>
      <c r="K540" s="211">
        <v>3</v>
      </c>
      <c r="L540" s="211">
        <v>2</v>
      </c>
      <c r="M540" s="209">
        <f t="shared" si="164"/>
        <v>128.5</v>
      </c>
      <c r="N540" s="209">
        <v>86.3</v>
      </c>
      <c r="O540" s="209">
        <v>42.2</v>
      </c>
      <c r="P540" s="209">
        <f>Q540+R540+S540</f>
        <v>4681255.01</v>
      </c>
      <c r="Q540" s="209">
        <v>1507865.32</v>
      </c>
      <c r="R540" s="209">
        <v>1269355.8799999999</v>
      </c>
      <c r="S540" s="209">
        <v>1904033.81</v>
      </c>
      <c r="T540" s="39"/>
      <c r="Z540" s="8"/>
      <c r="AA540" s="8"/>
      <c r="AI540" s="65"/>
      <c r="AJ540" s="65"/>
    </row>
    <row r="541" spans="1:36" s="63" customFormat="1" x14ac:dyDescent="0.25">
      <c r="A541" s="37" t="s">
        <v>735</v>
      </c>
      <c r="B541" s="52" t="s">
        <v>398</v>
      </c>
      <c r="C541" s="211">
        <v>7</v>
      </c>
      <c r="D541" s="214" t="s">
        <v>399</v>
      </c>
      <c r="E541" s="55">
        <v>42338</v>
      </c>
      <c r="F541" s="55">
        <v>42369</v>
      </c>
      <c r="G541" s="211">
        <v>5</v>
      </c>
      <c r="H541" s="211">
        <v>5</v>
      </c>
      <c r="I541" s="39">
        <v>173.5</v>
      </c>
      <c r="J541" s="211">
        <f t="shared" si="166"/>
        <v>5</v>
      </c>
      <c r="K541" s="211">
        <v>5</v>
      </c>
      <c r="L541" s="211">
        <v>0</v>
      </c>
      <c r="M541" s="209">
        <f t="shared" si="164"/>
        <v>106.5</v>
      </c>
      <c r="N541" s="209">
        <v>106.5</v>
      </c>
      <c r="O541" s="209">
        <v>0</v>
      </c>
      <c r="P541" s="209">
        <f t="shared" si="160"/>
        <v>3879795</v>
      </c>
      <c r="Q541" s="209">
        <v>1249709.3799999999</v>
      </c>
      <c r="R541" s="209">
        <v>1052034.25</v>
      </c>
      <c r="S541" s="209">
        <f t="shared" si="165"/>
        <v>1578051.37</v>
      </c>
      <c r="T541" s="39"/>
      <c r="Z541" s="8"/>
      <c r="AA541" s="8"/>
      <c r="AI541" s="65"/>
      <c r="AJ541" s="65"/>
    </row>
    <row r="542" spans="1:36" s="63" customFormat="1" x14ac:dyDescent="0.25">
      <c r="A542" s="37" t="s">
        <v>533</v>
      </c>
      <c r="B542" s="52" t="s">
        <v>737</v>
      </c>
      <c r="C542" s="211">
        <v>8</v>
      </c>
      <c r="D542" s="214" t="s">
        <v>734</v>
      </c>
      <c r="E542" s="55">
        <v>42338</v>
      </c>
      <c r="F542" s="55">
        <v>42369</v>
      </c>
      <c r="G542" s="211">
        <v>20</v>
      </c>
      <c r="H542" s="211">
        <v>20</v>
      </c>
      <c r="I542" s="39">
        <v>338.8</v>
      </c>
      <c r="J542" s="211">
        <f t="shared" si="166"/>
        <v>7</v>
      </c>
      <c r="K542" s="211">
        <v>3</v>
      </c>
      <c r="L542" s="211">
        <v>4</v>
      </c>
      <c r="M542" s="209">
        <f t="shared" si="164"/>
        <v>299.10000000000002</v>
      </c>
      <c r="N542" s="209">
        <v>118.3</v>
      </c>
      <c r="O542" s="209">
        <v>180.8</v>
      </c>
      <c r="P542" s="209">
        <f t="shared" si="160"/>
        <v>10896213</v>
      </c>
      <c r="Q542" s="209">
        <v>3509747.2</v>
      </c>
      <c r="R542" s="209">
        <v>2954586.32</v>
      </c>
      <c r="S542" s="209">
        <f t="shared" si="165"/>
        <v>4431879.4800000004</v>
      </c>
      <c r="T542" s="210"/>
      <c r="Z542" s="8"/>
      <c r="AA542" s="8"/>
      <c r="AI542" s="65"/>
      <c r="AJ542" s="65"/>
    </row>
    <row r="543" spans="1:36" s="63" customFormat="1" x14ac:dyDescent="0.25">
      <c r="A543" s="37" t="s">
        <v>185</v>
      </c>
      <c r="B543" s="52" t="s">
        <v>739</v>
      </c>
      <c r="C543" s="211">
        <v>9</v>
      </c>
      <c r="D543" s="214" t="s">
        <v>734</v>
      </c>
      <c r="E543" s="55">
        <v>42338</v>
      </c>
      <c r="F543" s="55">
        <v>42369</v>
      </c>
      <c r="G543" s="211">
        <v>4</v>
      </c>
      <c r="H543" s="211">
        <v>4</v>
      </c>
      <c r="I543" s="39">
        <v>93.2</v>
      </c>
      <c r="J543" s="211">
        <f t="shared" si="166"/>
        <v>2</v>
      </c>
      <c r="K543" s="211">
        <v>1</v>
      </c>
      <c r="L543" s="211">
        <v>1</v>
      </c>
      <c r="M543" s="209">
        <f t="shared" si="164"/>
        <v>93.2</v>
      </c>
      <c r="N543" s="209">
        <v>49.6</v>
      </c>
      <c r="O543" s="209">
        <v>43.6</v>
      </c>
      <c r="P543" s="209">
        <f t="shared" si="160"/>
        <v>3395276</v>
      </c>
      <c r="Q543" s="209">
        <v>1093642.3899999999</v>
      </c>
      <c r="R543" s="209">
        <v>920653.44</v>
      </c>
      <c r="S543" s="209">
        <f t="shared" si="165"/>
        <v>1380980.1700000004</v>
      </c>
      <c r="T543" s="39"/>
      <c r="Z543" s="8"/>
      <c r="AA543" s="8"/>
      <c r="AI543" s="65"/>
      <c r="AJ543" s="65"/>
    </row>
    <row r="544" spans="1:36" s="63" customFormat="1" x14ac:dyDescent="0.25">
      <c r="A544" s="37" t="s">
        <v>738</v>
      </c>
      <c r="B544" s="52" t="s">
        <v>741</v>
      </c>
      <c r="C544" s="211">
        <v>10</v>
      </c>
      <c r="D544" s="214" t="s">
        <v>734</v>
      </c>
      <c r="E544" s="55">
        <v>42338</v>
      </c>
      <c r="F544" s="55">
        <v>42369</v>
      </c>
      <c r="G544" s="211">
        <v>3</v>
      </c>
      <c r="H544" s="211">
        <v>3</v>
      </c>
      <c r="I544" s="39">
        <v>162.80000000000001</v>
      </c>
      <c r="J544" s="211">
        <f t="shared" si="166"/>
        <v>3</v>
      </c>
      <c r="K544" s="211">
        <v>2</v>
      </c>
      <c r="L544" s="211">
        <v>1</v>
      </c>
      <c r="M544" s="209">
        <f t="shared" si="164"/>
        <v>99.199999999999989</v>
      </c>
      <c r="N544" s="209">
        <v>73.8</v>
      </c>
      <c r="O544" s="209">
        <v>25.4</v>
      </c>
      <c r="P544" s="209">
        <f>Q544+R544+S544</f>
        <v>3613855.9999999995</v>
      </c>
      <c r="Q544" s="209">
        <v>1164048.56</v>
      </c>
      <c r="R544" s="209">
        <v>979922.98</v>
      </c>
      <c r="S544" s="209">
        <v>1469884.4599999995</v>
      </c>
      <c r="T544" s="39"/>
      <c r="Z544" s="8"/>
      <c r="AA544" s="8"/>
      <c r="AI544" s="65"/>
      <c r="AJ544" s="65"/>
    </row>
    <row r="545" spans="1:38" s="63" customFormat="1" x14ac:dyDescent="0.25">
      <c r="A545" s="37" t="s">
        <v>740</v>
      </c>
      <c r="B545" s="52" t="s">
        <v>743</v>
      </c>
      <c r="C545" s="211">
        <v>5</v>
      </c>
      <c r="D545" s="214" t="s">
        <v>744</v>
      </c>
      <c r="E545" s="55">
        <v>42338</v>
      </c>
      <c r="F545" s="55">
        <v>42369</v>
      </c>
      <c r="G545" s="211">
        <v>6</v>
      </c>
      <c r="H545" s="211">
        <v>6</v>
      </c>
      <c r="I545" s="39">
        <v>124.86</v>
      </c>
      <c r="J545" s="211">
        <f t="shared" si="166"/>
        <v>2</v>
      </c>
      <c r="K545" s="211">
        <v>2</v>
      </c>
      <c r="L545" s="211">
        <v>0</v>
      </c>
      <c r="M545" s="209">
        <f t="shared" si="164"/>
        <v>79</v>
      </c>
      <c r="N545" s="209">
        <v>79</v>
      </c>
      <c r="O545" s="209">
        <v>0</v>
      </c>
      <c r="P545" s="209">
        <f>Q545+R545+S545</f>
        <v>2877970</v>
      </c>
      <c r="Q545" s="209">
        <v>927014.47</v>
      </c>
      <c r="R545" s="209">
        <v>780382.22</v>
      </c>
      <c r="S545" s="209">
        <v>1170573.31</v>
      </c>
      <c r="T545" s="39"/>
      <c r="Z545" s="8"/>
      <c r="AA545" s="8"/>
      <c r="AI545" s="65"/>
      <c r="AJ545" s="65"/>
    </row>
    <row r="546" spans="1:38" s="63" customFormat="1" ht="21" x14ac:dyDescent="0.25">
      <c r="A546" s="37"/>
      <c r="B546" s="31" t="s">
        <v>745</v>
      </c>
      <c r="C546" s="210"/>
      <c r="D546" s="214"/>
      <c r="E546" s="210"/>
      <c r="F546" s="210"/>
      <c r="G546" s="211"/>
      <c r="H546" s="211"/>
      <c r="I546" s="209"/>
      <c r="J546" s="211"/>
      <c r="K546" s="211"/>
      <c r="L546" s="211"/>
      <c r="M546" s="209"/>
      <c r="N546" s="209"/>
      <c r="O546" s="209"/>
      <c r="P546" s="209"/>
      <c r="Q546" s="209"/>
      <c r="R546" s="209"/>
      <c r="S546" s="209"/>
      <c r="T546" s="209"/>
      <c r="U546" s="39">
        <f t="shared" ref="U546:AH546" si="167">R546-R547</f>
        <v>-28978554.960000005</v>
      </c>
      <c r="V546" s="39">
        <f t="shared" si="167"/>
        <v>-43467832.460000008</v>
      </c>
      <c r="W546" s="39">
        <f t="shared" si="167"/>
        <v>0</v>
      </c>
      <c r="X546" s="39">
        <f t="shared" si="167"/>
        <v>-28978554.960000005</v>
      </c>
      <c r="Y546" s="39">
        <f t="shared" si="167"/>
        <v>-43467832.460000008</v>
      </c>
      <c r="Z546" s="39">
        <f t="shared" si="167"/>
        <v>0</v>
      </c>
      <c r="AA546" s="39">
        <f t="shared" si="167"/>
        <v>-28978554.960000005</v>
      </c>
      <c r="AB546" s="39">
        <f t="shared" si="167"/>
        <v>-43467832.460000008</v>
      </c>
      <c r="AC546" s="39">
        <f t="shared" si="167"/>
        <v>0</v>
      </c>
      <c r="AD546" s="39">
        <f t="shared" si="167"/>
        <v>-28978554.960000005</v>
      </c>
      <c r="AE546" s="39">
        <f t="shared" si="167"/>
        <v>-43467832.460000008</v>
      </c>
      <c r="AF546" s="39">
        <f t="shared" si="167"/>
        <v>0</v>
      </c>
      <c r="AG546" s="39">
        <f t="shared" si="167"/>
        <v>-28978554.960000005</v>
      </c>
      <c r="AH546" s="39">
        <f t="shared" si="167"/>
        <v>-43467832.460000008</v>
      </c>
      <c r="AI546" s="39"/>
      <c r="AJ546" s="65"/>
    </row>
    <row r="547" spans="1:38" s="63" customFormat="1" ht="33.75" customHeight="1" x14ac:dyDescent="0.25">
      <c r="A547" s="37"/>
      <c r="B547" s="35" t="s">
        <v>746</v>
      </c>
      <c r="C547" s="210" t="s">
        <v>31</v>
      </c>
      <c r="D547" s="214" t="s">
        <v>31</v>
      </c>
      <c r="E547" s="210" t="s">
        <v>31</v>
      </c>
      <c r="F547" s="210" t="s">
        <v>31</v>
      </c>
      <c r="G547" s="211">
        <f t="shared" ref="G547:S547" si="168">SUM(G548:G558)</f>
        <v>181</v>
      </c>
      <c r="H547" s="211">
        <f t="shared" si="168"/>
        <v>181</v>
      </c>
      <c r="I547" s="209">
        <f t="shared" si="168"/>
        <v>3238.0199999999995</v>
      </c>
      <c r="J547" s="211">
        <f t="shared" si="168"/>
        <v>77</v>
      </c>
      <c r="K547" s="211">
        <f t="shared" si="168"/>
        <v>28</v>
      </c>
      <c r="L547" s="211">
        <f t="shared" si="168"/>
        <v>49</v>
      </c>
      <c r="M547" s="209">
        <f>SUM(M548:M558)</f>
        <v>2933.57</v>
      </c>
      <c r="N547" s="209">
        <f t="shared" si="168"/>
        <v>1027.58</v>
      </c>
      <c r="O547" s="209">
        <f t="shared" si="168"/>
        <v>1905.99</v>
      </c>
      <c r="P547" s="209">
        <f t="shared" si="168"/>
        <v>106869955.09999999</v>
      </c>
      <c r="Q547" s="209">
        <f t="shared" si="168"/>
        <v>34423567.68</v>
      </c>
      <c r="R547" s="209">
        <f t="shared" si="168"/>
        <v>28978554.960000005</v>
      </c>
      <c r="S547" s="209">
        <f t="shared" si="168"/>
        <v>43467832.460000008</v>
      </c>
      <c r="T547" s="39"/>
      <c r="Z547" s="8"/>
      <c r="AA547" s="8"/>
      <c r="AI547" s="65"/>
      <c r="AJ547" s="65"/>
    </row>
    <row r="548" spans="1:38" x14ac:dyDescent="0.25">
      <c r="A548" s="37" t="s">
        <v>742</v>
      </c>
      <c r="B548" s="104" t="s">
        <v>748</v>
      </c>
      <c r="C548" s="95">
        <v>8</v>
      </c>
      <c r="D548" s="68">
        <v>38222</v>
      </c>
      <c r="E548" s="55">
        <v>42338</v>
      </c>
      <c r="F548" s="55">
        <v>42369</v>
      </c>
      <c r="G548" s="95">
        <v>27</v>
      </c>
      <c r="H548" s="95">
        <v>27</v>
      </c>
      <c r="I548" s="69">
        <v>337.2</v>
      </c>
      <c r="J548" s="53">
        <f t="shared" ref="J548:J558" si="169">SUM(K548:L548)</f>
        <v>8</v>
      </c>
      <c r="K548" s="95">
        <v>2</v>
      </c>
      <c r="L548" s="95">
        <v>6</v>
      </c>
      <c r="M548" s="209">
        <f t="shared" ref="M548:M558" si="170">SUM(N548:O548)</f>
        <v>323.10000000000002</v>
      </c>
      <c r="N548" s="45">
        <v>80.099999999999994</v>
      </c>
      <c r="O548" s="45">
        <v>243</v>
      </c>
      <c r="P548" s="209">
        <f t="shared" si="160"/>
        <v>11770533</v>
      </c>
      <c r="Q548" s="209">
        <v>3791371.85</v>
      </c>
      <c r="R548" s="209">
        <v>3191664.46</v>
      </c>
      <c r="S548" s="209">
        <f t="shared" ref="S548:S558" si="171">P548-Q548-R548</f>
        <v>4787496.6900000004</v>
      </c>
      <c r="T548" s="210"/>
    </row>
    <row r="549" spans="1:38" x14ac:dyDescent="0.25">
      <c r="A549" s="37" t="s">
        <v>747</v>
      </c>
      <c r="B549" s="105" t="s">
        <v>1644</v>
      </c>
      <c r="C549" s="210">
        <v>12</v>
      </c>
      <c r="D549" s="214">
        <v>38222</v>
      </c>
      <c r="E549" s="55">
        <v>42338</v>
      </c>
      <c r="F549" s="55">
        <v>42369</v>
      </c>
      <c r="G549" s="210">
        <v>26</v>
      </c>
      <c r="H549" s="210">
        <v>26</v>
      </c>
      <c r="I549" s="39">
        <v>326.8</v>
      </c>
      <c r="J549" s="211">
        <f t="shared" si="169"/>
        <v>7</v>
      </c>
      <c r="K549" s="210">
        <v>2</v>
      </c>
      <c r="L549" s="210">
        <v>5</v>
      </c>
      <c r="M549" s="209">
        <f t="shared" si="170"/>
        <v>288.89999999999998</v>
      </c>
      <c r="N549" s="209">
        <v>76.2</v>
      </c>
      <c r="O549" s="209">
        <v>212.7</v>
      </c>
      <c r="P549" s="209">
        <f t="shared" si="160"/>
        <v>10524627</v>
      </c>
      <c r="Q549" s="209">
        <v>3390056.73</v>
      </c>
      <c r="R549" s="209">
        <v>2853828.1</v>
      </c>
      <c r="S549" s="209">
        <v>4280742.17</v>
      </c>
      <c r="T549" s="210"/>
    </row>
    <row r="550" spans="1:38" x14ac:dyDescent="0.25">
      <c r="A550" s="37" t="s">
        <v>749</v>
      </c>
      <c r="B550" s="105" t="s">
        <v>751</v>
      </c>
      <c r="C550" s="210">
        <v>17</v>
      </c>
      <c r="D550" s="214">
        <v>38222</v>
      </c>
      <c r="E550" s="55">
        <v>42338</v>
      </c>
      <c r="F550" s="55">
        <v>42369</v>
      </c>
      <c r="G550" s="210">
        <v>12</v>
      </c>
      <c r="H550" s="210">
        <v>12</v>
      </c>
      <c r="I550" s="39">
        <v>321.60000000000002</v>
      </c>
      <c r="J550" s="211">
        <f t="shared" si="169"/>
        <v>7</v>
      </c>
      <c r="K550" s="210">
        <v>3</v>
      </c>
      <c r="L550" s="210">
        <v>4</v>
      </c>
      <c r="M550" s="209">
        <f t="shared" si="170"/>
        <v>284.38</v>
      </c>
      <c r="N550" s="209">
        <v>122.6</v>
      </c>
      <c r="O550" s="209">
        <v>161.78</v>
      </c>
      <c r="P550" s="209">
        <f t="shared" si="160"/>
        <v>10359963.4</v>
      </c>
      <c r="Q550" s="209">
        <v>3337017.42</v>
      </c>
      <c r="R550" s="209">
        <v>2809178.39</v>
      </c>
      <c r="S550" s="209">
        <f t="shared" si="171"/>
        <v>4213767.59</v>
      </c>
      <c r="T550" s="210"/>
    </row>
    <row r="551" spans="1:38" x14ac:dyDescent="0.25">
      <c r="A551" s="37" t="s">
        <v>750</v>
      </c>
      <c r="B551" s="105" t="s">
        <v>753</v>
      </c>
      <c r="C551" s="210">
        <v>18</v>
      </c>
      <c r="D551" s="214">
        <v>38222</v>
      </c>
      <c r="E551" s="55">
        <v>42338</v>
      </c>
      <c r="F551" s="55">
        <v>42369</v>
      </c>
      <c r="G551" s="210">
        <v>24</v>
      </c>
      <c r="H551" s="210">
        <v>24</v>
      </c>
      <c r="I551" s="39">
        <v>384.27</v>
      </c>
      <c r="J551" s="211">
        <f t="shared" si="169"/>
        <v>8</v>
      </c>
      <c r="K551" s="210">
        <v>3</v>
      </c>
      <c r="L551" s="210">
        <v>5</v>
      </c>
      <c r="M551" s="209">
        <f t="shared" si="170"/>
        <v>384.27</v>
      </c>
      <c r="N551" s="209">
        <v>134.58000000000001</v>
      </c>
      <c r="O551" s="209">
        <v>249.69</v>
      </c>
      <c r="P551" s="209">
        <f t="shared" si="160"/>
        <v>13998956.1</v>
      </c>
      <c r="Q551" s="209">
        <v>4509162.68</v>
      </c>
      <c r="R551" s="209">
        <v>3795917.37</v>
      </c>
      <c r="S551" s="209">
        <f t="shared" si="171"/>
        <v>5693876.0499999998</v>
      </c>
      <c r="T551" s="210"/>
    </row>
    <row r="552" spans="1:38" x14ac:dyDescent="0.25">
      <c r="A552" s="37" t="s">
        <v>752</v>
      </c>
      <c r="B552" s="105" t="s">
        <v>755</v>
      </c>
      <c r="C552" s="210">
        <v>19</v>
      </c>
      <c r="D552" s="214">
        <v>38222</v>
      </c>
      <c r="E552" s="55">
        <v>42338</v>
      </c>
      <c r="F552" s="55">
        <v>42369</v>
      </c>
      <c r="G552" s="210">
        <v>17</v>
      </c>
      <c r="H552" s="210">
        <v>17</v>
      </c>
      <c r="I552" s="39">
        <v>330.9</v>
      </c>
      <c r="J552" s="211">
        <f t="shared" si="169"/>
        <v>7</v>
      </c>
      <c r="K552" s="210">
        <v>3</v>
      </c>
      <c r="L552" s="210">
        <v>4</v>
      </c>
      <c r="M552" s="209">
        <f t="shared" si="170"/>
        <v>289.92</v>
      </c>
      <c r="N552" s="209">
        <v>126.3</v>
      </c>
      <c r="O552" s="209">
        <v>163.62</v>
      </c>
      <c r="P552" s="209">
        <f t="shared" si="160"/>
        <v>10561785.600000001</v>
      </c>
      <c r="Q552" s="209">
        <v>3402025.77</v>
      </c>
      <c r="R552" s="209">
        <v>2863903.93</v>
      </c>
      <c r="S552" s="209">
        <f t="shared" si="171"/>
        <v>4295855.9000000022</v>
      </c>
      <c r="T552" s="210"/>
    </row>
    <row r="553" spans="1:38" x14ac:dyDescent="0.25">
      <c r="A553" s="37" t="s">
        <v>754</v>
      </c>
      <c r="B553" s="105" t="s">
        <v>757</v>
      </c>
      <c r="C553" s="210">
        <v>23</v>
      </c>
      <c r="D553" s="214">
        <v>38222</v>
      </c>
      <c r="E553" s="55">
        <v>42338</v>
      </c>
      <c r="F553" s="55">
        <v>42369</v>
      </c>
      <c r="G553" s="210">
        <v>11</v>
      </c>
      <c r="H553" s="210">
        <v>11</v>
      </c>
      <c r="I553" s="39">
        <v>215.8</v>
      </c>
      <c r="J553" s="211">
        <f t="shared" si="169"/>
        <v>5</v>
      </c>
      <c r="K553" s="210">
        <v>3</v>
      </c>
      <c r="L553" s="210">
        <v>2</v>
      </c>
      <c r="M553" s="209">
        <f t="shared" si="170"/>
        <v>133.30000000000001</v>
      </c>
      <c r="N553" s="209">
        <v>85.3</v>
      </c>
      <c r="O553" s="209">
        <v>48</v>
      </c>
      <c r="P553" s="209">
        <f t="shared" si="160"/>
        <v>4856119</v>
      </c>
      <c r="Q553" s="209">
        <v>1564190.24</v>
      </c>
      <c r="R553" s="209">
        <v>1316771.5</v>
      </c>
      <c r="S553" s="209">
        <f t="shared" si="171"/>
        <v>1975157.2599999998</v>
      </c>
      <c r="T553" s="210"/>
    </row>
    <row r="554" spans="1:38" s="63" customFormat="1" x14ac:dyDescent="0.25">
      <c r="A554" s="37" t="s">
        <v>756</v>
      </c>
      <c r="B554" s="105" t="s">
        <v>759</v>
      </c>
      <c r="C554" s="210">
        <v>29</v>
      </c>
      <c r="D554" s="214">
        <v>38222</v>
      </c>
      <c r="E554" s="55">
        <v>42338</v>
      </c>
      <c r="F554" s="55">
        <v>42369</v>
      </c>
      <c r="G554" s="210">
        <v>17</v>
      </c>
      <c r="H554" s="210">
        <v>17</v>
      </c>
      <c r="I554" s="39">
        <v>246.4</v>
      </c>
      <c r="J554" s="211">
        <f t="shared" si="169"/>
        <v>8</v>
      </c>
      <c r="K554" s="210">
        <v>5</v>
      </c>
      <c r="L554" s="210">
        <v>3</v>
      </c>
      <c r="M554" s="209">
        <f t="shared" si="170"/>
        <v>246.4</v>
      </c>
      <c r="N554" s="209">
        <v>141.30000000000001</v>
      </c>
      <c r="O554" s="209">
        <v>105.1</v>
      </c>
      <c r="P554" s="209">
        <f t="shared" si="160"/>
        <v>8976352</v>
      </c>
      <c r="Q554" s="209">
        <v>2891346.41</v>
      </c>
      <c r="R554" s="209">
        <v>2434002.2400000002</v>
      </c>
      <c r="S554" s="209">
        <f t="shared" si="171"/>
        <v>3651003.3499999996</v>
      </c>
      <c r="T554" s="39"/>
      <c r="Z554" s="8"/>
      <c r="AA554" s="8"/>
      <c r="AI554" s="65"/>
      <c r="AJ554" s="65"/>
    </row>
    <row r="555" spans="1:38" s="63" customFormat="1" x14ac:dyDescent="0.25">
      <c r="A555" s="37" t="s">
        <v>758</v>
      </c>
      <c r="B555" s="105" t="s">
        <v>761</v>
      </c>
      <c r="C555" s="210">
        <v>31</v>
      </c>
      <c r="D555" s="214">
        <v>38222</v>
      </c>
      <c r="E555" s="55">
        <v>42338</v>
      </c>
      <c r="F555" s="55">
        <v>42369</v>
      </c>
      <c r="G555" s="210">
        <v>11</v>
      </c>
      <c r="H555" s="210">
        <v>11</v>
      </c>
      <c r="I555" s="39">
        <v>395.5</v>
      </c>
      <c r="J555" s="211">
        <f t="shared" si="169"/>
        <v>10</v>
      </c>
      <c r="K555" s="210">
        <v>3</v>
      </c>
      <c r="L555" s="210">
        <v>7</v>
      </c>
      <c r="M555" s="209">
        <f t="shared" si="170"/>
        <v>303.75</v>
      </c>
      <c r="N555" s="209">
        <v>121.1</v>
      </c>
      <c r="O555" s="209">
        <v>182.65</v>
      </c>
      <c r="P555" s="209">
        <f>Q555+R555+S555</f>
        <v>11065612.5</v>
      </c>
      <c r="Q555" s="209">
        <v>3564311.97</v>
      </c>
      <c r="R555" s="209">
        <v>3000520.21</v>
      </c>
      <c r="S555" s="209">
        <v>4500780.32</v>
      </c>
      <c r="T555" s="39"/>
      <c r="Z555" s="8"/>
      <c r="AA555" s="8"/>
      <c r="AI555" s="65"/>
      <c r="AJ555" s="65"/>
      <c r="AK555" s="65"/>
      <c r="AL555" s="65"/>
    </row>
    <row r="556" spans="1:38" s="63" customFormat="1" x14ac:dyDescent="0.25">
      <c r="A556" s="37" t="s">
        <v>760</v>
      </c>
      <c r="B556" s="105" t="s">
        <v>762</v>
      </c>
      <c r="C556" s="210">
        <v>36</v>
      </c>
      <c r="D556" s="214">
        <v>38222</v>
      </c>
      <c r="E556" s="55">
        <v>42338</v>
      </c>
      <c r="F556" s="55">
        <v>42369</v>
      </c>
      <c r="G556" s="210">
        <v>20</v>
      </c>
      <c r="H556" s="210">
        <v>20</v>
      </c>
      <c r="I556" s="39">
        <v>329.85</v>
      </c>
      <c r="J556" s="211">
        <f t="shared" si="169"/>
        <v>8</v>
      </c>
      <c r="K556" s="210">
        <v>3</v>
      </c>
      <c r="L556" s="210">
        <v>5</v>
      </c>
      <c r="M556" s="209">
        <f t="shared" si="170"/>
        <v>329.85</v>
      </c>
      <c r="N556" s="209">
        <v>116.2</v>
      </c>
      <c r="O556" s="209">
        <v>213.65</v>
      </c>
      <c r="P556" s="209">
        <f t="shared" si="160"/>
        <v>12016435.5</v>
      </c>
      <c r="Q556" s="209">
        <v>3870578.78</v>
      </c>
      <c r="R556" s="209">
        <v>3258342.69</v>
      </c>
      <c r="S556" s="209">
        <f t="shared" si="171"/>
        <v>4887514.0300000012</v>
      </c>
      <c r="T556" s="39"/>
      <c r="Z556" s="8"/>
      <c r="AA556" s="8"/>
      <c r="AI556" s="65"/>
      <c r="AJ556" s="65"/>
    </row>
    <row r="557" spans="1:38" s="63" customFormat="1" x14ac:dyDescent="0.25">
      <c r="A557" s="37" t="s">
        <v>538</v>
      </c>
      <c r="B557" s="105" t="s">
        <v>764</v>
      </c>
      <c r="C557" s="210">
        <v>39</v>
      </c>
      <c r="D557" s="214">
        <v>38222</v>
      </c>
      <c r="E557" s="55">
        <v>42338</v>
      </c>
      <c r="F557" s="55">
        <v>42369</v>
      </c>
      <c r="G557" s="210">
        <v>6</v>
      </c>
      <c r="H557" s="210">
        <v>6</v>
      </c>
      <c r="I557" s="39">
        <v>166</v>
      </c>
      <c r="J557" s="211">
        <f t="shared" si="169"/>
        <v>4</v>
      </c>
      <c r="K557" s="210">
        <v>0</v>
      </c>
      <c r="L557" s="210">
        <v>4</v>
      </c>
      <c r="M557" s="209">
        <f t="shared" si="170"/>
        <v>166</v>
      </c>
      <c r="N557" s="209">
        <v>0</v>
      </c>
      <c r="O557" s="209">
        <v>166</v>
      </c>
      <c r="P557" s="209">
        <f t="shared" si="160"/>
        <v>6047380</v>
      </c>
      <c r="Q557" s="209">
        <v>1947903.83</v>
      </c>
      <c r="R557" s="209">
        <v>1639790.47</v>
      </c>
      <c r="S557" s="209">
        <f t="shared" si="171"/>
        <v>2459685.7000000002</v>
      </c>
      <c r="T557" s="39"/>
      <c r="Z557" s="8"/>
      <c r="AA557" s="8"/>
      <c r="AI557" s="65"/>
      <c r="AJ557" s="65"/>
    </row>
    <row r="558" spans="1:38" s="63" customFormat="1" x14ac:dyDescent="0.25">
      <c r="A558" s="37" t="s">
        <v>763</v>
      </c>
      <c r="B558" s="105" t="s">
        <v>766</v>
      </c>
      <c r="C558" s="210">
        <v>44</v>
      </c>
      <c r="D558" s="214">
        <v>38222</v>
      </c>
      <c r="E558" s="55">
        <v>42338</v>
      </c>
      <c r="F558" s="55">
        <v>42369</v>
      </c>
      <c r="G558" s="210">
        <v>10</v>
      </c>
      <c r="H558" s="210">
        <v>10</v>
      </c>
      <c r="I558" s="39">
        <v>183.7</v>
      </c>
      <c r="J558" s="211">
        <f t="shared" si="169"/>
        <v>5</v>
      </c>
      <c r="K558" s="210">
        <v>1</v>
      </c>
      <c r="L558" s="210">
        <v>4</v>
      </c>
      <c r="M558" s="209">
        <f t="shared" si="170"/>
        <v>183.70000000000002</v>
      </c>
      <c r="N558" s="209">
        <v>23.9</v>
      </c>
      <c r="O558" s="209">
        <v>159.80000000000001</v>
      </c>
      <c r="P558" s="209">
        <f t="shared" si="160"/>
        <v>6692191.0000000009</v>
      </c>
      <c r="Q558" s="209">
        <v>2155602</v>
      </c>
      <c r="R558" s="209">
        <v>1814635.6</v>
      </c>
      <c r="S558" s="209">
        <f t="shared" si="171"/>
        <v>2721953.4000000008</v>
      </c>
      <c r="T558" s="39"/>
      <c r="Z558" s="8"/>
      <c r="AA558" s="8"/>
      <c r="AI558" s="65"/>
      <c r="AJ558" s="65"/>
    </row>
    <row r="559" spans="1:38" s="63" customFormat="1" ht="21.75" customHeight="1" x14ac:dyDescent="0.25">
      <c r="A559" s="37"/>
      <c r="B559" s="43" t="s">
        <v>289</v>
      </c>
      <c r="C559" s="85"/>
      <c r="D559" s="86"/>
      <c r="E559" s="55"/>
      <c r="F559" s="86"/>
      <c r="G559" s="211"/>
      <c r="H559" s="211"/>
      <c r="I559" s="209"/>
      <c r="J559" s="211"/>
      <c r="K559" s="211"/>
      <c r="L559" s="211"/>
      <c r="M559" s="28"/>
      <c r="N559" s="209"/>
      <c r="O559" s="209"/>
      <c r="P559" s="209"/>
      <c r="Q559" s="209"/>
      <c r="R559" s="209"/>
      <c r="S559" s="209"/>
      <c r="T559" s="39"/>
      <c r="Z559" s="8"/>
      <c r="AA559" s="8"/>
      <c r="AI559" s="65"/>
      <c r="AJ559" s="65"/>
    </row>
    <row r="560" spans="1:38" s="63" customFormat="1" ht="33" customHeight="1" x14ac:dyDescent="0.25">
      <c r="A560" s="37"/>
      <c r="B560" s="31" t="s">
        <v>290</v>
      </c>
      <c r="C560" s="210"/>
      <c r="D560" s="214"/>
      <c r="E560" s="210"/>
      <c r="F560" s="210"/>
      <c r="G560" s="211"/>
      <c r="H560" s="211"/>
      <c r="I560" s="209"/>
      <c r="J560" s="211"/>
      <c r="K560" s="211"/>
      <c r="L560" s="211"/>
      <c r="M560" s="28"/>
      <c r="N560" s="209"/>
      <c r="O560" s="209"/>
      <c r="P560" s="209"/>
      <c r="Q560" s="209"/>
      <c r="R560" s="209"/>
      <c r="S560" s="209"/>
      <c r="T560" s="39"/>
      <c r="Z560" s="8"/>
      <c r="AA560" s="8"/>
      <c r="AI560" s="65"/>
      <c r="AJ560" s="65"/>
    </row>
    <row r="561" spans="1:36" s="63" customFormat="1" ht="31.5" x14ac:dyDescent="0.25">
      <c r="A561" s="37"/>
      <c r="B561" s="35" t="s">
        <v>560</v>
      </c>
      <c r="C561" s="210" t="s">
        <v>31</v>
      </c>
      <c r="D561" s="214" t="s">
        <v>31</v>
      </c>
      <c r="E561" s="210" t="s">
        <v>31</v>
      </c>
      <c r="F561" s="210" t="s">
        <v>31</v>
      </c>
      <c r="G561" s="211">
        <f>SUM(G562:G576)</f>
        <v>107</v>
      </c>
      <c r="H561" s="211">
        <f t="shared" ref="H561:O561" si="172">SUM(H562:H576)</f>
        <v>107</v>
      </c>
      <c r="I561" s="209">
        <f t="shared" si="172"/>
        <v>1761.45</v>
      </c>
      <c r="J561" s="211">
        <f t="shared" si="172"/>
        <v>38</v>
      </c>
      <c r="K561" s="211">
        <f t="shared" si="172"/>
        <v>22</v>
      </c>
      <c r="L561" s="211">
        <f t="shared" si="172"/>
        <v>16</v>
      </c>
      <c r="M561" s="209">
        <f>SUM(M562:M576)</f>
        <v>1465.61</v>
      </c>
      <c r="N561" s="209">
        <f t="shared" si="172"/>
        <v>756.07999999999993</v>
      </c>
      <c r="O561" s="209">
        <f t="shared" si="172"/>
        <v>709.53</v>
      </c>
      <c r="P561" s="209">
        <f>SUM(P562:P576)</f>
        <v>53266488.799999997</v>
      </c>
      <c r="Q561" s="209">
        <f>SUM(Q562:Q576)</f>
        <v>17157512.430999998</v>
      </c>
      <c r="R561" s="209">
        <f>SUM(R562:R576)</f>
        <v>14443590.540000001</v>
      </c>
      <c r="S561" s="209">
        <f>SUM(S562:S576)</f>
        <v>21665385.829000007</v>
      </c>
      <c r="T561" s="39"/>
      <c r="Z561" s="8"/>
      <c r="AA561" s="8"/>
      <c r="AI561" s="65"/>
      <c r="AJ561" s="65"/>
    </row>
    <row r="562" spans="1:36" s="63" customFormat="1" x14ac:dyDescent="0.25">
      <c r="A562" s="37" t="s">
        <v>765</v>
      </c>
      <c r="B562" s="36" t="s">
        <v>768</v>
      </c>
      <c r="C562" s="37" t="s">
        <v>460</v>
      </c>
      <c r="D562" s="214">
        <v>39213</v>
      </c>
      <c r="E562" s="55">
        <v>42338</v>
      </c>
      <c r="F562" s="55">
        <v>42369</v>
      </c>
      <c r="G562" s="211">
        <v>19</v>
      </c>
      <c r="H562" s="211">
        <v>19</v>
      </c>
      <c r="I562" s="39">
        <v>335.46</v>
      </c>
      <c r="J562" s="211">
        <f t="shared" ref="J562:J576" si="173">SUM(K562:L562)</f>
        <v>8</v>
      </c>
      <c r="K562" s="211">
        <v>3</v>
      </c>
      <c r="L562" s="211">
        <v>5</v>
      </c>
      <c r="M562" s="209">
        <f t="shared" ref="M562:M576" si="174">SUM(N562:O562)</f>
        <v>335.46</v>
      </c>
      <c r="N562" s="209">
        <v>117.27</v>
      </c>
      <c r="O562" s="209">
        <v>218.19</v>
      </c>
      <c r="P562" s="209">
        <f>Q562+R562+S562</f>
        <v>12124632.6</v>
      </c>
      <c r="Q562" s="209">
        <v>3905429.84</v>
      </c>
      <c r="R562" s="209">
        <v>3287681.1</v>
      </c>
      <c r="S562" s="209">
        <v>4931521.66</v>
      </c>
      <c r="T562" s="39"/>
      <c r="Z562" s="8"/>
      <c r="AA562" s="8"/>
      <c r="AI562" s="65"/>
      <c r="AJ562" s="65"/>
    </row>
    <row r="563" spans="1:36" x14ac:dyDescent="0.25">
      <c r="A563" s="37" t="s">
        <v>767</v>
      </c>
      <c r="B563" s="36" t="s">
        <v>770</v>
      </c>
      <c r="C563" s="37" t="s">
        <v>151</v>
      </c>
      <c r="D563" s="214">
        <v>39276</v>
      </c>
      <c r="E563" s="55">
        <v>42338</v>
      </c>
      <c r="F563" s="55">
        <v>42369</v>
      </c>
      <c r="G563" s="211">
        <v>5</v>
      </c>
      <c r="H563" s="211">
        <v>5</v>
      </c>
      <c r="I563" s="39">
        <v>86</v>
      </c>
      <c r="J563" s="211">
        <f t="shared" si="173"/>
        <v>2</v>
      </c>
      <c r="K563" s="211">
        <v>1</v>
      </c>
      <c r="L563" s="211">
        <v>1</v>
      </c>
      <c r="M563" s="209">
        <f t="shared" si="174"/>
        <v>62.7</v>
      </c>
      <c r="N563" s="209">
        <v>35.700000000000003</v>
      </c>
      <c r="O563" s="209">
        <v>27</v>
      </c>
      <c r="P563" s="209">
        <f t="shared" si="160"/>
        <v>2284161</v>
      </c>
      <c r="Q563" s="209">
        <v>735744.4</v>
      </c>
      <c r="R563" s="209">
        <v>619366.64</v>
      </c>
      <c r="S563" s="209">
        <f t="shared" ref="S563:S576" si="175">P563-Q563-R563</f>
        <v>929049.96000000008</v>
      </c>
      <c r="T563" s="210"/>
    </row>
    <row r="564" spans="1:36" s="51" customFormat="1" x14ac:dyDescent="0.25">
      <c r="A564" s="37" t="s">
        <v>769</v>
      </c>
      <c r="B564" s="36" t="s">
        <v>772</v>
      </c>
      <c r="C564" s="37" t="s">
        <v>455</v>
      </c>
      <c r="D564" s="214">
        <v>39280</v>
      </c>
      <c r="E564" s="55">
        <v>42338</v>
      </c>
      <c r="F564" s="55">
        <v>42369</v>
      </c>
      <c r="G564" s="211">
        <v>1</v>
      </c>
      <c r="H564" s="211">
        <v>1</v>
      </c>
      <c r="I564" s="39">
        <v>59.21</v>
      </c>
      <c r="J564" s="211">
        <f t="shared" si="173"/>
        <v>1</v>
      </c>
      <c r="K564" s="211">
        <v>1</v>
      </c>
      <c r="L564" s="211">
        <v>0</v>
      </c>
      <c r="M564" s="209">
        <f t="shared" si="174"/>
        <v>30.61</v>
      </c>
      <c r="N564" s="209">
        <v>30.61</v>
      </c>
      <c r="O564" s="209">
        <v>0</v>
      </c>
      <c r="P564" s="209">
        <f t="shared" si="160"/>
        <v>1115122.3</v>
      </c>
      <c r="Q564" s="209">
        <v>359188.77</v>
      </c>
      <c r="R564" s="209">
        <v>302373.40999999997</v>
      </c>
      <c r="S564" s="209">
        <f t="shared" si="175"/>
        <v>453560.12000000005</v>
      </c>
      <c r="T564" s="39"/>
      <c r="Z564" s="8"/>
      <c r="AA564" s="8"/>
      <c r="AI564" s="9"/>
      <c r="AJ564" s="9"/>
    </row>
    <row r="565" spans="1:36" s="106" customFormat="1" x14ac:dyDescent="0.25">
      <c r="A565" s="37" t="s">
        <v>771</v>
      </c>
      <c r="B565" s="36" t="s">
        <v>774</v>
      </c>
      <c r="C565" s="37" t="s">
        <v>721</v>
      </c>
      <c r="D565" s="214">
        <v>39286</v>
      </c>
      <c r="E565" s="55">
        <v>42338</v>
      </c>
      <c r="F565" s="55">
        <v>42369</v>
      </c>
      <c r="G565" s="211">
        <v>5</v>
      </c>
      <c r="H565" s="211">
        <v>5</v>
      </c>
      <c r="I565" s="39">
        <v>139.58000000000001</v>
      </c>
      <c r="J565" s="211">
        <f t="shared" si="173"/>
        <v>2</v>
      </c>
      <c r="K565" s="211">
        <v>2</v>
      </c>
      <c r="L565" s="211">
        <v>0</v>
      </c>
      <c r="M565" s="209">
        <f t="shared" si="174"/>
        <v>69.78</v>
      </c>
      <c r="N565" s="209">
        <v>69.78</v>
      </c>
      <c r="O565" s="209">
        <v>0</v>
      </c>
      <c r="P565" s="209">
        <f t="shared" si="160"/>
        <v>2542085.4</v>
      </c>
      <c r="Q565" s="209">
        <v>818823.67</v>
      </c>
      <c r="R565" s="209">
        <v>689304.69</v>
      </c>
      <c r="S565" s="209">
        <f t="shared" si="175"/>
        <v>1033957.04</v>
      </c>
      <c r="T565" s="39"/>
      <c r="Z565" s="8"/>
      <c r="AA565" s="8"/>
      <c r="AI565" s="9"/>
      <c r="AJ565" s="9"/>
    </row>
    <row r="566" spans="1:36" s="51" customFormat="1" x14ac:dyDescent="0.25">
      <c r="A566" s="37" t="s">
        <v>773</v>
      </c>
      <c r="B566" s="36" t="s">
        <v>776</v>
      </c>
      <c r="C566" s="37" t="s">
        <v>777</v>
      </c>
      <c r="D566" s="214">
        <v>39311</v>
      </c>
      <c r="E566" s="55">
        <v>42338</v>
      </c>
      <c r="F566" s="55">
        <v>42369</v>
      </c>
      <c r="G566" s="211">
        <v>6</v>
      </c>
      <c r="H566" s="211">
        <v>6</v>
      </c>
      <c r="I566" s="39">
        <v>107.79</v>
      </c>
      <c r="J566" s="211">
        <f t="shared" si="173"/>
        <v>2</v>
      </c>
      <c r="K566" s="211">
        <v>0</v>
      </c>
      <c r="L566" s="211">
        <v>2</v>
      </c>
      <c r="M566" s="209">
        <f t="shared" si="174"/>
        <v>107.79</v>
      </c>
      <c r="N566" s="209">
        <v>0</v>
      </c>
      <c r="O566" s="209">
        <v>107.79</v>
      </c>
      <c r="P566" s="209">
        <f t="shared" si="160"/>
        <v>3926789.7</v>
      </c>
      <c r="Q566" s="209">
        <v>1264846.71</v>
      </c>
      <c r="R566" s="209">
        <v>1064777.2</v>
      </c>
      <c r="S566" s="209">
        <f t="shared" si="175"/>
        <v>1597165.7900000003</v>
      </c>
      <c r="T566" s="39"/>
      <c r="Z566" s="8"/>
      <c r="AA566" s="8"/>
      <c r="AI566" s="9"/>
      <c r="AJ566" s="9"/>
    </row>
    <row r="567" spans="1:36" s="51" customFormat="1" x14ac:dyDescent="0.25">
      <c r="A567" s="37" t="s">
        <v>775</v>
      </c>
      <c r="B567" s="36" t="s">
        <v>779</v>
      </c>
      <c r="C567" s="37" t="s">
        <v>780</v>
      </c>
      <c r="D567" s="214">
        <v>39352</v>
      </c>
      <c r="E567" s="55">
        <v>42338</v>
      </c>
      <c r="F567" s="55">
        <v>42369</v>
      </c>
      <c r="G567" s="211">
        <v>9</v>
      </c>
      <c r="H567" s="211">
        <v>9</v>
      </c>
      <c r="I567" s="39">
        <v>79.34</v>
      </c>
      <c r="J567" s="211">
        <f t="shared" si="173"/>
        <v>3</v>
      </c>
      <c r="K567" s="211">
        <v>2</v>
      </c>
      <c r="L567" s="211">
        <v>1</v>
      </c>
      <c r="M567" s="209">
        <f t="shared" si="174"/>
        <v>79.34</v>
      </c>
      <c r="N567" s="209">
        <v>30.3</v>
      </c>
      <c r="O567" s="209">
        <v>49.04</v>
      </c>
      <c r="P567" s="209">
        <f t="shared" si="160"/>
        <v>2890356.2</v>
      </c>
      <c r="Q567" s="209">
        <v>931004.16</v>
      </c>
      <c r="R567" s="209">
        <v>783740.82</v>
      </c>
      <c r="S567" s="209">
        <f t="shared" si="175"/>
        <v>1175611.2200000002</v>
      </c>
      <c r="T567" s="39"/>
      <c r="Z567" s="8"/>
      <c r="AA567" s="8"/>
      <c r="AI567" s="9"/>
      <c r="AJ567" s="9"/>
    </row>
    <row r="568" spans="1:36" s="51" customFormat="1" x14ac:dyDescent="0.25">
      <c r="A568" s="37" t="s">
        <v>778</v>
      </c>
      <c r="B568" s="36" t="s">
        <v>782</v>
      </c>
      <c r="C568" s="37" t="s">
        <v>783</v>
      </c>
      <c r="D568" s="214">
        <v>39385</v>
      </c>
      <c r="E568" s="55">
        <v>42338</v>
      </c>
      <c r="F568" s="55">
        <v>42369</v>
      </c>
      <c r="G568" s="211">
        <v>8</v>
      </c>
      <c r="H568" s="211">
        <v>8</v>
      </c>
      <c r="I568" s="39">
        <v>78.55</v>
      </c>
      <c r="J568" s="211">
        <f t="shared" si="173"/>
        <v>1</v>
      </c>
      <c r="K568" s="211">
        <v>0</v>
      </c>
      <c r="L568" s="211">
        <v>1</v>
      </c>
      <c r="M568" s="209">
        <f t="shared" si="174"/>
        <v>33.35</v>
      </c>
      <c r="N568" s="209">
        <v>0</v>
      </c>
      <c r="O568" s="209">
        <v>33.35</v>
      </c>
      <c r="P568" s="209">
        <f t="shared" si="160"/>
        <v>1214940.5</v>
      </c>
      <c r="Q568" s="209">
        <v>391340.92</v>
      </c>
      <c r="R568" s="5">
        <v>329439.83</v>
      </c>
      <c r="S568" s="209">
        <f t="shared" si="175"/>
        <v>494159.75000000006</v>
      </c>
      <c r="T568" s="39"/>
      <c r="Z568" s="8"/>
      <c r="AA568" s="8"/>
      <c r="AI568" s="9"/>
      <c r="AJ568" s="9"/>
    </row>
    <row r="569" spans="1:36" s="51" customFormat="1" x14ac:dyDescent="0.25">
      <c r="A569" s="37" t="s">
        <v>781</v>
      </c>
      <c r="B569" s="36" t="s">
        <v>785</v>
      </c>
      <c r="C569" s="37" t="s">
        <v>786</v>
      </c>
      <c r="D569" s="214">
        <v>39415</v>
      </c>
      <c r="E569" s="55">
        <v>42338</v>
      </c>
      <c r="F569" s="55">
        <v>42369</v>
      </c>
      <c r="G569" s="211">
        <v>8</v>
      </c>
      <c r="H569" s="211">
        <v>8</v>
      </c>
      <c r="I569" s="39">
        <v>202.87</v>
      </c>
      <c r="J569" s="211">
        <f t="shared" si="173"/>
        <v>4</v>
      </c>
      <c r="K569" s="211">
        <v>4</v>
      </c>
      <c r="L569" s="211">
        <v>0</v>
      </c>
      <c r="M569" s="209">
        <f t="shared" si="174"/>
        <v>140.80000000000001</v>
      </c>
      <c r="N569" s="209">
        <v>140.80000000000001</v>
      </c>
      <c r="O569" s="209">
        <v>0</v>
      </c>
      <c r="P569" s="209">
        <f t="shared" si="160"/>
        <v>5129344</v>
      </c>
      <c r="Q569" s="209">
        <v>1652197.93</v>
      </c>
      <c r="R569" s="209">
        <v>1390858.42</v>
      </c>
      <c r="S569" s="209">
        <f t="shared" si="175"/>
        <v>2086287.6500000004</v>
      </c>
      <c r="T569" s="39"/>
      <c r="Z569" s="8"/>
      <c r="AA569" s="8"/>
      <c r="AI569" s="9"/>
      <c r="AJ569" s="9"/>
    </row>
    <row r="570" spans="1:36" s="51" customFormat="1" x14ac:dyDescent="0.25">
      <c r="A570" s="37" t="s">
        <v>784</v>
      </c>
      <c r="B570" s="36" t="s">
        <v>788</v>
      </c>
      <c r="C570" s="37" t="s">
        <v>102</v>
      </c>
      <c r="D570" s="214">
        <v>39603</v>
      </c>
      <c r="E570" s="55">
        <v>42338</v>
      </c>
      <c r="F570" s="55">
        <v>42369</v>
      </c>
      <c r="G570" s="211">
        <v>2</v>
      </c>
      <c r="H570" s="211">
        <v>2</v>
      </c>
      <c r="I570" s="39">
        <v>71.040000000000006</v>
      </c>
      <c r="J570" s="211">
        <f t="shared" si="173"/>
        <v>1</v>
      </c>
      <c r="K570" s="211">
        <v>1</v>
      </c>
      <c r="L570" s="211">
        <v>0</v>
      </c>
      <c r="M570" s="209">
        <f t="shared" si="174"/>
        <v>35.4</v>
      </c>
      <c r="N570" s="209">
        <v>35.4</v>
      </c>
      <c r="O570" s="209">
        <v>0</v>
      </c>
      <c r="P570" s="209">
        <f t="shared" si="160"/>
        <v>1289622</v>
      </c>
      <c r="Q570" s="209">
        <v>415396.36</v>
      </c>
      <c r="R570" s="209">
        <v>349690.26</v>
      </c>
      <c r="S570" s="209">
        <f t="shared" si="175"/>
        <v>524535.38</v>
      </c>
      <c r="T570" s="39"/>
      <c r="Z570" s="8"/>
      <c r="AA570" s="8"/>
      <c r="AI570" s="9"/>
      <c r="AJ570" s="9"/>
    </row>
    <row r="571" spans="1:36" s="51" customFormat="1" x14ac:dyDescent="0.25">
      <c r="A571" s="37" t="s">
        <v>787</v>
      </c>
      <c r="B571" s="36" t="s">
        <v>790</v>
      </c>
      <c r="C571" s="37" t="s">
        <v>320</v>
      </c>
      <c r="D571" s="214">
        <v>39759</v>
      </c>
      <c r="E571" s="55">
        <v>42338</v>
      </c>
      <c r="F571" s="55">
        <v>42369</v>
      </c>
      <c r="G571" s="211">
        <v>11</v>
      </c>
      <c r="H571" s="211">
        <v>11</v>
      </c>
      <c r="I571" s="39">
        <v>89.97</v>
      </c>
      <c r="J571" s="211">
        <f t="shared" si="173"/>
        <v>2</v>
      </c>
      <c r="K571" s="211">
        <v>0</v>
      </c>
      <c r="L571" s="211">
        <v>2</v>
      </c>
      <c r="M571" s="209">
        <f t="shared" si="174"/>
        <v>89.97</v>
      </c>
      <c r="N571" s="209">
        <v>0</v>
      </c>
      <c r="O571" s="209">
        <v>89.97</v>
      </c>
      <c r="P571" s="209">
        <f>Q571+R571+S571</f>
        <v>3248098.8</v>
      </c>
      <c r="Q571" s="209">
        <v>1046235.58</v>
      </c>
      <c r="R571" s="209">
        <v>880745.29</v>
      </c>
      <c r="S571" s="209">
        <v>1321117.93</v>
      </c>
      <c r="T571" s="39"/>
      <c r="Z571" s="8"/>
      <c r="AA571" s="8"/>
      <c r="AI571" s="9"/>
      <c r="AJ571" s="9"/>
    </row>
    <row r="572" spans="1:36" s="51" customFormat="1" x14ac:dyDescent="0.25">
      <c r="A572" s="37" t="s">
        <v>789</v>
      </c>
      <c r="B572" s="36" t="s">
        <v>792</v>
      </c>
      <c r="C572" s="37" t="s">
        <v>483</v>
      </c>
      <c r="D572" s="214">
        <v>39780</v>
      </c>
      <c r="E572" s="55">
        <v>42338</v>
      </c>
      <c r="F572" s="55">
        <v>42369</v>
      </c>
      <c r="G572" s="211">
        <v>11</v>
      </c>
      <c r="H572" s="211">
        <v>11</v>
      </c>
      <c r="I572" s="39">
        <v>144.5</v>
      </c>
      <c r="J572" s="211">
        <f t="shared" si="173"/>
        <v>4</v>
      </c>
      <c r="K572" s="211">
        <v>3</v>
      </c>
      <c r="L572" s="211">
        <v>1</v>
      </c>
      <c r="M572" s="209">
        <f t="shared" si="174"/>
        <v>144.5</v>
      </c>
      <c r="N572" s="209">
        <v>97.2</v>
      </c>
      <c r="O572" s="209">
        <v>47.3</v>
      </c>
      <c r="P572" s="209">
        <f t="shared" si="160"/>
        <v>5264135</v>
      </c>
      <c r="Q572" s="209">
        <v>1695615.08</v>
      </c>
      <c r="R572" s="209">
        <v>1427407.97</v>
      </c>
      <c r="S572" s="209">
        <f t="shared" si="175"/>
        <v>2141111.9500000002</v>
      </c>
      <c r="T572" s="39"/>
      <c r="Z572" s="8"/>
      <c r="AA572" s="8"/>
      <c r="AI572" s="9"/>
      <c r="AJ572" s="9"/>
    </row>
    <row r="573" spans="1:36" s="51" customFormat="1" x14ac:dyDescent="0.25">
      <c r="A573" s="37" t="s">
        <v>791</v>
      </c>
      <c r="B573" s="36" t="s">
        <v>794</v>
      </c>
      <c r="C573" s="37" t="s">
        <v>320</v>
      </c>
      <c r="D573" s="214">
        <v>40231</v>
      </c>
      <c r="E573" s="55">
        <v>42338</v>
      </c>
      <c r="F573" s="55">
        <v>42369</v>
      </c>
      <c r="G573" s="211">
        <v>4</v>
      </c>
      <c r="H573" s="211">
        <v>4</v>
      </c>
      <c r="I573" s="39">
        <v>92.8</v>
      </c>
      <c r="J573" s="211">
        <f t="shared" si="173"/>
        <v>2</v>
      </c>
      <c r="K573" s="211">
        <v>2</v>
      </c>
      <c r="L573" s="211">
        <v>0</v>
      </c>
      <c r="M573" s="209">
        <f t="shared" si="174"/>
        <v>92.8</v>
      </c>
      <c r="N573" s="209">
        <v>92.8</v>
      </c>
      <c r="O573" s="209">
        <v>0</v>
      </c>
      <c r="P573" s="209">
        <f t="shared" si="160"/>
        <v>3380704</v>
      </c>
      <c r="Q573" s="209">
        <v>1088948.6499999999</v>
      </c>
      <c r="R573" s="209">
        <v>916702.14</v>
      </c>
      <c r="S573" s="209">
        <f t="shared" si="175"/>
        <v>1375053.21</v>
      </c>
      <c r="T573" s="39"/>
      <c r="Z573" s="8"/>
      <c r="AA573" s="8"/>
      <c r="AI573" s="9"/>
      <c r="AJ573" s="9"/>
    </row>
    <row r="574" spans="1:36" ht="11.25" customHeight="1" x14ac:dyDescent="0.25">
      <c r="A574" s="37" t="s">
        <v>793</v>
      </c>
      <c r="B574" s="36" t="s">
        <v>796</v>
      </c>
      <c r="C574" s="37" t="s">
        <v>462</v>
      </c>
      <c r="D574" s="214">
        <v>40231</v>
      </c>
      <c r="E574" s="55">
        <v>42338</v>
      </c>
      <c r="F574" s="55">
        <v>42369</v>
      </c>
      <c r="G574" s="211">
        <v>1</v>
      </c>
      <c r="H574" s="211">
        <v>1</v>
      </c>
      <c r="I574" s="39">
        <v>62.39</v>
      </c>
      <c r="J574" s="211">
        <f t="shared" si="173"/>
        <v>1</v>
      </c>
      <c r="K574" s="211">
        <v>0</v>
      </c>
      <c r="L574" s="211">
        <v>1</v>
      </c>
      <c r="M574" s="209">
        <f t="shared" si="174"/>
        <v>31.16</v>
      </c>
      <c r="N574" s="209">
        <v>0</v>
      </c>
      <c r="O574" s="209">
        <v>31.16</v>
      </c>
      <c r="P574" s="209">
        <f t="shared" si="160"/>
        <v>1135158.8</v>
      </c>
      <c r="Q574" s="209">
        <v>365642.67099999997</v>
      </c>
      <c r="R574" s="209">
        <v>307806.45</v>
      </c>
      <c r="S574" s="209">
        <f t="shared" si="175"/>
        <v>461709.67900000006</v>
      </c>
      <c r="T574" s="210"/>
    </row>
    <row r="575" spans="1:36" s="51" customFormat="1" x14ac:dyDescent="0.25">
      <c r="A575" s="37" t="s">
        <v>795</v>
      </c>
      <c r="B575" s="36" t="s">
        <v>798</v>
      </c>
      <c r="C575" s="37" t="s">
        <v>542</v>
      </c>
      <c r="D575" s="214">
        <v>40325</v>
      </c>
      <c r="E575" s="55">
        <v>42338</v>
      </c>
      <c r="F575" s="55">
        <v>42369</v>
      </c>
      <c r="G575" s="211">
        <v>10</v>
      </c>
      <c r="H575" s="211">
        <v>10</v>
      </c>
      <c r="I575" s="39">
        <v>106.25</v>
      </c>
      <c r="J575" s="211">
        <f t="shared" si="173"/>
        <v>3</v>
      </c>
      <c r="K575" s="211">
        <v>2</v>
      </c>
      <c r="L575" s="211">
        <v>1</v>
      </c>
      <c r="M575" s="209">
        <f t="shared" si="174"/>
        <v>106.25</v>
      </c>
      <c r="N575" s="209">
        <v>53.12</v>
      </c>
      <c r="O575" s="209">
        <v>53.13</v>
      </c>
      <c r="P575" s="209">
        <f t="shared" si="160"/>
        <v>3870687.5</v>
      </c>
      <c r="Q575" s="209">
        <v>1246775.79</v>
      </c>
      <c r="R575" s="209">
        <v>1049564.68</v>
      </c>
      <c r="S575" s="209">
        <f t="shared" si="175"/>
        <v>1574347.03</v>
      </c>
      <c r="T575" s="39"/>
      <c r="Z575" s="8"/>
      <c r="AA575" s="8"/>
      <c r="AI575" s="9"/>
      <c r="AJ575" s="9"/>
    </row>
    <row r="576" spans="1:36" x14ac:dyDescent="0.25">
      <c r="A576" s="37" t="s">
        <v>797</v>
      </c>
      <c r="B576" s="36" t="s">
        <v>800</v>
      </c>
      <c r="C576" s="37" t="s">
        <v>574</v>
      </c>
      <c r="D576" s="214">
        <v>40388</v>
      </c>
      <c r="E576" s="55">
        <v>42338</v>
      </c>
      <c r="F576" s="55">
        <v>42369</v>
      </c>
      <c r="G576" s="211">
        <v>7</v>
      </c>
      <c r="H576" s="211">
        <v>7</v>
      </c>
      <c r="I576" s="39">
        <v>105.7</v>
      </c>
      <c r="J576" s="211">
        <f t="shared" si="173"/>
        <v>2</v>
      </c>
      <c r="K576" s="211">
        <v>1</v>
      </c>
      <c r="L576" s="211">
        <v>1</v>
      </c>
      <c r="M576" s="209">
        <f t="shared" si="174"/>
        <v>105.7</v>
      </c>
      <c r="N576" s="209">
        <v>53.1</v>
      </c>
      <c r="O576" s="209">
        <v>52.6</v>
      </c>
      <c r="P576" s="209">
        <f t="shared" si="160"/>
        <v>3850651</v>
      </c>
      <c r="Q576" s="209">
        <v>1240321.8999999999</v>
      </c>
      <c r="R576" s="209">
        <v>1044131.64</v>
      </c>
      <c r="S576" s="209">
        <f t="shared" si="175"/>
        <v>1566197.46</v>
      </c>
      <c r="T576" s="210"/>
    </row>
    <row r="577" spans="1:36" ht="21.75" customHeight="1" x14ac:dyDescent="0.25">
      <c r="A577" s="37"/>
      <c r="B577" s="50" t="s">
        <v>801</v>
      </c>
      <c r="C577" s="39"/>
      <c r="D577" s="214"/>
      <c r="E577" s="39"/>
      <c r="F577" s="39"/>
      <c r="G577" s="211"/>
      <c r="H577" s="211"/>
      <c r="I577" s="209"/>
      <c r="J577" s="211"/>
      <c r="K577" s="211"/>
      <c r="L577" s="211"/>
      <c r="M577" s="209"/>
      <c r="N577" s="209"/>
      <c r="O577" s="209"/>
      <c r="P577" s="209"/>
      <c r="Q577" s="209"/>
      <c r="R577" s="209"/>
      <c r="S577" s="209"/>
      <c r="T577" s="210"/>
    </row>
    <row r="578" spans="1:36" ht="31.5" x14ac:dyDescent="0.25">
      <c r="A578" s="37"/>
      <c r="B578" s="52" t="s">
        <v>802</v>
      </c>
      <c r="C578" s="210" t="s">
        <v>31</v>
      </c>
      <c r="D578" s="214" t="s">
        <v>31</v>
      </c>
      <c r="E578" s="210" t="s">
        <v>31</v>
      </c>
      <c r="F578" s="210" t="s">
        <v>31</v>
      </c>
      <c r="G578" s="211">
        <f>SUM(G579:G585)</f>
        <v>68</v>
      </c>
      <c r="H578" s="211">
        <f t="shared" ref="H578:S578" si="176">SUM(H579:H585)</f>
        <v>68</v>
      </c>
      <c r="I578" s="209">
        <f t="shared" si="176"/>
        <v>1192.6400000000001</v>
      </c>
      <c r="J578" s="211">
        <f t="shared" si="176"/>
        <v>23</v>
      </c>
      <c r="K578" s="211">
        <f t="shared" si="176"/>
        <v>7</v>
      </c>
      <c r="L578" s="211">
        <f t="shared" si="176"/>
        <v>16</v>
      </c>
      <c r="M578" s="209">
        <f>SUM(M579:M585)</f>
        <v>821.2600000000001</v>
      </c>
      <c r="N578" s="209">
        <f t="shared" si="176"/>
        <v>246.2</v>
      </c>
      <c r="O578" s="209">
        <f t="shared" si="176"/>
        <v>575.06000000000006</v>
      </c>
      <c r="P578" s="209">
        <f t="shared" si="176"/>
        <v>29918501.800000001</v>
      </c>
      <c r="Q578" s="209">
        <f t="shared" si="176"/>
        <v>9636960.8300000001</v>
      </c>
      <c r="R578" s="209">
        <f t="shared" si="176"/>
        <v>8112616.3899999997</v>
      </c>
      <c r="S578" s="209">
        <f t="shared" si="176"/>
        <v>12168924.580000002</v>
      </c>
      <c r="T578" s="210"/>
    </row>
    <row r="579" spans="1:36" x14ac:dyDescent="0.25">
      <c r="A579" s="37" t="s">
        <v>799</v>
      </c>
      <c r="B579" s="52" t="s">
        <v>804</v>
      </c>
      <c r="C579" s="211">
        <v>32</v>
      </c>
      <c r="D579" s="214" t="s">
        <v>805</v>
      </c>
      <c r="E579" s="55">
        <v>42338</v>
      </c>
      <c r="F579" s="55">
        <v>42369</v>
      </c>
      <c r="G579" s="211">
        <v>2</v>
      </c>
      <c r="H579" s="211">
        <v>2</v>
      </c>
      <c r="I579" s="39">
        <v>84.1</v>
      </c>
      <c r="J579" s="211">
        <f t="shared" ref="J579:J585" si="177">SUM(K579:L579)</f>
        <v>1</v>
      </c>
      <c r="K579" s="211">
        <v>0</v>
      </c>
      <c r="L579" s="211">
        <v>1</v>
      </c>
      <c r="M579" s="209">
        <f t="shared" ref="M579:M585" si="178">SUM(N579:O579)</f>
        <v>21.42</v>
      </c>
      <c r="N579" s="209">
        <v>0</v>
      </c>
      <c r="O579" s="209">
        <v>21.42</v>
      </c>
      <c r="P579" s="209">
        <f t="shared" si="160"/>
        <v>780330.60000000009</v>
      </c>
      <c r="Q579" s="209">
        <v>251350</v>
      </c>
      <c r="R579" s="209">
        <v>211592.24</v>
      </c>
      <c r="S579" s="209">
        <f t="shared" ref="S579:S585" si="179">P579-Q579-R579</f>
        <v>317388.3600000001</v>
      </c>
      <c r="T579" s="210"/>
    </row>
    <row r="580" spans="1:36" x14ac:dyDescent="0.25">
      <c r="A580" s="37" t="s">
        <v>803</v>
      </c>
      <c r="B580" s="52" t="s">
        <v>807</v>
      </c>
      <c r="C580" s="211">
        <v>21</v>
      </c>
      <c r="D580" s="214" t="s">
        <v>808</v>
      </c>
      <c r="E580" s="55">
        <v>42338</v>
      </c>
      <c r="F580" s="55">
        <v>42369</v>
      </c>
      <c r="G580" s="211">
        <v>1</v>
      </c>
      <c r="H580" s="211">
        <v>1</v>
      </c>
      <c r="I580" s="39">
        <v>264</v>
      </c>
      <c r="J580" s="211">
        <f t="shared" si="177"/>
        <v>1</v>
      </c>
      <c r="K580" s="211">
        <v>0</v>
      </c>
      <c r="L580" s="211">
        <v>1</v>
      </c>
      <c r="M580" s="209">
        <f t="shared" si="178"/>
        <v>42.9</v>
      </c>
      <c r="N580" s="209">
        <v>0</v>
      </c>
      <c r="O580" s="209">
        <v>42.9</v>
      </c>
      <c r="P580" s="209">
        <f t="shared" si="160"/>
        <v>1562847</v>
      </c>
      <c r="Q580" s="209">
        <v>503404.06</v>
      </c>
      <c r="R580" s="209">
        <v>423777.18</v>
      </c>
      <c r="S580" s="209">
        <f t="shared" si="179"/>
        <v>635665.76</v>
      </c>
      <c r="T580" s="210"/>
    </row>
    <row r="581" spans="1:36" x14ac:dyDescent="0.25">
      <c r="A581" s="37" t="s">
        <v>806</v>
      </c>
      <c r="B581" s="52" t="s">
        <v>810</v>
      </c>
      <c r="C581" s="211">
        <v>12</v>
      </c>
      <c r="D581" s="214" t="s">
        <v>811</v>
      </c>
      <c r="E581" s="55">
        <v>42338</v>
      </c>
      <c r="F581" s="55">
        <v>42369</v>
      </c>
      <c r="G581" s="211">
        <v>23</v>
      </c>
      <c r="H581" s="211">
        <v>23</v>
      </c>
      <c r="I581" s="39">
        <v>252.39</v>
      </c>
      <c r="J581" s="211">
        <f t="shared" si="177"/>
        <v>8</v>
      </c>
      <c r="K581" s="211">
        <v>4</v>
      </c>
      <c r="L581" s="211">
        <v>4</v>
      </c>
      <c r="M581" s="209">
        <f t="shared" si="178"/>
        <v>252.39000000000001</v>
      </c>
      <c r="N581" s="209">
        <v>123.4</v>
      </c>
      <c r="O581" s="209">
        <v>128.99</v>
      </c>
      <c r="P581" s="209">
        <f t="shared" si="160"/>
        <v>9194567.7000000011</v>
      </c>
      <c r="Q581" s="209">
        <v>2961635.23</v>
      </c>
      <c r="R581" s="209">
        <v>2493172.9900000002</v>
      </c>
      <c r="S581" s="209">
        <f t="shared" si="179"/>
        <v>3739759.4800000004</v>
      </c>
      <c r="T581" s="7"/>
      <c r="Z581" s="210"/>
    </row>
    <row r="582" spans="1:36" x14ac:dyDescent="0.25">
      <c r="A582" s="37" t="s">
        <v>809</v>
      </c>
      <c r="B582" s="52" t="s">
        <v>813</v>
      </c>
      <c r="C582" s="211">
        <v>26</v>
      </c>
      <c r="D582" s="214" t="s">
        <v>814</v>
      </c>
      <c r="E582" s="55">
        <v>42338</v>
      </c>
      <c r="F582" s="55">
        <v>42369</v>
      </c>
      <c r="G582" s="211">
        <v>3</v>
      </c>
      <c r="H582" s="211">
        <v>3</v>
      </c>
      <c r="I582" s="39">
        <v>59.8</v>
      </c>
      <c r="J582" s="211">
        <f t="shared" si="177"/>
        <v>1</v>
      </c>
      <c r="K582" s="211">
        <v>0</v>
      </c>
      <c r="L582" s="211">
        <v>1</v>
      </c>
      <c r="M582" s="209">
        <f t="shared" si="178"/>
        <v>32.5</v>
      </c>
      <c r="N582" s="209">
        <v>0</v>
      </c>
      <c r="O582" s="209">
        <v>32.5</v>
      </c>
      <c r="P582" s="209">
        <f t="shared" si="160"/>
        <v>1183975</v>
      </c>
      <c r="Q582" s="209">
        <v>381366.71</v>
      </c>
      <c r="R582" s="209">
        <v>321043.32</v>
      </c>
      <c r="S582" s="209">
        <f t="shared" si="179"/>
        <v>481564.97000000003</v>
      </c>
      <c r="T582" s="210"/>
    </row>
    <row r="583" spans="1:36" x14ac:dyDescent="0.25">
      <c r="A583" s="37" t="s">
        <v>812</v>
      </c>
      <c r="B583" s="52" t="s">
        <v>816</v>
      </c>
      <c r="C583" s="211">
        <v>11</v>
      </c>
      <c r="D583" s="214" t="s">
        <v>817</v>
      </c>
      <c r="E583" s="55">
        <v>42338</v>
      </c>
      <c r="F583" s="55">
        <v>42369</v>
      </c>
      <c r="G583" s="211">
        <v>28</v>
      </c>
      <c r="H583" s="211">
        <v>28</v>
      </c>
      <c r="I583" s="39">
        <v>341.42</v>
      </c>
      <c r="J583" s="211">
        <f t="shared" si="177"/>
        <v>8</v>
      </c>
      <c r="K583" s="211">
        <v>3</v>
      </c>
      <c r="L583" s="211">
        <v>5</v>
      </c>
      <c r="M583" s="209">
        <f t="shared" si="178"/>
        <v>341.42</v>
      </c>
      <c r="N583" s="209">
        <v>122.8</v>
      </c>
      <c r="O583" s="209">
        <v>218.62</v>
      </c>
      <c r="P583" s="209">
        <f t="shared" si="160"/>
        <v>12437930.600000001</v>
      </c>
      <c r="Q583" s="209">
        <v>4006345.33</v>
      </c>
      <c r="R583" s="209">
        <v>3372634.1</v>
      </c>
      <c r="S583" s="209">
        <f t="shared" si="179"/>
        <v>5058951.1700000018</v>
      </c>
      <c r="T583" s="210"/>
    </row>
    <row r="584" spans="1:36" x14ac:dyDescent="0.25">
      <c r="A584" s="37" t="s">
        <v>815</v>
      </c>
      <c r="B584" s="52" t="s">
        <v>819</v>
      </c>
      <c r="C584" s="211">
        <v>18</v>
      </c>
      <c r="D584" s="214" t="s">
        <v>820</v>
      </c>
      <c r="E584" s="55">
        <v>42338</v>
      </c>
      <c r="F584" s="55">
        <v>42369</v>
      </c>
      <c r="G584" s="211">
        <v>4</v>
      </c>
      <c r="H584" s="211">
        <v>4</v>
      </c>
      <c r="I584" s="39">
        <v>55.03</v>
      </c>
      <c r="J584" s="211">
        <f t="shared" si="177"/>
        <v>2</v>
      </c>
      <c r="K584" s="211">
        <v>0</v>
      </c>
      <c r="L584" s="211">
        <v>2</v>
      </c>
      <c r="M584" s="209">
        <f t="shared" si="178"/>
        <v>55.03</v>
      </c>
      <c r="N584" s="209">
        <v>0</v>
      </c>
      <c r="O584" s="209">
        <v>55.03</v>
      </c>
      <c r="P584" s="209">
        <f t="shared" si="160"/>
        <v>2004742.9000000001</v>
      </c>
      <c r="Q584" s="209">
        <v>645741.85</v>
      </c>
      <c r="R584" s="209">
        <v>543600.42000000004</v>
      </c>
      <c r="S584" s="209">
        <f t="shared" si="179"/>
        <v>815400.63000000024</v>
      </c>
      <c r="T584" s="210"/>
    </row>
    <row r="585" spans="1:36" x14ac:dyDescent="0.25">
      <c r="A585" s="37" t="s">
        <v>818</v>
      </c>
      <c r="B585" s="52" t="s">
        <v>822</v>
      </c>
      <c r="C585" s="211">
        <v>12</v>
      </c>
      <c r="D585" s="214" t="s">
        <v>823</v>
      </c>
      <c r="E585" s="55">
        <v>42338</v>
      </c>
      <c r="F585" s="55">
        <v>42369</v>
      </c>
      <c r="G585" s="211">
        <v>7</v>
      </c>
      <c r="H585" s="211">
        <v>7</v>
      </c>
      <c r="I585" s="39">
        <v>135.9</v>
      </c>
      <c r="J585" s="211">
        <f t="shared" si="177"/>
        <v>2</v>
      </c>
      <c r="K585" s="211">
        <v>0</v>
      </c>
      <c r="L585" s="211">
        <v>2</v>
      </c>
      <c r="M585" s="209">
        <f t="shared" si="178"/>
        <v>75.599999999999994</v>
      </c>
      <c r="N585" s="209">
        <v>0</v>
      </c>
      <c r="O585" s="209">
        <v>75.599999999999994</v>
      </c>
      <c r="P585" s="209">
        <f t="shared" si="160"/>
        <v>2754108</v>
      </c>
      <c r="Q585" s="209">
        <v>887117.65</v>
      </c>
      <c r="R585" s="209">
        <v>746796.14</v>
      </c>
      <c r="S585" s="209">
        <f t="shared" si="179"/>
        <v>1120194.21</v>
      </c>
      <c r="T585" s="210"/>
    </row>
    <row r="586" spans="1:36" ht="21.75" customHeight="1" x14ac:dyDescent="0.25">
      <c r="A586" s="37"/>
      <c r="B586" s="43" t="s">
        <v>824</v>
      </c>
      <c r="C586" s="85"/>
      <c r="D586" s="86"/>
      <c r="E586" s="86"/>
      <c r="F586" s="86"/>
      <c r="G586" s="211"/>
      <c r="H586" s="211"/>
      <c r="I586" s="209"/>
      <c r="J586" s="211"/>
      <c r="K586" s="211"/>
      <c r="L586" s="211"/>
      <c r="M586" s="28"/>
      <c r="N586" s="209"/>
      <c r="O586" s="209"/>
      <c r="P586" s="209"/>
      <c r="Q586" s="209"/>
      <c r="R586" s="209"/>
      <c r="S586" s="209"/>
      <c r="T586" s="210"/>
    </row>
    <row r="587" spans="1:36" ht="21" x14ac:dyDescent="0.25">
      <c r="A587" s="37"/>
      <c r="B587" s="31" t="s">
        <v>825</v>
      </c>
      <c r="C587" s="210"/>
      <c r="D587" s="214"/>
      <c r="E587" s="210"/>
      <c r="F587" s="210"/>
      <c r="G587" s="211"/>
      <c r="H587" s="211"/>
      <c r="I587" s="209"/>
      <c r="J587" s="211"/>
      <c r="K587" s="211"/>
      <c r="L587" s="211"/>
      <c r="M587" s="209"/>
      <c r="N587" s="209"/>
      <c r="O587" s="209"/>
      <c r="P587" s="209"/>
      <c r="Q587" s="209"/>
      <c r="R587" s="209"/>
      <c r="S587" s="209"/>
      <c r="T587" s="210"/>
    </row>
    <row r="588" spans="1:36" ht="33.75" customHeight="1" x14ac:dyDescent="0.25">
      <c r="A588" s="37"/>
      <c r="B588" s="35" t="s">
        <v>702</v>
      </c>
      <c r="C588" s="210" t="s">
        <v>31</v>
      </c>
      <c r="D588" s="214" t="s">
        <v>31</v>
      </c>
      <c r="E588" s="210" t="s">
        <v>31</v>
      </c>
      <c r="F588" s="210" t="s">
        <v>31</v>
      </c>
      <c r="G588" s="211">
        <f>SUM(G589:G593)</f>
        <v>37</v>
      </c>
      <c r="H588" s="211">
        <f t="shared" ref="H588:S588" si="180">SUM(H589:H593)</f>
        <v>37</v>
      </c>
      <c r="I588" s="209">
        <f t="shared" si="180"/>
        <v>1743.09</v>
      </c>
      <c r="J588" s="211">
        <f t="shared" si="180"/>
        <v>14</v>
      </c>
      <c r="K588" s="211">
        <f t="shared" si="180"/>
        <v>0</v>
      </c>
      <c r="L588" s="211">
        <f t="shared" si="180"/>
        <v>14</v>
      </c>
      <c r="M588" s="209">
        <f>SUM(M589:M593)</f>
        <v>600.86</v>
      </c>
      <c r="N588" s="209">
        <f t="shared" si="180"/>
        <v>0</v>
      </c>
      <c r="O588" s="209">
        <f t="shared" si="180"/>
        <v>600.86</v>
      </c>
      <c r="P588" s="209">
        <f t="shared" si="180"/>
        <v>21889329.800000001</v>
      </c>
      <c r="Q588" s="209">
        <f t="shared" si="180"/>
        <v>7050707.7999999989</v>
      </c>
      <c r="R588" s="209">
        <f t="shared" si="180"/>
        <v>5935448.8000000007</v>
      </c>
      <c r="S588" s="209">
        <f t="shared" si="180"/>
        <v>8903173.1999999993</v>
      </c>
      <c r="T588" s="210"/>
    </row>
    <row r="589" spans="1:36" s="60" customFormat="1" x14ac:dyDescent="0.35">
      <c r="A589" s="37" t="s">
        <v>821</v>
      </c>
      <c r="B589" s="36" t="s">
        <v>826</v>
      </c>
      <c r="C589" s="37" t="s">
        <v>288</v>
      </c>
      <c r="D589" s="214">
        <v>39063</v>
      </c>
      <c r="E589" s="55">
        <v>42338</v>
      </c>
      <c r="F589" s="55">
        <v>42369</v>
      </c>
      <c r="G589" s="211">
        <v>3</v>
      </c>
      <c r="H589" s="211">
        <v>3</v>
      </c>
      <c r="I589" s="39">
        <v>516</v>
      </c>
      <c r="J589" s="211">
        <f>SUM(K589:L589)</f>
        <v>2</v>
      </c>
      <c r="K589" s="211">
        <v>0</v>
      </c>
      <c r="L589" s="211">
        <v>2</v>
      </c>
      <c r="M589" s="209">
        <f>SUM(N589:O589)</f>
        <v>65.87</v>
      </c>
      <c r="N589" s="209">
        <v>0</v>
      </c>
      <c r="O589" s="209">
        <v>65.87</v>
      </c>
      <c r="P589" s="209">
        <f>M589*36430</f>
        <v>2399644.1</v>
      </c>
      <c r="Q589" s="209">
        <v>772942.32</v>
      </c>
      <c r="R589" s="209">
        <v>650680.71</v>
      </c>
      <c r="S589" s="209">
        <f>P589-Q589-R589</f>
        <v>976021.0700000003</v>
      </c>
      <c r="T589" s="210"/>
      <c r="Z589" s="8"/>
      <c r="AA589" s="8"/>
      <c r="AI589" s="9"/>
      <c r="AJ589" s="9"/>
    </row>
    <row r="590" spans="1:36" s="60" customFormat="1" x14ac:dyDescent="0.35">
      <c r="A590" s="37" t="s">
        <v>536</v>
      </c>
      <c r="B590" s="36" t="s">
        <v>828</v>
      </c>
      <c r="C590" s="37" t="s">
        <v>100</v>
      </c>
      <c r="D590" s="214">
        <v>39063</v>
      </c>
      <c r="E590" s="55">
        <v>42338</v>
      </c>
      <c r="F590" s="55">
        <v>42369</v>
      </c>
      <c r="G590" s="211">
        <v>11</v>
      </c>
      <c r="H590" s="211">
        <v>11</v>
      </c>
      <c r="I590" s="39">
        <v>528.79999999999995</v>
      </c>
      <c r="J590" s="211">
        <f>SUM(K590:L590)</f>
        <v>5</v>
      </c>
      <c r="K590" s="211">
        <v>0</v>
      </c>
      <c r="L590" s="211">
        <v>5</v>
      </c>
      <c r="M590" s="209">
        <f>SUM(N590:O590)</f>
        <v>195.48</v>
      </c>
      <c r="N590" s="209">
        <v>0</v>
      </c>
      <c r="O590" s="209">
        <v>195.48</v>
      </c>
      <c r="P590" s="209">
        <f>M590*36430</f>
        <v>7121336.3999999994</v>
      </c>
      <c r="Q590" s="209">
        <v>2293832.77</v>
      </c>
      <c r="R590" s="209">
        <v>1931001.45</v>
      </c>
      <c r="S590" s="209">
        <f>P590-Q590-R590</f>
        <v>2896502.1799999988</v>
      </c>
      <c r="T590" s="210"/>
      <c r="Z590" s="8"/>
      <c r="AA590" s="8"/>
      <c r="AI590" s="9"/>
      <c r="AJ590" s="9"/>
    </row>
    <row r="591" spans="1:36" s="60" customFormat="1" x14ac:dyDescent="0.35">
      <c r="A591" s="37" t="s">
        <v>827</v>
      </c>
      <c r="B591" s="36" t="s">
        <v>829</v>
      </c>
      <c r="C591" s="37" t="s">
        <v>40</v>
      </c>
      <c r="D591" s="214">
        <v>40465</v>
      </c>
      <c r="E591" s="55">
        <v>42338</v>
      </c>
      <c r="F591" s="55">
        <v>42369</v>
      </c>
      <c r="G591" s="211">
        <v>2</v>
      </c>
      <c r="H591" s="211">
        <v>2</v>
      </c>
      <c r="I591" s="39">
        <v>153.29</v>
      </c>
      <c r="J591" s="211">
        <f>SUM(K591:L591)</f>
        <v>1</v>
      </c>
      <c r="K591" s="211">
        <v>0</v>
      </c>
      <c r="L591" s="211">
        <v>1</v>
      </c>
      <c r="M591" s="209">
        <f>SUM(N591:O591)</f>
        <v>45.31</v>
      </c>
      <c r="N591" s="209">
        <v>0</v>
      </c>
      <c r="O591" s="209">
        <v>45.31</v>
      </c>
      <c r="P591" s="209">
        <f>M591*36430</f>
        <v>1650643.3</v>
      </c>
      <c r="Q591" s="209">
        <v>531683.87</v>
      </c>
      <c r="R591" s="209">
        <v>447583.77</v>
      </c>
      <c r="S591" s="209">
        <f>P591-Q591-R591</f>
        <v>671375.66000000015</v>
      </c>
      <c r="T591" s="210"/>
      <c r="Z591" s="8"/>
      <c r="AA591" s="8"/>
      <c r="AI591" s="9"/>
      <c r="AJ591" s="9"/>
    </row>
    <row r="592" spans="1:36" x14ac:dyDescent="0.25">
      <c r="A592" s="37" t="s">
        <v>551</v>
      </c>
      <c r="B592" s="36" t="s">
        <v>831</v>
      </c>
      <c r="C592" s="37" t="s">
        <v>104</v>
      </c>
      <c r="D592" s="214">
        <v>40360</v>
      </c>
      <c r="E592" s="55">
        <v>42338</v>
      </c>
      <c r="F592" s="55">
        <v>42369</v>
      </c>
      <c r="G592" s="211">
        <v>2</v>
      </c>
      <c r="H592" s="211">
        <v>2</v>
      </c>
      <c r="I592" s="39">
        <v>151.19999999999999</v>
      </c>
      <c r="J592" s="211">
        <f>SUM(K592:L592)</f>
        <v>2</v>
      </c>
      <c r="K592" s="211">
        <v>0</v>
      </c>
      <c r="L592" s="211">
        <v>2</v>
      </c>
      <c r="M592" s="209">
        <f>SUM(N592:O592)</f>
        <v>87.2</v>
      </c>
      <c r="N592" s="209">
        <v>0</v>
      </c>
      <c r="O592" s="209">
        <v>87.2</v>
      </c>
      <c r="P592" s="209">
        <f>M592*36430</f>
        <v>3176696</v>
      </c>
      <c r="Q592" s="209">
        <v>1023236.23</v>
      </c>
      <c r="R592" s="209">
        <v>861383.91</v>
      </c>
      <c r="S592" s="209">
        <f>P592-Q592-R592</f>
        <v>1292075.8599999999</v>
      </c>
      <c r="T592" s="210"/>
    </row>
    <row r="593" spans="1:36" x14ac:dyDescent="0.25">
      <c r="A593" s="37" t="s">
        <v>830</v>
      </c>
      <c r="B593" s="36" t="s">
        <v>833</v>
      </c>
      <c r="C593" s="37" t="s">
        <v>181</v>
      </c>
      <c r="D593" s="214">
        <v>40903</v>
      </c>
      <c r="E593" s="55">
        <v>42338</v>
      </c>
      <c r="F593" s="55">
        <v>42369</v>
      </c>
      <c r="G593" s="211">
        <v>19</v>
      </c>
      <c r="H593" s="211">
        <v>19</v>
      </c>
      <c r="I593" s="39">
        <v>393.8</v>
      </c>
      <c r="J593" s="211">
        <f>SUM(K593:L593)</f>
        <v>4</v>
      </c>
      <c r="K593" s="211">
        <v>0</v>
      </c>
      <c r="L593" s="211">
        <v>4</v>
      </c>
      <c r="M593" s="209">
        <f>SUM(N593:O593)</f>
        <v>207</v>
      </c>
      <c r="N593" s="209">
        <v>0</v>
      </c>
      <c r="O593" s="209">
        <v>207</v>
      </c>
      <c r="P593" s="209">
        <f>M593*36430</f>
        <v>7541010</v>
      </c>
      <c r="Q593" s="209">
        <v>2429012.61</v>
      </c>
      <c r="R593" s="209">
        <v>2044798.96</v>
      </c>
      <c r="S593" s="209">
        <f>P593-Q593-R593</f>
        <v>3067198.4300000006</v>
      </c>
      <c r="T593" s="210"/>
    </row>
    <row r="594" spans="1:36" ht="21.75" customHeight="1" x14ac:dyDescent="0.25">
      <c r="A594" s="37"/>
      <c r="B594" s="50" t="s">
        <v>834</v>
      </c>
      <c r="C594" s="39"/>
      <c r="D594" s="214"/>
      <c r="E594" s="39"/>
      <c r="F594" s="39"/>
      <c r="G594" s="211"/>
      <c r="H594" s="211"/>
      <c r="I594" s="209"/>
      <c r="J594" s="211"/>
      <c r="K594" s="211"/>
      <c r="L594" s="211"/>
      <c r="M594" s="209"/>
      <c r="N594" s="209"/>
      <c r="O594" s="209"/>
      <c r="P594" s="209"/>
      <c r="Q594" s="209"/>
      <c r="R594" s="209"/>
      <c r="S594" s="209"/>
      <c r="T594" s="210"/>
    </row>
    <row r="595" spans="1:36" ht="31.5" x14ac:dyDescent="0.25">
      <c r="A595" s="37"/>
      <c r="B595" s="52" t="s">
        <v>418</v>
      </c>
      <c r="C595" s="210" t="s">
        <v>31</v>
      </c>
      <c r="D595" s="214" t="s">
        <v>31</v>
      </c>
      <c r="E595" s="210" t="s">
        <v>31</v>
      </c>
      <c r="F595" s="210" t="s">
        <v>31</v>
      </c>
      <c r="G595" s="211">
        <f>SUM(G596:G599)</f>
        <v>41</v>
      </c>
      <c r="H595" s="211">
        <f t="shared" ref="H595:S595" si="181">SUM(H596:H599)</f>
        <v>39</v>
      </c>
      <c r="I595" s="209">
        <f t="shared" si="181"/>
        <v>709</v>
      </c>
      <c r="J595" s="211">
        <f t="shared" si="181"/>
        <v>18</v>
      </c>
      <c r="K595" s="211">
        <f t="shared" si="181"/>
        <v>3</v>
      </c>
      <c r="L595" s="211">
        <f t="shared" si="181"/>
        <v>15</v>
      </c>
      <c r="M595" s="209">
        <f>SUM(M596:M599)</f>
        <v>553.88</v>
      </c>
      <c r="N595" s="209">
        <f t="shared" si="181"/>
        <v>93.4</v>
      </c>
      <c r="O595" s="209">
        <f t="shared" si="181"/>
        <v>460.48</v>
      </c>
      <c r="P595" s="209">
        <f t="shared" si="181"/>
        <v>20177848.399999999</v>
      </c>
      <c r="Q595" s="209">
        <f t="shared" si="181"/>
        <v>6499427.54</v>
      </c>
      <c r="R595" s="209">
        <f t="shared" si="181"/>
        <v>5471368.3399999999</v>
      </c>
      <c r="S595" s="209">
        <f t="shared" si="181"/>
        <v>8207052.5199999986</v>
      </c>
      <c r="T595" s="210"/>
    </row>
    <row r="596" spans="1:36" x14ac:dyDescent="0.25">
      <c r="A596" s="37" t="s">
        <v>832</v>
      </c>
      <c r="B596" s="52" t="s">
        <v>836</v>
      </c>
      <c r="C596" s="211">
        <v>24</v>
      </c>
      <c r="D596" s="214" t="s">
        <v>837</v>
      </c>
      <c r="E596" s="55">
        <v>42338</v>
      </c>
      <c r="F596" s="55">
        <v>42369</v>
      </c>
      <c r="G596" s="211">
        <v>10</v>
      </c>
      <c r="H596" s="211">
        <v>10</v>
      </c>
      <c r="I596" s="39">
        <v>121.4</v>
      </c>
      <c r="J596" s="211">
        <f>SUM(K596:L596)</f>
        <v>4</v>
      </c>
      <c r="K596" s="211">
        <v>2</v>
      </c>
      <c r="L596" s="211">
        <v>2</v>
      </c>
      <c r="M596" s="209">
        <f>SUM(N596:O596)</f>
        <v>104.9</v>
      </c>
      <c r="N596" s="209">
        <v>65.7</v>
      </c>
      <c r="O596" s="209">
        <v>39.200000000000003</v>
      </c>
      <c r="P596" s="209">
        <f>M596*36430</f>
        <v>3821507</v>
      </c>
      <c r="Q596" s="209">
        <v>1230934.4099999999</v>
      </c>
      <c r="R596" s="209">
        <v>1036229.03</v>
      </c>
      <c r="S596" s="209">
        <f>P596-Q596-R596</f>
        <v>1554343.5599999998</v>
      </c>
      <c r="T596" s="210"/>
    </row>
    <row r="597" spans="1:36" x14ac:dyDescent="0.25">
      <c r="A597" s="37" t="s">
        <v>835</v>
      </c>
      <c r="B597" s="52" t="s">
        <v>839</v>
      </c>
      <c r="C597" s="211">
        <v>3</v>
      </c>
      <c r="D597" s="214" t="s">
        <v>840</v>
      </c>
      <c r="E597" s="55">
        <v>42338</v>
      </c>
      <c r="F597" s="55">
        <v>42369</v>
      </c>
      <c r="G597" s="211">
        <v>4</v>
      </c>
      <c r="H597" s="211">
        <v>4</v>
      </c>
      <c r="I597" s="39">
        <v>124.3</v>
      </c>
      <c r="J597" s="211">
        <f>SUM(K597:L597)</f>
        <v>3</v>
      </c>
      <c r="K597" s="211">
        <v>1</v>
      </c>
      <c r="L597" s="211">
        <v>2</v>
      </c>
      <c r="M597" s="209">
        <f>SUM(N597:O597)</f>
        <v>97.87</v>
      </c>
      <c r="N597" s="209">
        <v>27.7</v>
      </c>
      <c r="O597" s="209">
        <v>70.17</v>
      </c>
      <c r="P597" s="209">
        <f>M597*36430</f>
        <v>3565404.1</v>
      </c>
      <c r="Q597" s="209">
        <v>1148441.8500000001</v>
      </c>
      <c r="R597" s="209">
        <v>966784.9</v>
      </c>
      <c r="S597" s="209">
        <f>P597-Q597-R597</f>
        <v>1450177.35</v>
      </c>
      <c r="T597" s="210"/>
    </row>
    <row r="598" spans="1:36" ht="11.25" customHeight="1" x14ac:dyDescent="0.25">
      <c r="A598" s="37" t="s">
        <v>838</v>
      </c>
      <c r="B598" s="52" t="s">
        <v>842</v>
      </c>
      <c r="C598" s="211">
        <v>6</v>
      </c>
      <c r="D598" s="214" t="s">
        <v>843</v>
      </c>
      <c r="E598" s="55">
        <v>42338</v>
      </c>
      <c r="F598" s="55">
        <v>42369</v>
      </c>
      <c r="G598" s="211">
        <v>3</v>
      </c>
      <c r="H598" s="211">
        <v>1</v>
      </c>
      <c r="I598" s="39">
        <v>124</v>
      </c>
      <c r="J598" s="211">
        <f>SUM(K598:L598)</f>
        <v>1</v>
      </c>
      <c r="K598" s="211">
        <v>0</v>
      </c>
      <c r="L598" s="211">
        <v>1</v>
      </c>
      <c r="M598" s="209">
        <f>SUM(N598:O598)</f>
        <v>20.399999999999999</v>
      </c>
      <c r="N598" s="209">
        <v>0</v>
      </c>
      <c r="O598" s="209">
        <v>20.399999999999999</v>
      </c>
      <c r="P598" s="209">
        <f>M598*36430</f>
        <v>743172</v>
      </c>
      <c r="Q598" s="209">
        <v>239380.95</v>
      </c>
      <c r="R598" s="209">
        <v>201516.42</v>
      </c>
      <c r="S598" s="209">
        <f>P598-Q598-R598</f>
        <v>302274.63</v>
      </c>
      <c r="T598" s="210"/>
    </row>
    <row r="599" spans="1:36" s="60" customFormat="1" ht="11.25" customHeight="1" x14ac:dyDescent="0.35">
      <c r="A599" s="37" t="s">
        <v>841</v>
      </c>
      <c r="B599" s="52" t="s">
        <v>845</v>
      </c>
      <c r="C599" s="211">
        <v>4</v>
      </c>
      <c r="D599" s="214" t="s">
        <v>840</v>
      </c>
      <c r="E599" s="55">
        <v>42338</v>
      </c>
      <c r="F599" s="55">
        <v>42369</v>
      </c>
      <c r="G599" s="211">
        <v>24</v>
      </c>
      <c r="H599" s="211">
        <v>24</v>
      </c>
      <c r="I599" s="39">
        <v>339.3</v>
      </c>
      <c r="J599" s="211">
        <f>SUM(K599:L599)</f>
        <v>10</v>
      </c>
      <c r="K599" s="211">
        <v>0</v>
      </c>
      <c r="L599" s="211">
        <v>10</v>
      </c>
      <c r="M599" s="209">
        <f>SUM(N599:O599)</f>
        <v>330.71</v>
      </c>
      <c r="N599" s="209">
        <v>0</v>
      </c>
      <c r="O599" s="209">
        <v>330.71</v>
      </c>
      <c r="P599" s="209">
        <f>M599*36430</f>
        <v>12047765.299999999</v>
      </c>
      <c r="Q599" s="209">
        <v>3880670.33</v>
      </c>
      <c r="R599" s="209">
        <v>3266837.99</v>
      </c>
      <c r="S599" s="209">
        <f>P599-Q599-R599</f>
        <v>4900256.9799999986</v>
      </c>
      <c r="T599" s="210"/>
      <c r="Z599" s="8"/>
      <c r="AA599" s="8"/>
      <c r="AI599" s="9"/>
      <c r="AJ599" s="9"/>
    </row>
    <row r="600" spans="1:36" ht="21.75" customHeight="1" x14ac:dyDescent="0.25">
      <c r="A600" s="37"/>
      <c r="B600" s="50" t="s">
        <v>414</v>
      </c>
      <c r="C600" s="211"/>
      <c r="D600" s="214"/>
      <c r="E600" s="55"/>
      <c r="F600" s="55"/>
      <c r="G600" s="211"/>
      <c r="H600" s="211"/>
      <c r="I600" s="209"/>
      <c r="J600" s="211"/>
      <c r="K600" s="211"/>
      <c r="L600" s="211"/>
      <c r="M600" s="28"/>
      <c r="N600" s="209"/>
      <c r="O600" s="209"/>
      <c r="P600" s="209"/>
      <c r="Q600" s="209"/>
      <c r="R600" s="209"/>
      <c r="S600" s="209"/>
      <c r="T600" s="210"/>
    </row>
    <row r="601" spans="1:36" ht="22.5" customHeight="1" x14ac:dyDescent="0.25">
      <c r="A601" s="37"/>
      <c r="B601" s="107" t="s">
        <v>846</v>
      </c>
      <c r="C601" s="210"/>
      <c r="D601" s="214"/>
      <c r="E601" s="210"/>
      <c r="F601" s="210"/>
      <c r="G601" s="211"/>
      <c r="H601" s="211"/>
      <c r="I601" s="209"/>
      <c r="J601" s="211"/>
      <c r="K601" s="211"/>
      <c r="L601" s="211"/>
      <c r="M601" s="209"/>
      <c r="N601" s="209"/>
      <c r="O601" s="209"/>
      <c r="P601" s="209"/>
      <c r="Q601" s="209"/>
      <c r="R601" s="209"/>
      <c r="S601" s="209"/>
      <c r="T601" s="210"/>
    </row>
    <row r="602" spans="1:36" ht="34.5" customHeight="1" x14ac:dyDescent="0.25">
      <c r="A602" s="37"/>
      <c r="B602" s="105" t="s">
        <v>560</v>
      </c>
      <c r="C602" s="210" t="s">
        <v>31</v>
      </c>
      <c r="D602" s="214" t="s">
        <v>31</v>
      </c>
      <c r="E602" s="210" t="s">
        <v>31</v>
      </c>
      <c r="F602" s="210" t="s">
        <v>31</v>
      </c>
      <c r="G602" s="211">
        <f>SUM(G603:G617)</f>
        <v>218</v>
      </c>
      <c r="H602" s="211">
        <f>SUM(H603:H617)</f>
        <v>210</v>
      </c>
      <c r="I602" s="209">
        <f t="shared" ref="I602:S602" si="182">SUM(I603:I617)</f>
        <v>2992.7000000000003</v>
      </c>
      <c r="J602" s="211">
        <f>SUM(J603:J617)</f>
        <v>77</v>
      </c>
      <c r="K602" s="211">
        <f t="shared" si="182"/>
        <v>30</v>
      </c>
      <c r="L602" s="211">
        <f t="shared" si="182"/>
        <v>47</v>
      </c>
      <c r="M602" s="209">
        <f t="shared" si="182"/>
        <v>2495.08</v>
      </c>
      <c r="N602" s="39">
        <f t="shared" si="182"/>
        <v>951.44999999999993</v>
      </c>
      <c r="O602" s="209">
        <f t="shared" si="182"/>
        <v>1543.6299999999999</v>
      </c>
      <c r="P602" s="209">
        <f t="shared" si="182"/>
        <v>88301102.060000002</v>
      </c>
      <c r="Q602" s="209">
        <f t="shared" si="182"/>
        <v>28442408.899999995</v>
      </c>
      <c r="R602" s="209">
        <f t="shared" si="182"/>
        <v>23943477.27</v>
      </c>
      <c r="S602" s="209">
        <f t="shared" si="182"/>
        <v>35915215.890000008</v>
      </c>
      <c r="T602" s="210"/>
    </row>
    <row r="603" spans="1:36" ht="13.5" customHeight="1" x14ac:dyDescent="0.25">
      <c r="A603" s="37" t="s">
        <v>844</v>
      </c>
      <c r="B603" s="36" t="s">
        <v>848</v>
      </c>
      <c r="C603" s="37" t="s">
        <v>80</v>
      </c>
      <c r="D603" s="214">
        <v>39052</v>
      </c>
      <c r="E603" s="55">
        <v>42338</v>
      </c>
      <c r="F603" s="55">
        <v>42369</v>
      </c>
      <c r="G603" s="211">
        <v>31</v>
      </c>
      <c r="H603" s="211">
        <v>31</v>
      </c>
      <c r="I603" s="39">
        <v>323.7</v>
      </c>
      <c r="J603" s="211">
        <f>SUM(K603:L603)</f>
        <v>8</v>
      </c>
      <c r="K603" s="211">
        <v>2</v>
      </c>
      <c r="L603" s="211">
        <v>6</v>
      </c>
      <c r="M603" s="209">
        <f t="shared" ref="M603:M617" si="183">SUM(N603:O603)</f>
        <v>303.60000000000002</v>
      </c>
      <c r="N603" s="209">
        <v>68.8</v>
      </c>
      <c r="O603" s="209">
        <v>234.8</v>
      </c>
      <c r="P603" s="209">
        <v>10938018.939999999</v>
      </c>
      <c r="Q603" s="209">
        <v>3523213.19</v>
      </c>
      <c r="R603" s="209">
        <v>2965922.3</v>
      </c>
      <c r="S603" s="209">
        <f t="shared" ref="S603:S616" si="184">P603-Q603-R603</f>
        <v>4448883.45</v>
      </c>
      <c r="T603" s="210"/>
    </row>
    <row r="604" spans="1:36" s="108" customFormat="1" x14ac:dyDescent="0.35">
      <c r="A604" s="37" t="s">
        <v>847</v>
      </c>
      <c r="B604" s="36" t="s">
        <v>850</v>
      </c>
      <c r="C604" s="37" t="s">
        <v>162</v>
      </c>
      <c r="D604" s="214">
        <v>39064</v>
      </c>
      <c r="E604" s="55">
        <v>42338</v>
      </c>
      <c r="F604" s="55">
        <v>42369</v>
      </c>
      <c r="G604" s="211">
        <v>16</v>
      </c>
      <c r="H604" s="211">
        <v>16</v>
      </c>
      <c r="I604" s="39">
        <v>125.2</v>
      </c>
      <c r="J604" s="211">
        <f t="shared" ref="J604:J617" si="185">SUM(K604:L604)</f>
        <v>5</v>
      </c>
      <c r="K604" s="211">
        <v>0</v>
      </c>
      <c r="L604" s="211">
        <v>5</v>
      </c>
      <c r="M604" s="209">
        <f t="shared" si="183"/>
        <v>100.4</v>
      </c>
      <c r="N604" s="209">
        <v>0</v>
      </c>
      <c r="O604" s="209">
        <v>100.4</v>
      </c>
      <c r="P604" s="209">
        <v>3617184.13</v>
      </c>
      <c r="Q604" s="209">
        <v>1165120.57</v>
      </c>
      <c r="R604" s="209">
        <v>980825.4299999997</v>
      </c>
      <c r="S604" s="209">
        <f t="shared" si="184"/>
        <v>1471238.13</v>
      </c>
      <c r="T604" s="25"/>
      <c r="Z604" s="8"/>
      <c r="AA604" s="8"/>
      <c r="AI604" s="49"/>
      <c r="AJ604" s="49"/>
    </row>
    <row r="605" spans="1:36" s="108" customFormat="1" x14ac:dyDescent="0.35">
      <c r="A605" s="37" t="s">
        <v>849</v>
      </c>
      <c r="B605" s="36" t="s">
        <v>852</v>
      </c>
      <c r="C605" s="37" t="s">
        <v>42</v>
      </c>
      <c r="D605" s="214">
        <v>39064</v>
      </c>
      <c r="E605" s="55">
        <v>42338</v>
      </c>
      <c r="F605" s="55">
        <v>42369</v>
      </c>
      <c r="G605" s="211">
        <v>10</v>
      </c>
      <c r="H605" s="211">
        <v>10</v>
      </c>
      <c r="I605" s="39">
        <v>227.4</v>
      </c>
      <c r="J605" s="211">
        <f t="shared" si="185"/>
        <v>6</v>
      </c>
      <c r="K605" s="211">
        <v>5</v>
      </c>
      <c r="L605" s="211">
        <v>1</v>
      </c>
      <c r="M605" s="209">
        <f t="shared" si="183"/>
        <v>202.39999999999998</v>
      </c>
      <c r="N605" s="209">
        <v>170.1</v>
      </c>
      <c r="O605" s="209">
        <v>32.299999999999997</v>
      </c>
      <c r="P605" s="209">
        <v>7292012.6299999999</v>
      </c>
      <c r="Q605" s="209">
        <v>2348808.7999999998</v>
      </c>
      <c r="R605" s="209">
        <v>1977281.53</v>
      </c>
      <c r="S605" s="209">
        <v>2965922.3</v>
      </c>
      <c r="T605" s="28"/>
      <c r="Z605" s="8"/>
      <c r="AA605" s="8"/>
      <c r="AI605" s="49"/>
      <c r="AJ605" s="49"/>
    </row>
    <row r="606" spans="1:36" s="108" customFormat="1" x14ac:dyDescent="0.35">
      <c r="A606" s="37" t="s">
        <v>851</v>
      </c>
      <c r="B606" s="35" t="s">
        <v>854</v>
      </c>
      <c r="C606" s="210">
        <v>14</v>
      </c>
      <c r="D606" s="214">
        <v>39527</v>
      </c>
      <c r="E606" s="55">
        <v>42338</v>
      </c>
      <c r="F606" s="55">
        <v>42369</v>
      </c>
      <c r="G606" s="210">
        <v>5</v>
      </c>
      <c r="H606" s="210">
        <v>5</v>
      </c>
      <c r="I606" s="39">
        <v>100.7</v>
      </c>
      <c r="J606" s="211">
        <f t="shared" si="185"/>
        <v>2</v>
      </c>
      <c r="K606" s="210">
        <v>0</v>
      </c>
      <c r="L606" s="210">
        <v>2</v>
      </c>
      <c r="M606" s="209">
        <f t="shared" si="183"/>
        <v>35.96</v>
      </c>
      <c r="N606" s="209">
        <v>0</v>
      </c>
      <c r="O606" s="209">
        <v>35.96</v>
      </c>
      <c r="P606" s="209">
        <v>1295557.18</v>
      </c>
      <c r="Q606" s="209">
        <v>417308.12</v>
      </c>
      <c r="R606" s="209">
        <v>351299.62</v>
      </c>
      <c r="S606" s="209">
        <f t="shared" si="184"/>
        <v>526949.43999999994</v>
      </c>
      <c r="T606" s="25"/>
      <c r="Z606" s="8"/>
      <c r="AA606" s="8"/>
      <c r="AI606" s="49"/>
      <c r="AJ606" s="49"/>
    </row>
    <row r="607" spans="1:36" s="63" customFormat="1" ht="15.75" customHeight="1" x14ac:dyDescent="0.25">
      <c r="A607" s="37" t="s">
        <v>853</v>
      </c>
      <c r="B607" s="36" t="s">
        <v>856</v>
      </c>
      <c r="C607" s="37" t="s">
        <v>174</v>
      </c>
      <c r="D607" s="214">
        <v>39589</v>
      </c>
      <c r="E607" s="55">
        <v>42338</v>
      </c>
      <c r="F607" s="55">
        <v>42369</v>
      </c>
      <c r="G607" s="211">
        <v>26</v>
      </c>
      <c r="H607" s="211">
        <v>26</v>
      </c>
      <c r="I607" s="39">
        <v>198</v>
      </c>
      <c r="J607" s="211">
        <f t="shared" si="185"/>
        <v>6</v>
      </c>
      <c r="K607" s="211">
        <v>2</v>
      </c>
      <c r="L607" s="211">
        <v>4</v>
      </c>
      <c r="M607" s="209">
        <f t="shared" si="183"/>
        <v>198</v>
      </c>
      <c r="N607" s="209">
        <v>62.7</v>
      </c>
      <c r="O607" s="209">
        <v>135.30000000000001</v>
      </c>
      <c r="P607" s="209">
        <v>7133490.6200000001</v>
      </c>
      <c r="Q607" s="209">
        <v>2297747.73</v>
      </c>
      <c r="R607" s="209">
        <v>1934297.1600000006</v>
      </c>
      <c r="S607" s="209">
        <f t="shared" si="184"/>
        <v>2901445.73</v>
      </c>
      <c r="T607" s="39"/>
      <c r="Z607" s="8"/>
      <c r="AA607" s="8"/>
      <c r="AI607" s="65"/>
      <c r="AJ607" s="65"/>
    </row>
    <row r="608" spans="1:36" s="63" customFormat="1" x14ac:dyDescent="0.25">
      <c r="A608" s="37" t="s">
        <v>855</v>
      </c>
      <c r="B608" s="36" t="s">
        <v>858</v>
      </c>
      <c r="C608" s="37" t="s">
        <v>64</v>
      </c>
      <c r="D608" s="214">
        <v>39589</v>
      </c>
      <c r="E608" s="55">
        <v>42338</v>
      </c>
      <c r="F608" s="55">
        <v>42369</v>
      </c>
      <c r="G608" s="211">
        <v>8</v>
      </c>
      <c r="H608" s="211">
        <v>8</v>
      </c>
      <c r="I608" s="39">
        <v>139.01</v>
      </c>
      <c r="J608" s="211">
        <f t="shared" si="185"/>
        <v>5</v>
      </c>
      <c r="K608" s="211">
        <v>1</v>
      </c>
      <c r="L608" s="211">
        <v>4</v>
      </c>
      <c r="M608" s="209">
        <f t="shared" si="183"/>
        <v>139.01</v>
      </c>
      <c r="N608" s="209">
        <v>22.7</v>
      </c>
      <c r="O608" s="209">
        <v>116.31</v>
      </c>
      <c r="P608" s="209">
        <v>5008214.8</v>
      </c>
      <c r="Q608" s="209">
        <v>1613181.37</v>
      </c>
      <c r="R608" s="209">
        <v>1358013.3699999996</v>
      </c>
      <c r="S608" s="209">
        <f t="shared" si="184"/>
        <v>2037020.06</v>
      </c>
      <c r="T608" s="39"/>
      <c r="Z608" s="8"/>
      <c r="AA608" s="8"/>
      <c r="AI608" s="65"/>
      <c r="AJ608" s="65"/>
    </row>
    <row r="609" spans="1:36" s="63" customFormat="1" x14ac:dyDescent="0.25">
      <c r="A609" s="37" t="s">
        <v>857</v>
      </c>
      <c r="B609" s="36" t="s">
        <v>860</v>
      </c>
      <c r="C609" s="37" t="s">
        <v>56</v>
      </c>
      <c r="D609" s="214">
        <v>39589</v>
      </c>
      <c r="E609" s="55">
        <v>42338</v>
      </c>
      <c r="F609" s="55">
        <v>42369</v>
      </c>
      <c r="G609" s="211">
        <v>15</v>
      </c>
      <c r="H609" s="211">
        <v>15</v>
      </c>
      <c r="I609" s="39">
        <v>153.43</v>
      </c>
      <c r="J609" s="211">
        <f t="shared" si="185"/>
        <v>6</v>
      </c>
      <c r="K609" s="211">
        <v>2</v>
      </c>
      <c r="L609" s="211">
        <v>4</v>
      </c>
      <c r="M609" s="209">
        <f t="shared" si="183"/>
        <v>124.08</v>
      </c>
      <c r="N609" s="209">
        <v>39</v>
      </c>
      <c r="O609" s="209">
        <v>85.08</v>
      </c>
      <c r="P609" s="209">
        <v>4422456.28</v>
      </c>
      <c r="Q609" s="209">
        <v>1424504.42</v>
      </c>
      <c r="R609" s="209">
        <v>1199180.7400000002</v>
      </c>
      <c r="S609" s="209">
        <f t="shared" si="184"/>
        <v>1798771.12</v>
      </c>
      <c r="T609" s="39"/>
      <c r="Z609" s="8"/>
      <c r="AA609" s="8"/>
      <c r="AI609" s="65"/>
      <c r="AJ609" s="65"/>
    </row>
    <row r="610" spans="1:36" s="63" customFormat="1" x14ac:dyDescent="0.25">
      <c r="A610" s="37" t="s">
        <v>859</v>
      </c>
      <c r="B610" s="36" t="s">
        <v>862</v>
      </c>
      <c r="C610" s="37" t="s">
        <v>131</v>
      </c>
      <c r="D610" s="214">
        <v>39589</v>
      </c>
      <c r="E610" s="55">
        <v>42338</v>
      </c>
      <c r="F610" s="55">
        <v>42369</v>
      </c>
      <c r="G610" s="211">
        <v>7</v>
      </c>
      <c r="H610" s="211">
        <v>7</v>
      </c>
      <c r="I610" s="39">
        <v>159.33000000000001</v>
      </c>
      <c r="J610" s="211">
        <f t="shared" si="185"/>
        <v>4</v>
      </c>
      <c r="K610" s="211">
        <v>2</v>
      </c>
      <c r="L610" s="211">
        <v>2</v>
      </c>
      <c r="M610" s="209">
        <f t="shared" si="183"/>
        <v>159.32999999999998</v>
      </c>
      <c r="N610" s="209">
        <v>80.209999999999994</v>
      </c>
      <c r="O610" s="209">
        <v>79.12</v>
      </c>
      <c r="P610" s="209">
        <v>5678835.9100000001</v>
      </c>
      <c r="Q610" s="209">
        <v>1829193.17</v>
      </c>
      <c r="R610" s="209">
        <v>1539857.1</v>
      </c>
      <c r="S610" s="209">
        <f t="shared" si="184"/>
        <v>2309785.64</v>
      </c>
      <c r="T610" s="39"/>
      <c r="Z610" s="8"/>
      <c r="AA610" s="8"/>
      <c r="AI610" s="65"/>
      <c r="AJ610" s="65"/>
    </row>
    <row r="611" spans="1:36" s="63" customFormat="1" x14ac:dyDescent="0.25">
      <c r="A611" s="37" t="s">
        <v>861</v>
      </c>
      <c r="B611" s="36" t="s">
        <v>864</v>
      </c>
      <c r="C611" s="37" t="s">
        <v>489</v>
      </c>
      <c r="D611" s="214">
        <v>39071</v>
      </c>
      <c r="E611" s="55">
        <v>42338</v>
      </c>
      <c r="F611" s="55">
        <v>42369</v>
      </c>
      <c r="G611" s="211">
        <v>9</v>
      </c>
      <c r="H611" s="211">
        <v>9</v>
      </c>
      <c r="I611" s="39">
        <v>169.7</v>
      </c>
      <c r="J611" s="211">
        <f t="shared" si="185"/>
        <v>6</v>
      </c>
      <c r="K611" s="211">
        <v>5</v>
      </c>
      <c r="L611" s="211">
        <v>1</v>
      </c>
      <c r="M611" s="209">
        <f t="shared" si="183"/>
        <v>169.7</v>
      </c>
      <c r="N611" s="209">
        <v>148.1</v>
      </c>
      <c r="O611" s="209">
        <v>21.6</v>
      </c>
      <c r="P611" s="209">
        <v>6048443.1900000004</v>
      </c>
      <c r="Q611" s="209">
        <v>1948246.29</v>
      </c>
      <c r="R611" s="209">
        <v>1640078.7600000002</v>
      </c>
      <c r="S611" s="209">
        <f t="shared" si="184"/>
        <v>2460118.14</v>
      </c>
      <c r="T611" s="39"/>
      <c r="Z611" s="8"/>
      <c r="AA611" s="8"/>
      <c r="AI611" s="65"/>
      <c r="AJ611" s="65"/>
    </row>
    <row r="612" spans="1:36" s="63" customFormat="1" x14ac:dyDescent="0.25">
      <c r="A612" s="37" t="s">
        <v>863</v>
      </c>
      <c r="B612" s="36" t="s">
        <v>866</v>
      </c>
      <c r="C612" s="37" t="s">
        <v>486</v>
      </c>
      <c r="D612" s="214" t="s">
        <v>867</v>
      </c>
      <c r="E612" s="55">
        <v>42338</v>
      </c>
      <c r="F612" s="55">
        <v>42369</v>
      </c>
      <c r="G612" s="211">
        <v>4</v>
      </c>
      <c r="H612" s="211">
        <v>4</v>
      </c>
      <c r="I612" s="39">
        <v>211.2</v>
      </c>
      <c r="J612" s="211">
        <f t="shared" si="185"/>
        <v>4</v>
      </c>
      <c r="K612" s="211">
        <v>1</v>
      </c>
      <c r="L612" s="211">
        <v>3</v>
      </c>
      <c r="M612" s="209">
        <f t="shared" si="183"/>
        <v>142.69999999999999</v>
      </c>
      <c r="N612" s="209">
        <v>26.7</v>
      </c>
      <c r="O612" s="209">
        <v>116</v>
      </c>
      <c r="P612" s="209">
        <v>5086109.8600000003</v>
      </c>
      <c r="Q612" s="209">
        <v>1638271.92</v>
      </c>
      <c r="R612" s="209">
        <v>1379135.1800000004</v>
      </c>
      <c r="S612" s="209">
        <f t="shared" si="184"/>
        <v>2068702.76</v>
      </c>
      <c r="T612" s="39"/>
      <c r="Z612" s="8"/>
      <c r="AA612" s="8"/>
      <c r="AI612" s="65"/>
      <c r="AJ612" s="65"/>
    </row>
    <row r="613" spans="1:36" s="63" customFormat="1" x14ac:dyDescent="0.25">
      <c r="A613" s="37" t="s">
        <v>865</v>
      </c>
      <c r="B613" s="36" t="s">
        <v>869</v>
      </c>
      <c r="C613" s="37" t="s">
        <v>495</v>
      </c>
      <c r="D613" s="214">
        <v>39076</v>
      </c>
      <c r="E613" s="55">
        <v>42338</v>
      </c>
      <c r="F613" s="55">
        <v>42369</v>
      </c>
      <c r="G613" s="211">
        <v>24</v>
      </c>
      <c r="H613" s="211">
        <v>24</v>
      </c>
      <c r="I613" s="39">
        <v>333.13</v>
      </c>
      <c r="J613" s="211">
        <f t="shared" si="185"/>
        <v>7</v>
      </c>
      <c r="K613" s="211">
        <v>2</v>
      </c>
      <c r="L613" s="211">
        <v>5</v>
      </c>
      <c r="M613" s="209">
        <f t="shared" si="183"/>
        <v>294.3</v>
      </c>
      <c r="N613" s="209">
        <v>77.34</v>
      </c>
      <c r="O613" s="209">
        <v>216.96</v>
      </c>
      <c r="P613" s="209">
        <v>10489433.289999999</v>
      </c>
      <c r="Q613" s="209">
        <v>3378720.58</v>
      </c>
      <c r="R613" s="209">
        <v>2844285.0799999991</v>
      </c>
      <c r="S613" s="209">
        <f t="shared" si="184"/>
        <v>4266427.63</v>
      </c>
      <c r="T613" s="39"/>
      <c r="Z613" s="8"/>
      <c r="AA613" s="8"/>
      <c r="AI613" s="65"/>
      <c r="AJ613" s="65"/>
    </row>
    <row r="614" spans="1:36" x14ac:dyDescent="0.25">
      <c r="A614" s="37" t="s">
        <v>868</v>
      </c>
      <c r="B614" s="36" t="s">
        <v>871</v>
      </c>
      <c r="C614" s="37" t="s">
        <v>100</v>
      </c>
      <c r="D614" s="214">
        <v>39924</v>
      </c>
      <c r="E614" s="55">
        <v>42338</v>
      </c>
      <c r="F614" s="55">
        <v>42369</v>
      </c>
      <c r="G614" s="211">
        <v>9</v>
      </c>
      <c r="H614" s="211">
        <v>9</v>
      </c>
      <c r="I614" s="39">
        <v>111.8</v>
      </c>
      <c r="J614" s="211">
        <f t="shared" si="185"/>
        <v>3</v>
      </c>
      <c r="K614" s="211">
        <v>1</v>
      </c>
      <c r="L614" s="211">
        <v>2</v>
      </c>
      <c r="M614" s="209">
        <f t="shared" si="183"/>
        <v>111.8</v>
      </c>
      <c r="N614" s="209">
        <v>40.200000000000003</v>
      </c>
      <c r="O614" s="209">
        <v>71.599999999999994</v>
      </c>
      <c r="P614" s="209">
        <v>3797351.49</v>
      </c>
      <c r="Q614" s="209">
        <v>1223153.75</v>
      </c>
      <c r="R614" s="209">
        <v>1029679.1000000003</v>
      </c>
      <c r="S614" s="209">
        <f t="shared" si="184"/>
        <v>1544518.64</v>
      </c>
      <c r="T614" s="210"/>
    </row>
    <row r="615" spans="1:36" x14ac:dyDescent="0.25">
      <c r="A615" s="37" t="s">
        <v>870</v>
      </c>
      <c r="B615" s="36" t="s">
        <v>873</v>
      </c>
      <c r="C615" s="37" t="s">
        <v>874</v>
      </c>
      <c r="D615" s="214">
        <v>40449</v>
      </c>
      <c r="E615" s="55">
        <v>42338</v>
      </c>
      <c r="F615" s="55">
        <v>42369</v>
      </c>
      <c r="G615" s="211">
        <v>15</v>
      </c>
      <c r="H615" s="211">
        <v>15</v>
      </c>
      <c r="I615" s="39">
        <v>202.6</v>
      </c>
      <c r="J615" s="211">
        <f t="shared" si="185"/>
        <v>4</v>
      </c>
      <c r="K615" s="211">
        <v>3</v>
      </c>
      <c r="L615" s="211">
        <v>1</v>
      </c>
      <c r="M615" s="209">
        <f t="shared" si="183"/>
        <v>122.5</v>
      </c>
      <c r="N615" s="209">
        <v>76.3</v>
      </c>
      <c r="O615" s="209">
        <v>46.2</v>
      </c>
      <c r="P615" s="209">
        <v>4160783.15</v>
      </c>
      <c r="Q615" s="209">
        <v>1340217.6499999999</v>
      </c>
      <c r="R615" s="209">
        <v>1128226.2</v>
      </c>
      <c r="S615" s="209">
        <v>1692339.3</v>
      </c>
      <c r="T615" s="209"/>
      <c r="AB615" s="61"/>
      <c r="AC615" s="61"/>
      <c r="AD615" s="61"/>
      <c r="AE615" s="61"/>
      <c r="AF615" s="61"/>
      <c r="AG615" s="61"/>
      <c r="AH615" s="61"/>
      <c r="AI615" s="109"/>
    </row>
    <row r="616" spans="1:36" x14ac:dyDescent="0.25">
      <c r="A616" s="37" t="s">
        <v>872</v>
      </c>
      <c r="B616" s="36" t="s">
        <v>876</v>
      </c>
      <c r="C616" s="37" t="s">
        <v>460</v>
      </c>
      <c r="D616" s="214">
        <v>40497</v>
      </c>
      <c r="E616" s="55">
        <v>42338</v>
      </c>
      <c r="F616" s="55">
        <v>42369</v>
      </c>
      <c r="G616" s="211">
        <v>25</v>
      </c>
      <c r="H616" s="211">
        <v>25</v>
      </c>
      <c r="I616" s="39">
        <v>321.5</v>
      </c>
      <c r="J616" s="211">
        <f t="shared" si="185"/>
        <v>8</v>
      </c>
      <c r="K616" s="211">
        <v>3</v>
      </c>
      <c r="L616" s="211">
        <v>5</v>
      </c>
      <c r="M616" s="209">
        <f t="shared" si="183"/>
        <v>321.5</v>
      </c>
      <c r="N616" s="209">
        <v>112.9</v>
      </c>
      <c r="O616" s="209">
        <v>208.6</v>
      </c>
      <c r="P616" s="209">
        <v>10919932.960000001</v>
      </c>
      <c r="Q616" s="209">
        <v>3517387.56</v>
      </c>
      <c r="R616" s="209">
        <v>2961018.16</v>
      </c>
      <c r="S616" s="209">
        <f t="shared" si="184"/>
        <v>4441527.24</v>
      </c>
      <c r="T616" s="210"/>
      <c r="AB616" s="61"/>
      <c r="AC616" s="61"/>
      <c r="AD616" s="61"/>
      <c r="AE616" s="61"/>
      <c r="AF616" s="61"/>
      <c r="AG616" s="61"/>
      <c r="AH616" s="61"/>
      <c r="AI616" s="109"/>
    </row>
    <row r="617" spans="1:36" ht="11.25" customHeight="1" x14ac:dyDescent="0.25">
      <c r="A617" s="37" t="s">
        <v>875</v>
      </c>
      <c r="B617" s="36" t="s">
        <v>878</v>
      </c>
      <c r="C617" s="37" t="s">
        <v>879</v>
      </c>
      <c r="D617" s="214">
        <v>40749</v>
      </c>
      <c r="E617" s="54">
        <v>42338</v>
      </c>
      <c r="F617" s="54">
        <v>42368</v>
      </c>
      <c r="G617" s="211">
        <v>14</v>
      </c>
      <c r="H617" s="211">
        <v>6</v>
      </c>
      <c r="I617" s="39">
        <v>216</v>
      </c>
      <c r="J617" s="211">
        <f t="shared" si="185"/>
        <v>3</v>
      </c>
      <c r="K617" s="211">
        <v>1</v>
      </c>
      <c r="L617" s="211">
        <v>2</v>
      </c>
      <c r="M617" s="209">
        <f t="shared" si="183"/>
        <v>69.8</v>
      </c>
      <c r="N617" s="69">
        <v>26.4</v>
      </c>
      <c r="O617" s="69">
        <v>43.4</v>
      </c>
      <c r="P617" s="209">
        <v>2413277.63</v>
      </c>
      <c r="Q617" s="209">
        <v>777333.78</v>
      </c>
      <c r="R617" s="209">
        <v>654377.54</v>
      </c>
      <c r="S617" s="209">
        <v>981566.31</v>
      </c>
      <c r="T617" s="210"/>
      <c r="Z617" s="88"/>
      <c r="AA617" s="88"/>
    </row>
    <row r="618" spans="1:36" ht="32.25" customHeight="1" x14ac:dyDescent="0.25">
      <c r="A618" s="211"/>
      <c r="B618" s="110" t="s">
        <v>1648</v>
      </c>
      <c r="C618" s="44"/>
      <c r="D618" s="26"/>
      <c r="E618" s="111"/>
      <c r="F618" s="111"/>
      <c r="G618" s="32">
        <f>G621+G625+G629+G632+G635+G638+G642+G645+G649+G656+G660+G663+G667+G671+G675+G679+G683+G687+G652</f>
        <v>200</v>
      </c>
      <c r="H618" s="32">
        <f t="shared" ref="H618:S618" si="186">H621+H625+H629+H632+H635+H638+H642+H645+H649+H656+H660+H663+H667+H671+H675+H679+H683+H687+H652</f>
        <v>82</v>
      </c>
      <c r="I618" s="28">
        <f t="shared" si="186"/>
        <v>5010.28</v>
      </c>
      <c r="J618" s="32">
        <f t="shared" si="186"/>
        <v>37</v>
      </c>
      <c r="K618" s="32">
        <f t="shared" si="186"/>
        <v>8</v>
      </c>
      <c r="L618" s="32">
        <f t="shared" si="186"/>
        <v>29</v>
      </c>
      <c r="M618" s="28">
        <f t="shared" si="186"/>
        <v>1371.7300000000002</v>
      </c>
      <c r="N618" s="28">
        <f t="shared" si="186"/>
        <v>306.5</v>
      </c>
      <c r="O618" s="28">
        <f t="shared" si="186"/>
        <v>1065.23</v>
      </c>
      <c r="P618" s="28">
        <f t="shared" si="186"/>
        <v>13196882</v>
      </c>
      <c r="Q618" s="28">
        <f t="shared" si="186"/>
        <v>0</v>
      </c>
      <c r="R618" s="28">
        <f t="shared" si="186"/>
        <v>8527807.7699999996</v>
      </c>
      <c r="S618" s="28">
        <f t="shared" si="186"/>
        <v>4669074.2299999995</v>
      </c>
      <c r="T618" s="32"/>
      <c r="U618" s="32" t="e">
        <f>U621+U632+U635+U642+U645+U649+U656+U660+U663+U667+U671+#REF!+U675+U683</f>
        <v>#REF!</v>
      </c>
      <c r="V618" s="32" t="e">
        <f>V621+V632+V635+V642+V645+V649+V656+V660+V663+V667+V671+#REF!+V675+V683</f>
        <v>#REF!</v>
      </c>
      <c r="W618" s="32" t="e">
        <f>W621+W632+W635+W642+W645+W649+W656+W660+W663+W667+W671+#REF!+W675+W683</f>
        <v>#REF!</v>
      </c>
      <c r="X618" s="32" t="e">
        <f>X621+X632+X635+X642+X645+X649+X656+X660+X663+X667+X671+#REF!+X675+X683</f>
        <v>#REF!</v>
      </c>
      <c r="Y618" s="32" t="e">
        <f>Y621+Y632+Y635+Y642+Y645+Y649+Y656+Y660+Y663+Y667+Y671+#REF!+Y675+Y683</f>
        <v>#REF!</v>
      </c>
      <c r="Z618" s="32"/>
      <c r="AA618" s="32"/>
      <c r="AB618" s="113"/>
      <c r="AC618" s="113"/>
      <c r="AD618" s="113"/>
      <c r="AE618" s="113"/>
      <c r="AF618" s="113"/>
      <c r="AG618" s="113"/>
      <c r="AH618" s="113"/>
      <c r="AI618" s="109"/>
    </row>
    <row r="619" spans="1:36" ht="23.25" customHeight="1" x14ac:dyDescent="0.25">
      <c r="A619" s="211"/>
      <c r="B619" s="43" t="s">
        <v>65</v>
      </c>
      <c r="C619" s="44"/>
      <c r="D619" s="26"/>
      <c r="E619" s="111"/>
      <c r="F619" s="111"/>
      <c r="G619" s="32"/>
      <c r="H619" s="32"/>
      <c r="I619" s="28"/>
      <c r="J619" s="32"/>
      <c r="K619" s="32"/>
      <c r="L619" s="32"/>
      <c r="M619" s="28"/>
      <c r="N619" s="28"/>
      <c r="O619" s="28"/>
      <c r="P619" s="28"/>
      <c r="Q619" s="28"/>
      <c r="R619" s="28"/>
      <c r="S619" s="28"/>
      <c r="T619" s="28"/>
      <c r="U619" s="112"/>
      <c r="V619" s="112"/>
      <c r="W619" s="112"/>
      <c r="X619" s="112"/>
      <c r="Y619" s="112"/>
      <c r="Z619" s="28"/>
      <c r="AA619" s="32"/>
      <c r="AB619" s="113"/>
      <c r="AC619" s="113"/>
      <c r="AD619" s="113"/>
      <c r="AE619" s="113"/>
      <c r="AF619" s="113"/>
      <c r="AG619" s="113"/>
      <c r="AH619" s="113"/>
      <c r="AI619" s="109"/>
    </row>
    <row r="620" spans="1:36" ht="21" customHeight="1" x14ac:dyDescent="0.25">
      <c r="A620" s="211"/>
      <c r="B620" s="31" t="s">
        <v>880</v>
      </c>
      <c r="C620" s="44"/>
      <c r="D620" s="26"/>
      <c r="E620" s="111"/>
      <c r="F620" s="111"/>
      <c r="G620" s="32"/>
      <c r="H620" s="32"/>
      <c r="I620" s="28"/>
      <c r="J620" s="32"/>
      <c r="K620" s="32"/>
      <c r="L620" s="32"/>
      <c r="M620" s="28"/>
      <c r="N620" s="28"/>
      <c r="O620" s="28"/>
      <c r="P620" s="28"/>
      <c r="Q620" s="28"/>
      <c r="R620" s="28"/>
      <c r="S620" s="28"/>
      <c r="T620" s="28"/>
      <c r="U620" s="112"/>
      <c r="V620" s="112"/>
      <c r="W620" s="112"/>
      <c r="X620" s="112"/>
      <c r="Y620" s="112"/>
      <c r="Z620" s="28"/>
      <c r="AA620" s="32"/>
      <c r="AB620" s="113"/>
      <c r="AC620" s="113"/>
      <c r="AD620" s="113"/>
      <c r="AE620" s="113"/>
      <c r="AF620" s="113"/>
      <c r="AG620" s="113"/>
      <c r="AH620" s="113"/>
      <c r="AI620" s="109"/>
    </row>
    <row r="621" spans="1:36" ht="31.5" x14ac:dyDescent="0.25">
      <c r="A621" s="23"/>
      <c r="B621" s="52" t="s">
        <v>881</v>
      </c>
      <c r="C621" s="210" t="s">
        <v>31</v>
      </c>
      <c r="D621" s="214" t="s">
        <v>31</v>
      </c>
      <c r="E621" s="210" t="s">
        <v>31</v>
      </c>
      <c r="F621" s="210" t="s">
        <v>31</v>
      </c>
      <c r="G621" s="211">
        <f t="shared" ref="G621:Y621" si="187">G622</f>
        <v>3</v>
      </c>
      <c r="H621" s="211">
        <f t="shared" si="187"/>
        <v>1</v>
      </c>
      <c r="I621" s="209">
        <f t="shared" si="187"/>
        <v>215.8</v>
      </c>
      <c r="J621" s="211">
        <f t="shared" si="187"/>
        <v>1</v>
      </c>
      <c r="K621" s="211">
        <f t="shared" si="187"/>
        <v>0</v>
      </c>
      <c r="L621" s="211">
        <f t="shared" si="187"/>
        <v>1</v>
      </c>
      <c r="M621" s="209">
        <f t="shared" si="187"/>
        <v>47.6</v>
      </c>
      <c r="N621" s="209">
        <f t="shared" si="187"/>
        <v>0</v>
      </c>
      <c r="O621" s="209">
        <f t="shared" si="187"/>
        <v>47.6</v>
      </c>
      <c r="P621" s="209">
        <f t="shared" si="187"/>
        <v>0</v>
      </c>
      <c r="Q621" s="209">
        <f t="shared" si="187"/>
        <v>0</v>
      </c>
      <c r="R621" s="209">
        <f t="shared" si="187"/>
        <v>0</v>
      </c>
      <c r="S621" s="209">
        <f t="shared" si="187"/>
        <v>0</v>
      </c>
      <c r="T621" s="211"/>
      <c r="U621" s="211">
        <f t="shared" si="187"/>
        <v>0</v>
      </c>
      <c r="V621" s="211">
        <f t="shared" si="187"/>
        <v>0</v>
      </c>
      <c r="W621" s="211">
        <f t="shared" si="187"/>
        <v>0</v>
      </c>
      <c r="X621" s="211">
        <f t="shared" si="187"/>
        <v>0</v>
      </c>
      <c r="Y621" s="211">
        <f t="shared" si="187"/>
        <v>0</v>
      </c>
      <c r="Z621" s="211"/>
      <c r="AA621" s="211"/>
      <c r="AB621" s="147"/>
      <c r="AC621" s="147"/>
      <c r="AD621" s="61"/>
      <c r="AE621" s="61"/>
      <c r="AF621" s="61"/>
      <c r="AG621" s="61"/>
      <c r="AH621" s="61"/>
      <c r="AI621" s="109"/>
    </row>
    <row r="622" spans="1:36" x14ac:dyDescent="0.25">
      <c r="A622" s="37" t="s">
        <v>269</v>
      </c>
      <c r="B622" s="52" t="s">
        <v>882</v>
      </c>
      <c r="C622" s="39" t="s">
        <v>211</v>
      </c>
      <c r="D622" s="214" t="s">
        <v>883</v>
      </c>
      <c r="E622" s="55">
        <v>42338</v>
      </c>
      <c r="F622" s="55">
        <v>42369</v>
      </c>
      <c r="G622" s="211">
        <v>3</v>
      </c>
      <c r="H622" s="211">
        <v>1</v>
      </c>
      <c r="I622" s="39">
        <v>215.8</v>
      </c>
      <c r="J622" s="211">
        <f>SUM(K622:L622)</f>
        <v>1</v>
      </c>
      <c r="K622" s="211">
        <v>0</v>
      </c>
      <c r="L622" s="211">
        <v>1</v>
      </c>
      <c r="M622" s="209">
        <f>SUM(N622:O622)</f>
        <v>47.6</v>
      </c>
      <c r="N622" s="39">
        <v>0</v>
      </c>
      <c r="O622" s="39">
        <v>47.6</v>
      </c>
      <c r="P622" s="209">
        <v>0</v>
      </c>
      <c r="Q622" s="209"/>
      <c r="R622" s="209"/>
      <c r="S622" s="209"/>
      <c r="T622" s="210"/>
      <c r="Z622" s="88"/>
      <c r="AA622" s="88"/>
      <c r="AB622" s="61"/>
      <c r="AC622" s="61"/>
      <c r="AD622" s="61"/>
      <c r="AE622" s="61"/>
      <c r="AF622" s="61"/>
      <c r="AG622" s="61"/>
      <c r="AH622" s="61"/>
      <c r="AI622" s="109"/>
    </row>
    <row r="623" spans="1:36" ht="22.5" customHeight="1" x14ac:dyDescent="0.25">
      <c r="A623" s="37"/>
      <c r="B623" s="43" t="s">
        <v>119</v>
      </c>
      <c r="C623" s="210"/>
      <c r="D623" s="214"/>
      <c r="E623" s="54"/>
      <c r="F623" s="54"/>
      <c r="G623" s="211"/>
      <c r="H623" s="211"/>
      <c r="I623" s="39"/>
      <c r="J623" s="211"/>
      <c r="K623" s="211"/>
      <c r="L623" s="211"/>
      <c r="M623" s="209"/>
      <c r="N623" s="39"/>
      <c r="O623" s="39"/>
      <c r="P623" s="209"/>
      <c r="Q623" s="209"/>
      <c r="R623" s="209"/>
      <c r="S623" s="209"/>
      <c r="T623" s="210"/>
      <c r="AB623" s="61"/>
      <c r="AC623" s="61"/>
      <c r="AD623" s="61"/>
      <c r="AE623" s="61"/>
      <c r="AF623" s="61"/>
      <c r="AG623" s="61"/>
      <c r="AH623" s="61"/>
      <c r="AI623" s="109"/>
    </row>
    <row r="624" spans="1:36" ht="22.5" customHeight="1" x14ac:dyDescent="0.25">
      <c r="A624" s="37"/>
      <c r="B624" s="31" t="s">
        <v>884</v>
      </c>
      <c r="C624" s="210"/>
      <c r="D624" s="214"/>
      <c r="E624" s="54"/>
      <c r="F624" s="54"/>
      <c r="G624" s="211"/>
      <c r="H624" s="211"/>
      <c r="I624" s="39"/>
      <c r="J624" s="211"/>
      <c r="K624" s="211"/>
      <c r="L624" s="211"/>
      <c r="M624" s="209"/>
      <c r="N624" s="39"/>
      <c r="O624" s="39"/>
      <c r="P624" s="209"/>
      <c r="Q624" s="209"/>
      <c r="R624" s="209"/>
      <c r="S624" s="209"/>
      <c r="T624" s="210"/>
      <c r="AB624" s="61"/>
      <c r="AC624" s="61"/>
      <c r="AD624" s="61"/>
      <c r="AE624" s="61"/>
      <c r="AF624" s="61"/>
      <c r="AG624" s="61"/>
      <c r="AH624" s="61"/>
      <c r="AI624" s="109"/>
    </row>
    <row r="625" spans="1:36" ht="35.25" customHeight="1" x14ac:dyDescent="0.25">
      <c r="A625" s="37"/>
      <c r="B625" s="35" t="s">
        <v>885</v>
      </c>
      <c r="C625" s="210"/>
      <c r="D625" s="214"/>
      <c r="E625" s="54"/>
      <c r="F625" s="54"/>
      <c r="G625" s="211">
        <f>G626+G627</f>
        <v>9</v>
      </c>
      <c r="H625" s="211">
        <f t="shared" ref="H625:O625" si="188">H626+H627</f>
        <v>9</v>
      </c>
      <c r="I625" s="209">
        <f t="shared" si="188"/>
        <v>631.40000000000009</v>
      </c>
      <c r="J625" s="211">
        <f t="shared" si="188"/>
        <v>4</v>
      </c>
      <c r="K625" s="211">
        <f t="shared" si="188"/>
        <v>0</v>
      </c>
      <c r="L625" s="211">
        <f t="shared" si="188"/>
        <v>4</v>
      </c>
      <c r="M625" s="209">
        <f t="shared" si="188"/>
        <v>220.39999999999998</v>
      </c>
      <c r="N625" s="209">
        <f t="shared" si="188"/>
        <v>0</v>
      </c>
      <c r="O625" s="209">
        <f t="shared" si="188"/>
        <v>220.39999999999998</v>
      </c>
      <c r="P625" s="209">
        <v>0</v>
      </c>
      <c r="Q625" s="209"/>
      <c r="R625" s="209"/>
      <c r="S625" s="209"/>
      <c r="T625" s="210"/>
      <c r="AB625" s="61"/>
      <c r="AC625" s="61"/>
      <c r="AD625" s="61"/>
      <c r="AE625" s="61"/>
      <c r="AF625" s="61"/>
      <c r="AG625" s="61"/>
      <c r="AH625" s="61"/>
      <c r="AI625" s="109"/>
    </row>
    <row r="626" spans="1:36" ht="11.25" customHeight="1" x14ac:dyDescent="0.25">
      <c r="A626" s="37" t="s">
        <v>96</v>
      </c>
      <c r="B626" s="52" t="s">
        <v>370</v>
      </c>
      <c r="C626" s="211">
        <v>56</v>
      </c>
      <c r="D626" s="214" t="s">
        <v>371</v>
      </c>
      <c r="E626" s="54">
        <v>42338</v>
      </c>
      <c r="F626" s="54">
        <v>42369</v>
      </c>
      <c r="G626" s="211">
        <v>1</v>
      </c>
      <c r="H626" s="211">
        <v>1</v>
      </c>
      <c r="I626" s="39">
        <v>195.3</v>
      </c>
      <c r="J626" s="211">
        <f>SUM(K626:L626)</f>
        <v>1</v>
      </c>
      <c r="K626" s="211">
        <v>0</v>
      </c>
      <c r="L626" s="211">
        <v>1</v>
      </c>
      <c r="M626" s="209">
        <f>SUM(N626:O626)</f>
        <v>63.3</v>
      </c>
      <c r="N626" s="39">
        <v>0</v>
      </c>
      <c r="O626" s="39">
        <v>63.3</v>
      </c>
      <c r="P626" s="209">
        <v>0</v>
      </c>
      <c r="Q626" s="209"/>
      <c r="R626" s="209"/>
      <c r="S626" s="209"/>
      <c r="T626" s="210"/>
      <c r="AB626" s="61"/>
      <c r="AC626" s="61"/>
      <c r="AD626" s="61"/>
      <c r="AE626" s="61"/>
      <c r="AF626" s="61"/>
      <c r="AG626" s="61"/>
      <c r="AH626" s="61"/>
      <c r="AI626" s="109"/>
    </row>
    <row r="627" spans="1:36" ht="22.5" customHeight="1" x14ac:dyDescent="0.25">
      <c r="A627" s="37" t="s">
        <v>98</v>
      </c>
      <c r="B627" s="59" t="s">
        <v>363</v>
      </c>
      <c r="C627" s="211">
        <v>57</v>
      </c>
      <c r="D627" s="214">
        <v>35697</v>
      </c>
      <c r="E627" s="214">
        <v>42338</v>
      </c>
      <c r="F627" s="214">
        <v>42369</v>
      </c>
      <c r="G627" s="211">
        <v>8</v>
      </c>
      <c r="H627" s="211">
        <v>8</v>
      </c>
      <c r="I627" s="39">
        <v>436.1</v>
      </c>
      <c r="J627" s="211">
        <f>SUM(K627:L627)</f>
        <v>3</v>
      </c>
      <c r="K627" s="211">
        <v>0</v>
      </c>
      <c r="L627" s="211">
        <v>3</v>
      </c>
      <c r="M627" s="209">
        <f>SUM(N627:O627)</f>
        <v>157.1</v>
      </c>
      <c r="N627" s="209">
        <v>0</v>
      </c>
      <c r="O627" s="209">
        <v>157.1</v>
      </c>
      <c r="P627" s="209">
        <v>0</v>
      </c>
      <c r="Q627" s="209"/>
      <c r="R627" s="209"/>
      <c r="S627" s="209"/>
      <c r="T627" s="210"/>
      <c r="AB627" s="61"/>
      <c r="AC627" s="61"/>
      <c r="AD627" s="61"/>
      <c r="AE627" s="61"/>
      <c r="AF627" s="61"/>
      <c r="AG627" s="61"/>
      <c r="AH627" s="61"/>
      <c r="AI627" s="109"/>
    </row>
    <row r="628" spans="1:36" ht="22.5" customHeight="1" x14ac:dyDescent="0.25">
      <c r="A628" s="37"/>
      <c r="B628" s="31" t="s">
        <v>886</v>
      </c>
      <c r="C628" s="211"/>
      <c r="D628" s="214"/>
      <c r="E628" s="214"/>
      <c r="F628" s="214"/>
      <c r="G628" s="211"/>
      <c r="H628" s="211"/>
      <c r="I628" s="39"/>
      <c r="J628" s="211"/>
      <c r="K628" s="211"/>
      <c r="L628" s="211"/>
      <c r="M628" s="209"/>
      <c r="N628" s="209"/>
      <c r="O628" s="209"/>
      <c r="P628" s="209"/>
      <c r="Q628" s="209"/>
      <c r="R628" s="209"/>
      <c r="S628" s="209"/>
      <c r="T628" s="210"/>
      <c r="AB628" s="61"/>
      <c r="AC628" s="61"/>
      <c r="AD628" s="61"/>
      <c r="AE628" s="61"/>
      <c r="AF628" s="61"/>
      <c r="AG628" s="61"/>
      <c r="AH628" s="61"/>
      <c r="AI628" s="109"/>
    </row>
    <row r="629" spans="1:36" ht="33" customHeight="1" x14ac:dyDescent="0.25">
      <c r="A629" s="37"/>
      <c r="B629" s="35" t="s">
        <v>347</v>
      </c>
      <c r="C629" s="211"/>
      <c r="D629" s="214"/>
      <c r="E629" s="214"/>
      <c r="F629" s="214"/>
      <c r="G629" s="211">
        <f>G630</f>
        <v>7</v>
      </c>
      <c r="H629" s="211">
        <f t="shared" ref="H629:O629" si="189">H630</f>
        <v>7</v>
      </c>
      <c r="I629" s="209">
        <f t="shared" si="189"/>
        <v>101.2</v>
      </c>
      <c r="J629" s="211">
        <f t="shared" si="189"/>
        <v>2</v>
      </c>
      <c r="K629" s="211">
        <f t="shared" si="189"/>
        <v>0</v>
      </c>
      <c r="L629" s="211">
        <f t="shared" si="189"/>
        <v>2</v>
      </c>
      <c r="M629" s="209">
        <f t="shared" si="189"/>
        <v>53.1</v>
      </c>
      <c r="N629" s="209">
        <f t="shared" si="189"/>
        <v>0</v>
      </c>
      <c r="O629" s="209">
        <f t="shared" si="189"/>
        <v>53.1</v>
      </c>
      <c r="P629" s="209">
        <v>0</v>
      </c>
      <c r="Q629" s="209"/>
      <c r="R629" s="209"/>
      <c r="S629" s="209"/>
      <c r="T629" s="210"/>
      <c r="AB629" s="61"/>
      <c r="AC629" s="61"/>
      <c r="AD629" s="61"/>
      <c r="AE629" s="61"/>
      <c r="AF629" s="61"/>
      <c r="AG629" s="61"/>
      <c r="AH629" s="61"/>
      <c r="AI629" s="109"/>
    </row>
    <row r="630" spans="1:36" ht="11.25" customHeight="1" x14ac:dyDescent="0.25">
      <c r="A630" s="37" t="s">
        <v>100</v>
      </c>
      <c r="B630" s="52" t="s">
        <v>887</v>
      </c>
      <c r="C630" s="211">
        <v>55</v>
      </c>
      <c r="D630" s="214">
        <v>40683</v>
      </c>
      <c r="E630" s="214">
        <v>42338</v>
      </c>
      <c r="F630" s="214">
        <v>42369</v>
      </c>
      <c r="G630" s="211">
        <v>7</v>
      </c>
      <c r="H630" s="211">
        <v>7</v>
      </c>
      <c r="I630" s="39">
        <v>101.2</v>
      </c>
      <c r="J630" s="211">
        <f>K630+L630</f>
        <v>2</v>
      </c>
      <c r="K630" s="211">
        <v>0</v>
      </c>
      <c r="L630" s="211">
        <v>2</v>
      </c>
      <c r="M630" s="209">
        <f>N630+O630</f>
        <v>53.1</v>
      </c>
      <c r="N630" s="209"/>
      <c r="O630" s="209">
        <v>53.1</v>
      </c>
      <c r="P630" s="209">
        <v>0</v>
      </c>
      <c r="Q630" s="209"/>
      <c r="R630" s="209"/>
      <c r="S630" s="209"/>
      <c r="T630" s="210"/>
      <c r="AB630" s="61"/>
      <c r="AC630" s="61"/>
      <c r="AD630" s="61"/>
      <c r="AE630" s="61"/>
      <c r="AF630" s="61"/>
      <c r="AG630" s="61"/>
      <c r="AH630" s="61"/>
      <c r="AI630" s="109"/>
    </row>
    <row r="631" spans="1:36" ht="21" x14ac:dyDescent="0.25">
      <c r="A631" s="66"/>
      <c r="B631" s="31" t="s">
        <v>142</v>
      </c>
      <c r="C631" s="210"/>
      <c r="D631" s="214"/>
      <c r="E631" s="210"/>
      <c r="F631" s="210"/>
      <c r="G631" s="211"/>
      <c r="H631" s="211"/>
      <c r="I631" s="209"/>
      <c r="J631" s="211"/>
      <c r="K631" s="211"/>
      <c r="L631" s="211"/>
      <c r="M631" s="209"/>
      <c r="N631" s="209"/>
      <c r="O631" s="209"/>
      <c r="P631" s="209"/>
      <c r="Q631" s="209"/>
      <c r="R631" s="209"/>
      <c r="S631" s="209"/>
      <c r="T631" s="210"/>
    </row>
    <row r="632" spans="1:36" ht="31.5" x14ac:dyDescent="0.25">
      <c r="A632" s="66"/>
      <c r="B632" s="35" t="s">
        <v>347</v>
      </c>
      <c r="C632" s="210" t="s">
        <v>31</v>
      </c>
      <c r="D632" s="214" t="s">
        <v>31</v>
      </c>
      <c r="E632" s="210" t="s">
        <v>31</v>
      </c>
      <c r="F632" s="210" t="s">
        <v>31</v>
      </c>
      <c r="G632" s="211">
        <f>SUM(G633)</f>
        <v>12</v>
      </c>
      <c r="H632" s="211">
        <f t="shared" ref="H632:Y632" si="190">SUM(H633)</f>
        <v>2</v>
      </c>
      <c r="I632" s="209">
        <f t="shared" si="190"/>
        <v>381.2</v>
      </c>
      <c r="J632" s="211">
        <f t="shared" si="190"/>
        <v>1</v>
      </c>
      <c r="K632" s="211">
        <f t="shared" si="190"/>
        <v>0</v>
      </c>
      <c r="L632" s="211">
        <f t="shared" si="190"/>
        <v>1</v>
      </c>
      <c r="M632" s="209">
        <f t="shared" si="190"/>
        <v>11.63</v>
      </c>
      <c r="N632" s="209">
        <f t="shared" si="190"/>
        <v>0</v>
      </c>
      <c r="O632" s="209">
        <f t="shared" si="190"/>
        <v>11.63</v>
      </c>
      <c r="P632" s="209">
        <f t="shared" si="190"/>
        <v>0</v>
      </c>
      <c r="Q632" s="209">
        <f t="shared" si="190"/>
        <v>0</v>
      </c>
      <c r="R632" s="209">
        <f t="shared" si="190"/>
        <v>0</v>
      </c>
      <c r="S632" s="209">
        <f t="shared" si="190"/>
        <v>0</v>
      </c>
      <c r="T632" s="209"/>
      <c r="U632" s="209">
        <f t="shared" si="190"/>
        <v>0</v>
      </c>
      <c r="V632" s="209">
        <f t="shared" si="190"/>
        <v>0</v>
      </c>
      <c r="W632" s="209">
        <f t="shared" si="190"/>
        <v>0</v>
      </c>
      <c r="X632" s="209">
        <f t="shared" si="190"/>
        <v>0</v>
      </c>
      <c r="Y632" s="209">
        <f t="shared" si="190"/>
        <v>0</v>
      </c>
      <c r="Z632" s="209"/>
      <c r="AA632" s="209"/>
    </row>
    <row r="633" spans="1:36" s="51" customFormat="1" x14ac:dyDescent="0.25">
      <c r="A633" s="37" t="s">
        <v>288</v>
      </c>
      <c r="B633" s="36" t="s">
        <v>888</v>
      </c>
      <c r="C633" s="37" t="s">
        <v>104</v>
      </c>
      <c r="D633" s="214">
        <v>35823</v>
      </c>
      <c r="E633" s="55">
        <v>42338</v>
      </c>
      <c r="F633" s="55">
        <v>42369</v>
      </c>
      <c r="G633" s="211">
        <v>12</v>
      </c>
      <c r="H633" s="211">
        <v>2</v>
      </c>
      <c r="I633" s="39">
        <v>381.2</v>
      </c>
      <c r="J633" s="211">
        <f>SUM(K633:L633)</f>
        <v>1</v>
      </c>
      <c r="K633" s="211">
        <v>0</v>
      </c>
      <c r="L633" s="211">
        <v>1</v>
      </c>
      <c r="M633" s="209">
        <f>SUM(N633:O633)</f>
        <v>11.63</v>
      </c>
      <c r="N633" s="209">
        <v>0</v>
      </c>
      <c r="O633" s="209">
        <v>11.63</v>
      </c>
      <c r="P633" s="209">
        <v>0</v>
      </c>
      <c r="Q633" s="209"/>
      <c r="R633" s="209"/>
      <c r="S633" s="209"/>
      <c r="T633" s="39"/>
      <c r="Z633" s="8"/>
      <c r="AA633" s="8"/>
      <c r="AI633" s="9"/>
      <c r="AJ633" s="9"/>
    </row>
    <row r="634" spans="1:36" s="63" customFormat="1" ht="21" x14ac:dyDescent="0.25">
      <c r="A634" s="211"/>
      <c r="B634" s="50" t="s">
        <v>889</v>
      </c>
      <c r="C634" s="39"/>
      <c r="D634" s="214"/>
      <c r="E634" s="39"/>
      <c r="F634" s="39"/>
      <c r="G634" s="211"/>
      <c r="H634" s="211"/>
      <c r="I634" s="209"/>
      <c r="J634" s="211"/>
      <c r="K634" s="211"/>
      <c r="L634" s="211"/>
      <c r="M634" s="209"/>
      <c r="N634" s="209"/>
      <c r="O634" s="209"/>
      <c r="P634" s="209"/>
      <c r="Q634" s="209"/>
      <c r="R634" s="209"/>
      <c r="S634" s="209"/>
      <c r="T634" s="39"/>
      <c r="Z634" s="88"/>
      <c r="AA634" s="88"/>
      <c r="AI634" s="65"/>
      <c r="AJ634" s="65"/>
    </row>
    <row r="635" spans="1:36" s="63" customFormat="1" ht="31.5" x14ac:dyDescent="0.25">
      <c r="A635" s="211"/>
      <c r="B635" s="52" t="s">
        <v>347</v>
      </c>
      <c r="C635" s="210" t="s">
        <v>31</v>
      </c>
      <c r="D635" s="214" t="s">
        <v>31</v>
      </c>
      <c r="E635" s="210" t="s">
        <v>31</v>
      </c>
      <c r="F635" s="210" t="s">
        <v>31</v>
      </c>
      <c r="G635" s="211">
        <f>SUM(G636)</f>
        <v>7</v>
      </c>
      <c r="H635" s="211">
        <f t="shared" ref="H635:Y635" si="191">SUM(H636)</f>
        <v>3</v>
      </c>
      <c r="I635" s="209">
        <f t="shared" si="191"/>
        <v>302.39999999999998</v>
      </c>
      <c r="J635" s="211">
        <f t="shared" si="191"/>
        <v>1</v>
      </c>
      <c r="K635" s="211">
        <f t="shared" si="191"/>
        <v>0</v>
      </c>
      <c r="L635" s="211">
        <f t="shared" si="191"/>
        <v>1</v>
      </c>
      <c r="M635" s="209">
        <f t="shared" si="191"/>
        <v>37.700000000000003</v>
      </c>
      <c r="N635" s="209">
        <f t="shared" si="191"/>
        <v>0</v>
      </c>
      <c r="O635" s="209">
        <f t="shared" si="191"/>
        <v>37.700000000000003</v>
      </c>
      <c r="P635" s="209">
        <f t="shared" si="191"/>
        <v>0</v>
      </c>
      <c r="Q635" s="209">
        <f t="shared" si="191"/>
        <v>0</v>
      </c>
      <c r="R635" s="209">
        <f t="shared" si="191"/>
        <v>0</v>
      </c>
      <c r="S635" s="209">
        <f t="shared" si="191"/>
        <v>0</v>
      </c>
      <c r="T635" s="209"/>
      <c r="U635" s="209">
        <f t="shared" si="191"/>
        <v>0</v>
      </c>
      <c r="V635" s="209">
        <f t="shared" si="191"/>
        <v>0</v>
      </c>
      <c r="W635" s="209">
        <f t="shared" si="191"/>
        <v>0</v>
      </c>
      <c r="X635" s="209">
        <f t="shared" si="191"/>
        <v>0</v>
      </c>
      <c r="Y635" s="209">
        <f t="shared" si="191"/>
        <v>0</v>
      </c>
      <c r="Z635" s="209"/>
      <c r="AA635" s="209"/>
      <c r="AI635" s="65"/>
      <c r="AJ635" s="65"/>
    </row>
    <row r="636" spans="1:36" s="63" customFormat="1" x14ac:dyDescent="0.25">
      <c r="A636" s="37" t="s">
        <v>71</v>
      </c>
      <c r="B636" s="52" t="s">
        <v>890</v>
      </c>
      <c r="C636" s="211">
        <v>31</v>
      </c>
      <c r="D636" s="214" t="s">
        <v>891</v>
      </c>
      <c r="E636" s="55">
        <v>42338</v>
      </c>
      <c r="F636" s="55">
        <v>42369</v>
      </c>
      <c r="G636" s="211">
        <v>7</v>
      </c>
      <c r="H636" s="211">
        <v>3</v>
      </c>
      <c r="I636" s="39">
        <v>302.39999999999998</v>
      </c>
      <c r="J636" s="211">
        <f>SUM(K636:L636)</f>
        <v>1</v>
      </c>
      <c r="K636" s="211">
        <v>0</v>
      </c>
      <c r="L636" s="211">
        <v>1</v>
      </c>
      <c r="M636" s="209">
        <f>SUM(N636:O636)</f>
        <v>37.700000000000003</v>
      </c>
      <c r="N636" s="39">
        <v>0</v>
      </c>
      <c r="O636" s="39">
        <v>37.700000000000003</v>
      </c>
      <c r="P636" s="209"/>
      <c r="Q636" s="209"/>
      <c r="R636" s="209"/>
      <c r="S636" s="209"/>
      <c r="T636" s="39"/>
      <c r="Z636" s="88"/>
      <c r="AA636" s="88"/>
      <c r="AI636" s="65"/>
      <c r="AJ636" s="65"/>
    </row>
    <row r="637" spans="1:36" ht="21" x14ac:dyDescent="0.25">
      <c r="A637" s="66"/>
      <c r="B637" s="31" t="s">
        <v>163</v>
      </c>
      <c r="C637" s="210"/>
      <c r="D637" s="214"/>
      <c r="E637" s="210"/>
      <c r="F637" s="210"/>
      <c r="G637" s="211"/>
      <c r="H637" s="211"/>
      <c r="I637" s="209"/>
      <c r="J637" s="211"/>
      <c r="K637" s="211"/>
      <c r="L637" s="211"/>
      <c r="M637" s="209"/>
      <c r="N637" s="209"/>
      <c r="O637" s="209"/>
      <c r="P637" s="209"/>
      <c r="Q637" s="209"/>
      <c r="R637" s="209"/>
      <c r="S637" s="209"/>
      <c r="T637" s="210"/>
    </row>
    <row r="638" spans="1:36" ht="31.5" x14ac:dyDescent="0.25">
      <c r="A638" s="66"/>
      <c r="B638" s="35" t="s">
        <v>347</v>
      </c>
      <c r="C638" s="210" t="s">
        <v>31</v>
      </c>
      <c r="D638" s="214" t="s">
        <v>31</v>
      </c>
      <c r="E638" s="210" t="s">
        <v>31</v>
      </c>
      <c r="F638" s="210" t="s">
        <v>31</v>
      </c>
      <c r="G638" s="211">
        <f>G639</f>
        <v>6</v>
      </c>
      <c r="H638" s="211">
        <f t="shared" ref="H638:O638" si="192">H639</f>
        <v>6</v>
      </c>
      <c r="I638" s="209">
        <f t="shared" si="192"/>
        <v>501.08</v>
      </c>
      <c r="J638" s="211">
        <f t="shared" si="192"/>
        <v>5</v>
      </c>
      <c r="K638" s="211">
        <f t="shared" si="192"/>
        <v>2</v>
      </c>
      <c r="L638" s="211">
        <f t="shared" si="192"/>
        <v>3</v>
      </c>
      <c r="M638" s="209">
        <f t="shared" si="192"/>
        <v>168</v>
      </c>
      <c r="N638" s="209">
        <f t="shared" si="192"/>
        <v>100.5</v>
      </c>
      <c r="O638" s="209">
        <f t="shared" si="192"/>
        <v>67.5</v>
      </c>
      <c r="P638" s="209">
        <f>SUM(P639)</f>
        <v>0</v>
      </c>
      <c r="Q638" s="209">
        <f>SUM(Q639)</f>
        <v>0</v>
      </c>
      <c r="R638" s="209">
        <f>SUM(R639)</f>
        <v>0</v>
      </c>
      <c r="S638" s="209">
        <f>SUM(S639)</f>
        <v>0</v>
      </c>
      <c r="T638" s="209"/>
      <c r="U638" s="209" t="e">
        <f>SUM(#REF!)</f>
        <v>#REF!</v>
      </c>
      <c r="V638" s="209" t="e">
        <f>SUM(#REF!)</f>
        <v>#REF!</v>
      </c>
      <c r="W638" s="209" t="e">
        <f>SUM(#REF!)</f>
        <v>#REF!</v>
      </c>
      <c r="X638" s="209" t="e">
        <f>SUM(#REF!)</f>
        <v>#REF!</v>
      </c>
      <c r="Y638" s="209" t="e">
        <f>SUM(#REF!)</f>
        <v>#REF!</v>
      </c>
      <c r="Z638" s="209"/>
      <c r="AA638" s="209"/>
    </row>
    <row r="639" spans="1:36" s="51" customFormat="1" x14ac:dyDescent="0.25">
      <c r="A639" s="37" t="s">
        <v>277</v>
      </c>
      <c r="B639" s="36" t="s">
        <v>892</v>
      </c>
      <c r="C639" s="37" t="s">
        <v>558</v>
      </c>
      <c r="D639" s="214">
        <v>39022</v>
      </c>
      <c r="E639" s="114">
        <v>42338</v>
      </c>
      <c r="F639" s="114">
        <v>42369</v>
      </c>
      <c r="G639" s="211">
        <v>6</v>
      </c>
      <c r="H639" s="211">
        <v>6</v>
      </c>
      <c r="I639" s="39">
        <v>501.08</v>
      </c>
      <c r="J639" s="211">
        <f>SUM(K639:L639)</f>
        <v>5</v>
      </c>
      <c r="K639" s="211">
        <v>2</v>
      </c>
      <c r="L639" s="211">
        <v>3</v>
      </c>
      <c r="M639" s="209">
        <f>SUM(N639:O639)</f>
        <v>168</v>
      </c>
      <c r="N639" s="39">
        <v>100.5</v>
      </c>
      <c r="O639" s="39">
        <v>67.5</v>
      </c>
      <c r="P639" s="209"/>
      <c r="Q639" s="209"/>
      <c r="R639" s="209"/>
      <c r="S639" s="209"/>
      <c r="T639" s="39"/>
      <c r="Z639" s="8"/>
      <c r="AA639" s="8"/>
      <c r="AI639" s="9"/>
      <c r="AJ639" s="9"/>
    </row>
    <row r="640" spans="1:36" s="63" customFormat="1" x14ac:dyDescent="0.25">
      <c r="A640" s="37"/>
      <c r="B640" s="50" t="s">
        <v>182</v>
      </c>
      <c r="C640" s="211"/>
      <c r="D640" s="214"/>
      <c r="E640" s="54"/>
      <c r="F640" s="54"/>
      <c r="G640" s="211"/>
      <c r="H640" s="211"/>
      <c r="I640" s="39"/>
      <c r="J640" s="211"/>
      <c r="K640" s="211"/>
      <c r="L640" s="211"/>
      <c r="M640" s="209"/>
      <c r="N640" s="39"/>
      <c r="O640" s="39"/>
      <c r="P640" s="209"/>
      <c r="Q640" s="209"/>
      <c r="R640" s="209"/>
      <c r="S640" s="209"/>
      <c r="T640" s="39"/>
      <c r="Z640" s="88"/>
      <c r="AA640" s="88"/>
      <c r="AI640" s="65"/>
      <c r="AJ640" s="65"/>
    </row>
    <row r="641" spans="1:36" s="51" customFormat="1" ht="21" x14ac:dyDescent="0.25">
      <c r="A641" s="37"/>
      <c r="B641" s="50" t="s">
        <v>346</v>
      </c>
      <c r="C641" s="39"/>
      <c r="D641" s="214"/>
      <c r="E641" s="39"/>
      <c r="F641" s="39"/>
      <c r="G641" s="211"/>
      <c r="H641" s="211"/>
      <c r="I641" s="209"/>
      <c r="J641" s="211"/>
      <c r="K641" s="211"/>
      <c r="L641" s="211"/>
      <c r="M641" s="209"/>
      <c r="N641" s="209"/>
      <c r="O641" s="209"/>
      <c r="P641" s="209"/>
      <c r="Q641" s="209"/>
      <c r="R641" s="209"/>
      <c r="S641" s="209"/>
      <c r="T641" s="39"/>
      <c r="Z641" s="8"/>
      <c r="AA641" s="8"/>
      <c r="AI641" s="9"/>
      <c r="AJ641" s="9"/>
    </row>
    <row r="642" spans="1:36" s="51" customFormat="1" ht="31.5" x14ac:dyDescent="0.25">
      <c r="A642" s="37"/>
      <c r="B642" s="52" t="s">
        <v>347</v>
      </c>
      <c r="C642" s="210" t="s">
        <v>31</v>
      </c>
      <c r="D642" s="214" t="s">
        <v>31</v>
      </c>
      <c r="E642" s="210" t="s">
        <v>31</v>
      </c>
      <c r="F642" s="210" t="s">
        <v>31</v>
      </c>
      <c r="G642" s="53">
        <f>SUM(G643)</f>
        <v>6</v>
      </c>
      <c r="H642" s="53">
        <f t="shared" ref="H642:Y642" si="193">SUM(H643)</f>
        <v>3</v>
      </c>
      <c r="I642" s="45">
        <f t="shared" si="193"/>
        <v>330</v>
      </c>
      <c r="J642" s="53">
        <f t="shared" si="193"/>
        <v>1</v>
      </c>
      <c r="K642" s="53">
        <f t="shared" si="193"/>
        <v>0</v>
      </c>
      <c r="L642" s="53">
        <f t="shared" si="193"/>
        <v>1</v>
      </c>
      <c r="M642" s="45">
        <f t="shared" si="193"/>
        <v>63.95</v>
      </c>
      <c r="N642" s="45">
        <f t="shared" si="193"/>
        <v>0</v>
      </c>
      <c r="O642" s="45">
        <f t="shared" si="193"/>
        <v>63.95</v>
      </c>
      <c r="P642" s="45">
        <f t="shared" si="193"/>
        <v>1958227</v>
      </c>
      <c r="Q642" s="45">
        <f t="shared" si="193"/>
        <v>0</v>
      </c>
      <c r="R642" s="45">
        <f t="shared" si="193"/>
        <v>1860315.65</v>
      </c>
      <c r="S642" s="45">
        <f t="shared" si="193"/>
        <v>97911.35</v>
      </c>
      <c r="T642" s="45"/>
      <c r="U642" s="53">
        <f t="shared" si="193"/>
        <v>0</v>
      </c>
      <c r="V642" s="53">
        <f t="shared" si="193"/>
        <v>0</v>
      </c>
      <c r="W642" s="53">
        <f t="shared" si="193"/>
        <v>0</v>
      </c>
      <c r="X642" s="53">
        <f t="shared" si="193"/>
        <v>0</v>
      </c>
      <c r="Y642" s="53">
        <f t="shared" si="193"/>
        <v>0</v>
      </c>
      <c r="Z642" s="53"/>
      <c r="AA642" s="53"/>
      <c r="AI642" s="9"/>
      <c r="AJ642" s="9"/>
    </row>
    <row r="643" spans="1:36" x14ac:dyDescent="0.25">
      <c r="A643" s="37" t="s">
        <v>116</v>
      </c>
      <c r="B643" s="52" t="s">
        <v>582</v>
      </c>
      <c r="C643" s="211">
        <v>68</v>
      </c>
      <c r="D643" s="214" t="s">
        <v>583</v>
      </c>
      <c r="E643" s="55">
        <v>42338</v>
      </c>
      <c r="F643" s="55">
        <v>42369</v>
      </c>
      <c r="G643" s="211">
        <v>6</v>
      </c>
      <c r="H643" s="211">
        <v>3</v>
      </c>
      <c r="I643" s="39">
        <v>330</v>
      </c>
      <c r="J643" s="211">
        <f>SUM(K643:L643)</f>
        <v>1</v>
      </c>
      <c r="K643" s="211">
        <v>0</v>
      </c>
      <c r="L643" s="211">
        <v>1</v>
      </c>
      <c r="M643" s="209">
        <f>SUM(N643:O643)</f>
        <v>63.95</v>
      </c>
      <c r="N643" s="209">
        <v>0</v>
      </c>
      <c r="O643" s="209">
        <v>63.95</v>
      </c>
      <c r="P643" s="45">
        <f>Q643+R643+S643</f>
        <v>1958227</v>
      </c>
      <c r="Q643" s="45">
        <v>0</v>
      </c>
      <c r="R643" s="45">
        <v>1860315.65</v>
      </c>
      <c r="S643" s="45">
        <v>97911.35</v>
      </c>
      <c r="T643" s="95"/>
    </row>
    <row r="644" spans="1:36" s="51" customFormat="1" ht="21" x14ac:dyDescent="0.25">
      <c r="A644" s="23"/>
      <c r="B644" s="50" t="s">
        <v>893</v>
      </c>
      <c r="C644" s="39"/>
      <c r="D644" s="214"/>
      <c r="E644" s="39"/>
      <c r="F644" s="39"/>
      <c r="G644" s="211"/>
      <c r="H644" s="211"/>
      <c r="I644" s="209"/>
      <c r="J644" s="211"/>
      <c r="K644" s="211"/>
      <c r="L644" s="211"/>
      <c r="M644" s="209"/>
      <c r="N644" s="209"/>
      <c r="O644" s="209"/>
      <c r="P644" s="209"/>
      <c r="Q644" s="209"/>
      <c r="R644" s="209"/>
      <c r="S644" s="209"/>
      <c r="T644" s="39"/>
      <c r="Z644" s="88"/>
      <c r="AA644" s="88"/>
      <c r="AI644" s="9"/>
      <c r="AJ644" s="9"/>
    </row>
    <row r="645" spans="1:36" s="51" customFormat="1" ht="31.5" x14ac:dyDescent="0.25">
      <c r="A645" s="211"/>
      <c r="B645" s="52" t="s">
        <v>347</v>
      </c>
      <c r="C645" s="210" t="s">
        <v>31</v>
      </c>
      <c r="D645" s="214" t="s">
        <v>31</v>
      </c>
      <c r="E645" s="210" t="s">
        <v>31</v>
      </c>
      <c r="F645" s="210" t="s">
        <v>31</v>
      </c>
      <c r="G645" s="211">
        <f>SUM(G646:G646)</f>
        <v>15</v>
      </c>
      <c r="H645" s="211">
        <f>SUM(H646:H646)</f>
        <v>1</v>
      </c>
      <c r="I645" s="209">
        <f t="shared" ref="I645:S645" si="194">SUM(I646)</f>
        <v>411.4</v>
      </c>
      <c r="J645" s="115">
        <f t="shared" si="194"/>
        <v>1</v>
      </c>
      <c r="K645" s="115">
        <f t="shared" si="194"/>
        <v>0</v>
      </c>
      <c r="L645" s="115">
        <f t="shared" si="194"/>
        <v>1</v>
      </c>
      <c r="M645" s="209">
        <f t="shared" si="194"/>
        <v>41.25</v>
      </c>
      <c r="N645" s="209">
        <f t="shared" si="194"/>
        <v>0</v>
      </c>
      <c r="O645" s="209">
        <f t="shared" si="194"/>
        <v>41.25</v>
      </c>
      <c r="P645" s="209">
        <f>Q645+R645+S645</f>
        <v>0</v>
      </c>
      <c r="Q645" s="209">
        <f t="shared" si="194"/>
        <v>0</v>
      </c>
      <c r="R645" s="209">
        <f t="shared" si="194"/>
        <v>0</v>
      </c>
      <c r="S645" s="209">
        <f t="shared" si="194"/>
        <v>0</v>
      </c>
      <c r="T645" s="39"/>
      <c r="Z645" s="88"/>
      <c r="AA645" s="88"/>
      <c r="AI645" s="9"/>
      <c r="AJ645" s="9"/>
    </row>
    <row r="646" spans="1:36" s="51" customFormat="1" x14ac:dyDescent="0.25">
      <c r="A646" s="211">
        <v>9</v>
      </c>
      <c r="B646" s="52" t="s">
        <v>894</v>
      </c>
      <c r="C646" s="211">
        <v>77</v>
      </c>
      <c r="D646" s="214" t="s">
        <v>895</v>
      </c>
      <c r="E646" s="55">
        <v>42338</v>
      </c>
      <c r="F646" s="55">
        <v>42369</v>
      </c>
      <c r="G646" s="211">
        <v>15</v>
      </c>
      <c r="H646" s="211">
        <v>1</v>
      </c>
      <c r="I646" s="39">
        <v>411.4</v>
      </c>
      <c r="J646" s="211">
        <f>SUM(K646:L646)</f>
        <v>1</v>
      </c>
      <c r="K646" s="211">
        <v>0</v>
      </c>
      <c r="L646" s="211">
        <v>1</v>
      </c>
      <c r="M646" s="209">
        <f>SUM(N646:O646)</f>
        <v>41.25</v>
      </c>
      <c r="N646" s="39">
        <v>0</v>
      </c>
      <c r="O646" s="39">
        <v>41.25</v>
      </c>
      <c r="P646" s="209"/>
      <c r="Q646" s="209"/>
      <c r="R646" s="209"/>
      <c r="S646" s="209"/>
      <c r="T646" s="39"/>
      <c r="Z646" s="88"/>
      <c r="AA646" s="88"/>
      <c r="AI646" s="9"/>
      <c r="AJ646" s="9"/>
    </row>
    <row r="647" spans="1:36" s="51" customFormat="1" x14ac:dyDescent="0.25">
      <c r="A647" s="211"/>
      <c r="B647" s="50" t="s">
        <v>199</v>
      </c>
      <c r="C647" s="211"/>
      <c r="D647" s="214"/>
      <c r="E647" s="54"/>
      <c r="F647" s="54"/>
      <c r="G647" s="211"/>
      <c r="H647" s="211"/>
      <c r="I647" s="39"/>
      <c r="J647" s="211"/>
      <c r="K647" s="211"/>
      <c r="L647" s="211"/>
      <c r="M647" s="209"/>
      <c r="N647" s="39"/>
      <c r="O647" s="39"/>
      <c r="P647" s="209"/>
      <c r="Q647" s="209"/>
      <c r="R647" s="209"/>
      <c r="S647" s="209"/>
      <c r="T647" s="39"/>
      <c r="Z647" s="88"/>
      <c r="AA647" s="88"/>
      <c r="AI647" s="9"/>
      <c r="AJ647" s="9"/>
    </row>
    <row r="648" spans="1:36" s="51" customFormat="1" ht="21" x14ac:dyDescent="0.25">
      <c r="A648" s="23"/>
      <c r="B648" s="31" t="s">
        <v>896</v>
      </c>
      <c r="C648" s="210"/>
      <c r="D648" s="214"/>
      <c r="E648" s="210"/>
      <c r="F648" s="210"/>
      <c r="G648" s="211"/>
      <c r="H648" s="211"/>
      <c r="I648" s="209"/>
      <c r="J648" s="211"/>
      <c r="K648" s="211"/>
      <c r="L648" s="211"/>
      <c r="M648" s="209"/>
      <c r="N648" s="209"/>
      <c r="O648" s="209"/>
      <c r="P648" s="209"/>
      <c r="Q648" s="209"/>
      <c r="R648" s="209"/>
      <c r="S648" s="209"/>
      <c r="T648" s="39"/>
      <c r="Z648" s="88"/>
      <c r="AA648" s="88"/>
      <c r="AI648" s="9"/>
      <c r="AJ648" s="9"/>
    </row>
    <row r="649" spans="1:36" s="51" customFormat="1" ht="31.5" x14ac:dyDescent="0.25">
      <c r="A649" s="23"/>
      <c r="B649" s="52" t="s">
        <v>347</v>
      </c>
      <c r="C649" s="210" t="s">
        <v>31</v>
      </c>
      <c r="D649" s="214" t="s">
        <v>31</v>
      </c>
      <c r="E649" s="210" t="s">
        <v>31</v>
      </c>
      <c r="F649" s="210" t="s">
        <v>31</v>
      </c>
      <c r="G649" s="211">
        <f>SUM(G650)</f>
        <v>5</v>
      </c>
      <c r="H649" s="211">
        <f t="shared" ref="H649:Y649" si="195">SUM(H650)</f>
        <v>2</v>
      </c>
      <c r="I649" s="209">
        <f t="shared" si="195"/>
        <v>98</v>
      </c>
      <c r="J649" s="211">
        <f t="shared" si="195"/>
        <v>1</v>
      </c>
      <c r="K649" s="211">
        <f t="shared" si="195"/>
        <v>0</v>
      </c>
      <c r="L649" s="211">
        <f t="shared" si="195"/>
        <v>1</v>
      </c>
      <c r="M649" s="209">
        <f t="shared" si="195"/>
        <v>49</v>
      </c>
      <c r="N649" s="209">
        <f t="shared" si="195"/>
        <v>0</v>
      </c>
      <c r="O649" s="209">
        <f t="shared" si="195"/>
        <v>49</v>
      </c>
      <c r="P649" s="209">
        <f>Q649+R649+S649</f>
        <v>0</v>
      </c>
      <c r="Q649" s="209">
        <f t="shared" si="195"/>
        <v>0</v>
      </c>
      <c r="R649" s="209">
        <f t="shared" si="195"/>
        <v>0</v>
      </c>
      <c r="S649" s="209">
        <f t="shared" si="195"/>
        <v>0</v>
      </c>
      <c r="T649" s="209"/>
      <c r="U649" s="209">
        <f t="shared" si="195"/>
        <v>0</v>
      </c>
      <c r="V649" s="209">
        <f t="shared" si="195"/>
        <v>0</v>
      </c>
      <c r="W649" s="209">
        <f t="shared" si="195"/>
        <v>0</v>
      </c>
      <c r="X649" s="209">
        <f t="shared" si="195"/>
        <v>0</v>
      </c>
      <c r="Y649" s="209">
        <f t="shared" si="195"/>
        <v>0</v>
      </c>
      <c r="Z649" s="194"/>
      <c r="AA649" s="88"/>
      <c r="AI649" s="9"/>
      <c r="AJ649" s="9"/>
    </row>
    <row r="650" spans="1:36" s="51" customFormat="1" x14ac:dyDescent="0.25">
      <c r="A650" s="37" t="s">
        <v>263</v>
      </c>
      <c r="B650" s="52" t="s">
        <v>897</v>
      </c>
      <c r="C650" s="39" t="s">
        <v>263</v>
      </c>
      <c r="D650" s="214" t="s">
        <v>898</v>
      </c>
      <c r="E650" s="55">
        <v>42338</v>
      </c>
      <c r="F650" s="55">
        <v>42369</v>
      </c>
      <c r="G650" s="211">
        <v>5</v>
      </c>
      <c r="H650" s="211">
        <v>2</v>
      </c>
      <c r="I650" s="39">
        <v>98</v>
      </c>
      <c r="J650" s="211">
        <f>SUM(K650:L650)</f>
        <v>1</v>
      </c>
      <c r="K650" s="211">
        <v>0</v>
      </c>
      <c r="L650" s="211">
        <v>1</v>
      </c>
      <c r="M650" s="209">
        <f>SUM(N650:O650)</f>
        <v>49</v>
      </c>
      <c r="N650" s="39">
        <v>0</v>
      </c>
      <c r="O650" s="39">
        <v>49</v>
      </c>
      <c r="P650" s="209"/>
      <c r="Q650" s="209"/>
      <c r="R650" s="209"/>
      <c r="S650" s="209"/>
      <c r="T650" s="39"/>
      <c r="Z650" s="88"/>
      <c r="AA650" s="88"/>
      <c r="AI650" s="9"/>
      <c r="AJ650" s="9"/>
    </row>
    <row r="651" spans="1:36" s="51" customFormat="1" ht="21" x14ac:dyDescent="0.25">
      <c r="A651" s="37"/>
      <c r="B651" s="31" t="s">
        <v>899</v>
      </c>
      <c r="C651" s="39"/>
      <c r="D651" s="214"/>
      <c r="E651" s="55"/>
      <c r="F651" s="55"/>
      <c r="G651" s="211"/>
      <c r="H651" s="211"/>
      <c r="I651" s="39"/>
      <c r="J651" s="211"/>
      <c r="K651" s="211"/>
      <c r="L651" s="211"/>
      <c r="M651" s="209"/>
      <c r="N651" s="39"/>
      <c r="O651" s="39"/>
      <c r="P651" s="209"/>
      <c r="Q651" s="209"/>
      <c r="R651" s="209"/>
      <c r="S651" s="209"/>
      <c r="T651" s="39"/>
      <c r="Z651" s="88"/>
      <c r="AA651" s="88"/>
      <c r="AI651" s="9"/>
      <c r="AJ651" s="9"/>
    </row>
    <row r="652" spans="1:36" s="51" customFormat="1" ht="31.5" x14ac:dyDescent="0.25">
      <c r="A652" s="211"/>
      <c r="B652" s="72" t="s">
        <v>900</v>
      </c>
      <c r="C652" s="210" t="s">
        <v>31</v>
      </c>
      <c r="D652" s="214" t="s">
        <v>31</v>
      </c>
      <c r="E652" s="210" t="s">
        <v>31</v>
      </c>
      <c r="F652" s="210" t="s">
        <v>31</v>
      </c>
      <c r="G652" s="211">
        <f t="shared" ref="G652:O652" si="196">SUM(G653:G653)</f>
        <v>15</v>
      </c>
      <c r="H652" s="211">
        <f t="shared" si="196"/>
        <v>4</v>
      </c>
      <c r="I652" s="209">
        <f t="shared" si="196"/>
        <v>362</v>
      </c>
      <c r="J652" s="211">
        <f t="shared" si="196"/>
        <v>1</v>
      </c>
      <c r="K652" s="211">
        <f t="shared" si="196"/>
        <v>0</v>
      </c>
      <c r="L652" s="211">
        <f t="shared" si="196"/>
        <v>1</v>
      </c>
      <c r="M652" s="209">
        <f t="shared" si="196"/>
        <v>38</v>
      </c>
      <c r="N652" s="209">
        <f t="shared" si="196"/>
        <v>0</v>
      </c>
      <c r="O652" s="209">
        <f t="shared" si="196"/>
        <v>38</v>
      </c>
      <c r="P652" s="209"/>
      <c r="Q652" s="209"/>
      <c r="R652" s="209"/>
      <c r="S652" s="209"/>
      <c r="T652" s="39"/>
      <c r="Z652" s="88"/>
      <c r="AA652" s="88"/>
      <c r="AI652" s="9"/>
      <c r="AJ652" s="9"/>
    </row>
    <row r="653" spans="1:36" s="51" customFormat="1" x14ac:dyDescent="0.25">
      <c r="A653" s="211">
        <v>11</v>
      </c>
      <c r="B653" s="52" t="s">
        <v>901</v>
      </c>
      <c r="C653" s="211">
        <v>6</v>
      </c>
      <c r="D653" s="214" t="s">
        <v>902</v>
      </c>
      <c r="E653" s="54">
        <v>42338</v>
      </c>
      <c r="F653" s="54">
        <v>42369</v>
      </c>
      <c r="G653" s="211">
        <v>15</v>
      </c>
      <c r="H653" s="211">
        <v>4</v>
      </c>
      <c r="I653" s="39">
        <v>362</v>
      </c>
      <c r="J653" s="211">
        <f>SUM(K653:L653)</f>
        <v>1</v>
      </c>
      <c r="K653" s="211">
        <v>0</v>
      </c>
      <c r="L653" s="211">
        <v>1</v>
      </c>
      <c r="M653" s="209">
        <f>SUM(N653:O653)</f>
        <v>38</v>
      </c>
      <c r="N653" s="39">
        <v>0</v>
      </c>
      <c r="O653" s="39">
        <v>38</v>
      </c>
      <c r="P653" s="209"/>
      <c r="Q653" s="209"/>
      <c r="R653" s="209"/>
      <c r="S653" s="209"/>
      <c r="T653" s="39"/>
      <c r="Z653" s="88"/>
      <c r="AA653" s="88"/>
      <c r="AI653" s="9"/>
      <c r="AJ653" s="9"/>
    </row>
    <row r="654" spans="1:36" ht="22.5" customHeight="1" x14ac:dyDescent="0.25">
      <c r="A654" s="37"/>
      <c r="B654" s="31" t="s">
        <v>903</v>
      </c>
      <c r="C654" s="210"/>
      <c r="D654" s="214"/>
      <c r="E654" s="54"/>
      <c r="F654" s="54"/>
      <c r="G654" s="211"/>
      <c r="H654" s="211"/>
      <c r="I654" s="39"/>
      <c r="J654" s="211"/>
      <c r="K654" s="211"/>
      <c r="L654" s="211"/>
      <c r="M654" s="209"/>
      <c r="N654" s="39"/>
      <c r="O654" s="39"/>
      <c r="P654" s="209"/>
      <c r="Q654" s="209"/>
      <c r="R654" s="209"/>
      <c r="S654" s="209"/>
      <c r="T654" s="210"/>
    </row>
    <row r="655" spans="1:36" s="51" customFormat="1" ht="21" x14ac:dyDescent="0.25">
      <c r="A655" s="23"/>
      <c r="B655" s="31" t="s">
        <v>904</v>
      </c>
      <c r="C655" s="210"/>
      <c r="D655" s="214"/>
      <c r="E655" s="210"/>
      <c r="F655" s="210"/>
      <c r="G655" s="211"/>
      <c r="H655" s="211"/>
      <c r="I655" s="209"/>
      <c r="J655" s="211"/>
      <c r="K655" s="211"/>
      <c r="L655" s="211"/>
      <c r="M655" s="209"/>
      <c r="N655" s="209"/>
      <c r="O655" s="209"/>
      <c r="P655" s="209"/>
      <c r="Q655" s="209"/>
      <c r="R655" s="209"/>
      <c r="S655" s="209"/>
      <c r="T655" s="39"/>
      <c r="Z655" s="88"/>
      <c r="AA655" s="88"/>
      <c r="AI655" s="9"/>
      <c r="AJ655" s="9"/>
    </row>
    <row r="656" spans="1:36" s="51" customFormat="1" ht="31.5" x14ac:dyDescent="0.25">
      <c r="A656" s="23"/>
      <c r="B656" s="35" t="s">
        <v>347</v>
      </c>
      <c r="C656" s="210" t="s">
        <v>31</v>
      </c>
      <c r="D656" s="214" t="s">
        <v>31</v>
      </c>
      <c r="E656" s="210" t="s">
        <v>31</v>
      </c>
      <c r="F656" s="210" t="s">
        <v>31</v>
      </c>
      <c r="G656" s="211">
        <f>SUM(G657)</f>
        <v>17</v>
      </c>
      <c r="H656" s="211">
        <f t="shared" ref="H656:Y656" si="197">SUM(H657)</f>
        <v>2</v>
      </c>
      <c r="I656" s="209">
        <f t="shared" si="197"/>
        <v>156.19999999999999</v>
      </c>
      <c r="J656" s="211">
        <f t="shared" si="197"/>
        <v>1</v>
      </c>
      <c r="K656" s="211">
        <f t="shared" si="197"/>
        <v>0</v>
      </c>
      <c r="L656" s="211">
        <f t="shared" si="197"/>
        <v>1</v>
      </c>
      <c r="M656" s="209">
        <f t="shared" si="197"/>
        <v>33.799999999999997</v>
      </c>
      <c r="N656" s="209">
        <f t="shared" si="197"/>
        <v>0</v>
      </c>
      <c r="O656" s="209">
        <f t="shared" si="197"/>
        <v>33.799999999999997</v>
      </c>
      <c r="P656" s="209">
        <f>Q656+R656+S656</f>
        <v>0</v>
      </c>
      <c r="Q656" s="209">
        <f t="shared" si="197"/>
        <v>0</v>
      </c>
      <c r="R656" s="209">
        <f t="shared" si="197"/>
        <v>0</v>
      </c>
      <c r="S656" s="209">
        <f t="shared" si="197"/>
        <v>0</v>
      </c>
      <c r="T656" s="209"/>
      <c r="U656" s="209">
        <f t="shared" si="197"/>
        <v>0</v>
      </c>
      <c r="V656" s="209">
        <f t="shared" si="197"/>
        <v>0</v>
      </c>
      <c r="W656" s="209">
        <f t="shared" si="197"/>
        <v>0</v>
      </c>
      <c r="X656" s="209">
        <f t="shared" si="197"/>
        <v>0</v>
      </c>
      <c r="Y656" s="209">
        <f t="shared" si="197"/>
        <v>0</v>
      </c>
      <c r="Z656" s="194"/>
      <c r="AA656" s="194"/>
      <c r="AB656" s="101"/>
      <c r="AC656" s="101"/>
      <c r="AD656" s="101"/>
      <c r="AE656" s="101"/>
      <c r="AF656" s="101"/>
      <c r="AG656" s="101"/>
      <c r="AH656" s="101"/>
      <c r="AI656" s="9"/>
      <c r="AJ656" s="9"/>
    </row>
    <row r="657" spans="1:36" s="51" customFormat="1" x14ac:dyDescent="0.25">
      <c r="A657" s="23">
        <v>12</v>
      </c>
      <c r="B657" s="36" t="s">
        <v>905</v>
      </c>
      <c r="C657" s="210">
        <v>4</v>
      </c>
      <c r="D657" s="214" t="s">
        <v>906</v>
      </c>
      <c r="E657" s="55">
        <v>42338</v>
      </c>
      <c r="F657" s="55">
        <v>42369</v>
      </c>
      <c r="G657" s="211">
        <v>17</v>
      </c>
      <c r="H657" s="211">
        <v>2</v>
      </c>
      <c r="I657" s="39">
        <v>156.19999999999999</v>
      </c>
      <c r="J657" s="211">
        <f>SUM(K657:L657)</f>
        <v>1</v>
      </c>
      <c r="K657" s="211">
        <v>0</v>
      </c>
      <c r="L657" s="211">
        <v>1</v>
      </c>
      <c r="M657" s="209">
        <f>SUM(N657:O657)</f>
        <v>33.799999999999997</v>
      </c>
      <c r="N657" s="39">
        <v>0</v>
      </c>
      <c r="O657" s="39">
        <v>33.799999999999997</v>
      </c>
      <c r="P657" s="209">
        <f>Q657+R657+S657</f>
        <v>0</v>
      </c>
      <c r="Q657" s="209"/>
      <c r="R657" s="209"/>
      <c r="S657" s="209"/>
      <c r="T657" s="39"/>
      <c r="Z657" s="88"/>
      <c r="AA657" s="88"/>
      <c r="AI657" s="9"/>
      <c r="AJ657" s="9"/>
    </row>
    <row r="658" spans="1:36" s="51" customFormat="1" ht="22.5" customHeight="1" x14ac:dyDescent="0.25">
      <c r="A658" s="23"/>
      <c r="B658" s="43" t="s">
        <v>214</v>
      </c>
      <c r="C658" s="210"/>
      <c r="D658" s="214"/>
      <c r="E658" s="54"/>
      <c r="F658" s="54"/>
      <c r="G658" s="211"/>
      <c r="H658" s="211"/>
      <c r="I658" s="39"/>
      <c r="J658" s="211"/>
      <c r="K658" s="211"/>
      <c r="L658" s="211"/>
      <c r="M658" s="209"/>
      <c r="N658" s="39"/>
      <c r="O658" s="39"/>
      <c r="P658" s="209"/>
      <c r="Q658" s="209"/>
      <c r="R658" s="209"/>
      <c r="S658" s="209"/>
      <c r="T658" s="39"/>
      <c r="Z658" s="88"/>
      <c r="AA658" s="88"/>
      <c r="AI658" s="9"/>
      <c r="AJ658" s="9"/>
    </row>
    <row r="659" spans="1:36" ht="21" x14ac:dyDescent="0.25">
      <c r="A659" s="211"/>
      <c r="B659" s="50" t="s">
        <v>907</v>
      </c>
      <c r="C659" s="39"/>
      <c r="D659" s="214"/>
      <c r="E659" s="39"/>
      <c r="F659" s="39"/>
      <c r="G659" s="211"/>
      <c r="H659" s="211"/>
      <c r="I659" s="209"/>
      <c r="J659" s="211"/>
      <c r="K659" s="211"/>
      <c r="L659" s="211"/>
      <c r="M659" s="209"/>
      <c r="N659" s="209"/>
      <c r="O659" s="209"/>
      <c r="P659" s="209"/>
      <c r="Q659" s="209"/>
      <c r="R659" s="209"/>
      <c r="S659" s="209"/>
      <c r="T659" s="210"/>
      <c r="Z659" s="88"/>
      <c r="AA659" s="88"/>
    </row>
    <row r="660" spans="1:36" ht="31.5" x14ac:dyDescent="0.25">
      <c r="A660" s="211"/>
      <c r="B660" s="52" t="s">
        <v>347</v>
      </c>
      <c r="C660" s="210" t="s">
        <v>31</v>
      </c>
      <c r="D660" s="214" t="s">
        <v>31</v>
      </c>
      <c r="E660" s="210" t="s">
        <v>31</v>
      </c>
      <c r="F660" s="210" t="s">
        <v>31</v>
      </c>
      <c r="G660" s="211">
        <f>SUM(G661)</f>
        <v>1</v>
      </c>
      <c r="H660" s="211">
        <f t="shared" ref="H660:O660" si="198">SUM(H661)</f>
        <v>1</v>
      </c>
      <c r="I660" s="209">
        <f t="shared" si="198"/>
        <v>64.7</v>
      </c>
      <c r="J660" s="211">
        <f t="shared" si="198"/>
        <v>1</v>
      </c>
      <c r="K660" s="211">
        <f t="shared" si="198"/>
        <v>0</v>
      </c>
      <c r="L660" s="211">
        <f t="shared" si="198"/>
        <v>1</v>
      </c>
      <c r="M660" s="209">
        <f t="shared" si="198"/>
        <v>29.6</v>
      </c>
      <c r="N660" s="209">
        <f t="shared" si="198"/>
        <v>0</v>
      </c>
      <c r="O660" s="209">
        <f t="shared" si="198"/>
        <v>29.6</v>
      </c>
      <c r="P660" s="209">
        <f>Q660+R660+S660</f>
        <v>0</v>
      </c>
      <c r="Q660" s="211">
        <f>SUM(Q661)</f>
        <v>0</v>
      </c>
      <c r="R660" s="211">
        <f>SUM(R661)</f>
        <v>0</v>
      </c>
      <c r="S660" s="211">
        <f>SUM(S661)</f>
        <v>0</v>
      </c>
      <c r="T660" s="210"/>
      <c r="Z660" s="88"/>
      <c r="AA660" s="88"/>
    </row>
    <row r="661" spans="1:36" x14ac:dyDescent="0.25">
      <c r="A661" s="116" t="s">
        <v>40</v>
      </c>
      <c r="B661" s="117" t="s">
        <v>908</v>
      </c>
      <c r="C661" s="76">
        <v>146</v>
      </c>
      <c r="D661" s="75" t="s">
        <v>909</v>
      </c>
      <c r="E661" s="55">
        <v>42338</v>
      </c>
      <c r="F661" s="55">
        <v>42369</v>
      </c>
      <c r="G661" s="76">
        <v>1</v>
      </c>
      <c r="H661" s="76">
        <v>1</v>
      </c>
      <c r="I661" s="77">
        <v>64.7</v>
      </c>
      <c r="J661" s="76">
        <f>SUM(K661:L661)</f>
        <v>1</v>
      </c>
      <c r="K661" s="76">
        <v>0</v>
      </c>
      <c r="L661" s="76">
        <v>1</v>
      </c>
      <c r="M661" s="77">
        <v>29.6</v>
      </c>
      <c r="N661" s="77">
        <v>0</v>
      </c>
      <c r="O661" s="77">
        <v>29.6</v>
      </c>
      <c r="P661" s="209"/>
      <c r="Q661" s="209"/>
      <c r="R661" s="209"/>
      <c r="S661" s="209"/>
      <c r="T661" s="210"/>
      <c r="Z661" s="88"/>
      <c r="AA661" s="88"/>
    </row>
    <row r="662" spans="1:36" s="51" customFormat="1" ht="21" x14ac:dyDescent="0.25">
      <c r="A662" s="23"/>
      <c r="B662" s="31" t="s">
        <v>910</v>
      </c>
      <c r="C662" s="210"/>
      <c r="D662" s="214"/>
      <c r="E662" s="210"/>
      <c r="F662" s="210"/>
      <c r="G662" s="211"/>
      <c r="H662" s="211"/>
      <c r="I662" s="209"/>
      <c r="J662" s="211"/>
      <c r="K662" s="211"/>
      <c r="L662" s="211"/>
      <c r="M662" s="209"/>
      <c r="N662" s="209"/>
      <c r="O662" s="209"/>
      <c r="P662" s="209"/>
      <c r="Q662" s="209"/>
      <c r="R662" s="209"/>
      <c r="S662" s="209"/>
      <c r="T662" s="39"/>
      <c r="Z662" s="88"/>
      <c r="AA662" s="88"/>
      <c r="AI662" s="9"/>
      <c r="AJ662" s="9"/>
    </row>
    <row r="663" spans="1:36" s="51" customFormat="1" ht="31.5" x14ac:dyDescent="0.25">
      <c r="A663" s="23"/>
      <c r="B663" s="35" t="s">
        <v>347</v>
      </c>
      <c r="C663" s="210" t="s">
        <v>31</v>
      </c>
      <c r="D663" s="214" t="s">
        <v>31</v>
      </c>
      <c r="E663" s="210" t="s">
        <v>31</v>
      </c>
      <c r="F663" s="210" t="s">
        <v>31</v>
      </c>
      <c r="G663" s="211">
        <f>SUM(G664)</f>
        <v>21</v>
      </c>
      <c r="H663" s="211">
        <f t="shared" ref="H663:S663" si="199">SUM(H664)</f>
        <v>3</v>
      </c>
      <c r="I663" s="209">
        <f t="shared" si="199"/>
        <v>148.19999999999999</v>
      </c>
      <c r="J663" s="211">
        <f t="shared" si="199"/>
        <v>1</v>
      </c>
      <c r="K663" s="211">
        <f t="shared" si="199"/>
        <v>0</v>
      </c>
      <c r="L663" s="211">
        <f t="shared" si="199"/>
        <v>1</v>
      </c>
      <c r="M663" s="209">
        <f t="shared" si="199"/>
        <v>23.6</v>
      </c>
      <c r="N663" s="209">
        <f t="shared" si="199"/>
        <v>0</v>
      </c>
      <c r="O663" s="209">
        <f t="shared" si="199"/>
        <v>23.6</v>
      </c>
      <c r="P663" s="209">
        <f>Q663+R663+S663</f>
        <v>0</v>
      </c>
      <c r="Q663" s="211">
        <f t="shared" si="199"/>
        <v>0</v>
      </c>
      <c r="R663" s="211">
        <f t="shared" si="199"/>
        <v>0</v>
      </c>
      <c r="S663" s="211">
        <f t="shared" si="199"/>
        <v>0</v>
      </c>
      <c r="T663" s="118"/>
      <c r="Z663" s="88"/>
      <c r="AA663" s="88"/>
      <c r="AI663" s="9"/>
      <c r="AJ663" s="9"/>
    </row>
    <row r="664" spans="1:36" x14ac:dyDescent="0.25">
      <c r="A664" s="37" t="s">
        <v>102</v>
      </c>
      <c r="B664" s="36" t="s">
        <v>911</v>
      </c>
      <c r="C664" s="210">
        <v>68</v>
      </c>
      <c r="D664" s="214" t="s">
        <v>912</v>
      </c>
      <c r="E664" s="55">
        <v>42338</v>
      </c>
      <c r="F664" s="55">
        <v>42369</v>
      </c>
      <c r="G664" s="211">
        <v>21</v>
      </c>
      <c r="H664" s="211">
        <v>3</v>
      </c>
      <c r="I664" s="39">
        <v>148.19999999999999</v>
      </c>
      <c r="J664" s="211">
        <f>SUM(K664:L664)</f>
        <v>1</v>
      </c>
      <c r="K664" s="211">
        <v>0</v>
      </c>
      <c r="L664" s="211">
        <v>1</v>
      </c>
      <c r="M664" s="209">
        <f>SUM(N664:O664)</f>
        <v>23.6</v>
      </c>
      <c r="N664" s="39">
        <v>0</v>
      </c>
      <c r="O664" s="39">
        <v>23.6</v>
      </c>
      <c r="P664" s="209">
        <f>Q664+R664+S664</f>
        <v>0</v>
      </c>
      <c r="Q664" s="209"/>
      <c r="R664" s="209"/>
      <c r="S664" s="209"/>
      <c r="T664" s="210"/>
      <c r="Z664" s="88"/>
      <c r="AA664" s="88"/>
    </row>
    <row r="665" spans="1:36" ht="22.5" customHeight="1" x14ac:dyDescent="0.25">
      <c r="A665" s="211"/>
      <c r="B665" s="43" t="s">
        <v>243</v>
      </c>
      <c r="C665" s="44"/>
      <c r="D665" s="26"/>
      <c r="E665" s="111"/>
      <c r="F665" s="111"/>
      <c r="G665" s="32"/>
      <c r="H665" s="32"/>
      <c r="I665" s="28"/>
      <c r="J665" s="32"/>
      <c r="K665" s="32"/>
      <c r="L665" s="32"/>
      <c r="M665" s="28"/>
      <c r="N665" s="28"/>
      <c r="O665" s="28"/>
      <c r="P665" s="209"/>
      <c r="Q665" s="28"/>
      <c r="R665" s="28"/>
      <c r="S665" s="28"/>
      <c r="T665" s="28"/>
      <c r="U665" s="112"/>
      <c r="V665" s="112"/>
      <c r="W665" s="112"/>
      <c r="X665" s="112"/>
      <c r="Y665" s="112"/>
      <c r="Z665" s="28"/>
      <c r="AA665" s="32"/>
      <c r="AB665" s="113"/>
      <c r="AC665" s="113"/>
      <c r="AD665" s="113"/>
      <c r="AE665" s="113"/>
      <c r="AF665" s="113"/>
      <c r="AG665" s="113"/>
      <c r="AH665" s="113"/>
    </row>
    <row r="666" spans="1:36" s="51" customFormat="1" ht="21" x14ac:dyDescent="0.25">
      <c r="A666" s="37"/>
      <c r="B666" s="31" t="s">
        <v>662</v>
      </c>
      <c r="C666" s="210"/>
      <c r="D666" s="214"/>
      <c r="E666" s="41"/>
      <c r="F666" s="41"/>
      <c r="G666" s="211"/>
      <c r="H666" s="211"/>
      <c r="I666" s="209"/>
      <c r="J666" s="211"/>
      <c r="K666" s="211"/>
      <c r="L666" s="211"/>
      <c r="M666" s="209"/>
      <c r="N666" s="209"/>
      <c r="O666" s="209"/>
      <c r="P666" s="209"/>
      <c r="Q666" s="209"/>
      <c r="R666" s="209"/>
      <c r="S666" s="209"/>
      <c r="T666" s="39"/>
      <c r="Z666" s="8"/>
      <c r="AA666" s="8"/>
      <c r="AI666" s="9"/>
      <c r="AJ666" s="9"/>
    </row>
    <row r="667" spans="1:36" s="106" customFormat="1" ht="31.5" x14ac:dyDescent="0.25">
      <c r="A667" s="37"/>
      <c r="B667" s="35" t="s">
        <v>347</v>
      </c>
      <c r="C667" s="210" t="s">
        <v>31</v>
      </c>
      <c r="D667" s="214" t="s">
        <v>31</v>
      </c>
      <c r="E667" s="210" t="s">
        <v>31</v>
      </c>
      <c r="F667" s="210" t="s">
        <v>31</v>
      </c>
      <c r="G667" s="211">
        <f>SUM(G668)</f>
        <v>13</v>
      </c>
      <c r="H667" s="211">
        <f t="shared" ref="H667:S667" si="200">SUM(H668)</f>
        <v>1</v>
      </c>
      <c r="I667" s="209">
        <f t="shared" si="200"/>
        <v>130</v>
      </c>
      <c r="J667" s="211">
        <f t="shared" si="200"/>
        <v>1</v>
      </c>
      <c r="K667" s="211">
        <f t="shared" si="200"/>
        <v>1</v>
      </c>
      <c r="L667" s="211">
        <f t="shared" si="200"/>
        <v>0</v>
      </c>
      <c r="M667" s="209">
        <f t="shared" si="200"/>
        <v>35.700000000000003</v>
      </c>
      <c r="N667" s="209">
        <f t="shared" si="200"/>
        <v>35.700000000000003</v>
      </c>
      <c r="O667" s="209">
        <f t="shared" si="200"/>
        <v>0</v>
      </c>
      <c r="P667" s="209">
        <f>Q667+R667+S667</f>
        <v>0</v>
      </c>
      <c r="Q667" s="209">
        <f t="shared" si="200"/>
        <v>0</v>
      </c>
      <c r="R667" s="209">
        <f t="shared" si="200"/>
        <v>0</v>
      </c>
      <c r="S667" s="209">
        <f t="shared" si="200"/>
        <v>0</v>
      </c>
      <c r="T667" s="39"/>
      <c r="Z667" s="8"/>
      <c r="AA667" s="8"/>
      <c r="AI667" s="9"/>
      <c r="AJ667" s="9"/>
    </row>
    <row r="668" spans="1:36" s="63" customFormat="1" x14ac:dyDescent="0.25">
      <c r="A668" s="37" t="s">
        <v>172</v>
      </c>
      <c r="B668" s="36" t="s">
        <v>669</v>
      </c>
      <c r="C668" s="210">
        <v>3</v>
      </c>
      <c r="D668" s="214" t="s">
        <v>668</v>
      </c>
      <c r="E668" s="55">
        <v>42338</v>
      </c>
      <c r="F668" s="55">
        <v>42369</v>
      </c>
      <c r="G668" s="211">
        <v>13</v>
      </c>
      <c r="H668" s="211">
        <v>1</v>
      </c>
      <c r="I668" s="39">
        <v>130</v>
      </c>
      <c r="J668" s="211">
        <f>SUM(K668:L668)</f>
        <v>1</v>
      </c>
      <c r="K668" s="211">
        <v>1</v>
      </c>
      <c r="L668" s="211">
        <v>0</v>
      </c>
      <c r="M668" s="209">
        <f>SUM(N668:O668)</f>
        <v>35.700000000000003</v>
      </c>
      <c r="N668" s="209">
        <v>35.700000000000003</v>
      </c>
      <c r="O668" s="209">
        <v>0</v>
      </c>
      <c r="P668" s="209">
        <f>Q668+R668+S668</f>
        <v>0</v>
      </c>
      <c r="Q668" s="209"/>
      <c r="R668" s="209"/>
      <c r="S668" s="209"/>
      <c r="T668" s="39"/>
      <c r="Z668" s="8"/>
      <c r="AA668" s="8"/>
      <c r="AI668" s="65"/>
      <c r="AJ668" s="65"/>
    </row>
    <row r="669" spans="1:36" ht="21.75" customHeight="1" x14ac:dyDescent="0.25">
      <c r="A669" s="211"/>
      <c r="B669" s="43" t="s">
        <v>252</v>
      </c>
      <c r="C669" s="37"/>
      <c r="D669" s="214"/>
      <c r="E669" s="55"/>
      <c r="F669" s="55"/>
      <c r="G669" s="211"/>
      <c r="H669" s="211"/>
      <c r="I669" s="209"/>
      <c r="J669" s="211"/>
      <c r="K669" s="211"/>
      <c r="L669" s="211"/>
      <c r="M669" s="209"/>
      <c r="N669" s="209"/>
      <c r="O669" s="209"/>
      <c r="P669" s="209"/>
      <c r="Q669" s="209"/>
      <c r="R669" s="209"/>
      <c r="S669" s="209"/>
      <c r="T669" s="210"/>
    </row>
    <row r="670" spans="1:36" ht="21" x14ac:dyDescent="0.25">
      <c r="A670" s="211"/>
      <c r="B670" s="31" t="s">
        <v>913</v>
      </c>
      <c r="C670" s="210"/>
      <c r="D670" s="214"/>
      <c r="E670" s="210"/>
      <c r="F670" s="210"/>
      <c r="G670" s="211"/>
      <c r="H670" s="211"/>
      <c r="I670" s="209"/>
      <c r="J670" s="211"/>
      <c r="K670" s="211"/>
      <c r="L670" s="211"/>
      <c r="M670" s="209"/>
      <c r="N670" s="209"/>
      <c r="O670" s="209"/>
      <c r="P670" s="209"/>
      <c r="Q670" s="209"/>
      <c r="R670" s="209"/>
      <c r="S670" s="209"/>
      <c r="T670" s="210"/>
    </row>
    <row r="671" spans="1:36" ht="31.5" x14ac:dyDescent="0.25">
      <c r="A671" s="211"/>
      <c r="B671" s="35" t="s">
        <v>885</v>
      </c>
      <c r="C671" s="210" t="s">
        <v>31</v>
      </c>
      <c r="D671" s="214" t="s">
        <v>31</v>
      </c>
      <c r="E671" s="210" t="s">
        <v>31</v>
      </c>
      <c r="F671" s="210" t="s">
        <v>31</v>
      </c>
      <c r="G671" s="211">
        <f>SUM(G672:G673)</f>
        <v>29</v>
      </c>
      <c r="H671" s="211">
        <f t="shared" ref="H671:S671" si="201">SUM(H672:H673)</f>
        <v>29</v>
      </c>
      <c r="I671" s="209">
        <f t="shared" si="201"/>
        <v>339.4</v>
      </c>
      <c r="J671" s="211">
        <f t="shared" si="201"/>
        <v>10</v>
      </c>
      <c r="K671" s="211">
        <f t="shared" si="201"/>
        <v>4</v>
      </c>
      <c r="L671" s="211">
        <f t="shared" si="201"/>
        <v>6</v>
      </c>
      <c r="M671" s="209">
        <f>SUM(M672:M673)</f>
        <v>308.5</v>
      </c>
      <c r="N671" s="209">
        <f t="shared" si="201"/>
        <v>123.2</v>
      </c>
      <c r="O671" s="209">
        <f t="shared" si="201"/>
        <v>185.3</v>
      </c>
      <c r="P671" s="209">
        <f t="shared" si="201"/>
        <v>11238655</v>
      </c>
      <c r="Q671" s="209">
        <f t="shared" si="201"/>
        <v>0</v>
      </c>
      <c r="R671" s="209">
        <f t="shared" si="201"/>
        <v>6667492.1200000001</v>
      </c>
      <c r="S671" s="209">
        <f t="shared" si="201"/>
        <v>4571162.88</v>
      </c>
      <c r="T671" s="210"/>
    </row>
    <row r="672" spans="1:36" x14ac:dyDescent="0.25">
      <c r="A672" s="211">
        <v>16</v>
      </c>
      <c r="B672" s="36" t="s">
        <v>914</v>
      </c>
      <c r="C672" s="37" t="s">
        <v>181</v>
      </c>
      <c r="D672" s="214">
        <v>39056</v>
      </c>
      <c r="E672" s="55">
        <v>42338</v>
      </c>
      <c r="F672" s="55">
        <v>42369</v>
      </c>
      <c r="G672" s="211">
        <v>19</v>
      </c>
      <c r="H672" s="211">
        <v>19</v>
      </c>
      <c r="I672" s="39">
        <v>153.80000000000001</v>
      </c>
      <c r="J672" s="211">
        <f>SUM(K672:L672)</f>
        <v>5</v>
      </c>
      <c r="K672" s="211">
        <v>3</v>
      </c>
      <c r="L672" s="211">
        <v>2</v>
      </c>
      <c r="M672" s="209">
        <f>SUM(N672:O672)</f>
        <v>153.80000000000001</v>
      </c>
      <c r="N672" s="209">
        <v>92.5</v>
      </c>
      <c r="O672" s="209">
        <v>61.3</v>
      </c>
      <c r="P672" s="209">
        <f>M672*36430</f>
        <v>5602934</v>
      </c>
      <c r="Q672" s="209"/>
      <c r="R672" s="209">
        <f>P672-S672</f>
        <v>3324020.38</v>
      </c>
      <c r="S672" s="209">
        <v>2278913.62</v>
      </c>
      <c r="T672" s="210"/>
    </row>
    <row r="673" spans="1:36" x14ac:dyDescent="0.25">
      <c r="A673" s="211">
        <v>17</v>
      </c>
      <c r="B673" s="119" t="s">
        <v>915</v>
      </c>
      <c r="C673" s="120">
        <v>19</v>
      </c>
      <c r="D673" s="81">
        <v>39056</v>
      </c>
      <c r="E673" s="55">
        <v>42338</v>
      </c>
      <c r="F673" s="55">
        <v>42369</v>
      </c>
      <c r="G673" s="83">
        <v>10</v>
      </c>
      <c r="H673" s="83">
        <v>10</v>
      </c>
      <c r="I673" s="121">
        <v>185.6</v>
      </c>
      <c r="J673" s="211">
        <f>SUM(K673:L673)</f>
        <v>5</v>
      </c>
      <c r="K673" s="83">
        <v>1</v>
      </c>
      <c r="L673" s="83">
        <v>4</v>
      </c>
      <c r="M673" s="209">
        <f>SUM(N673:O673)</f>
        <v>154.69999999999999</v>
      </c>
      <c r="N673" s="84">
        <v>30.7</v>
      </c>
      <c r="O673" s="84">
        <v>124</v>
      </c>
      <c r="P673" s="209">
        <f>M673*36430</f>
        <v>5635721</v>
      </c>
      <c r="Q673" s="209"/>
      <c r="R673" s="209">
        <f>P673-S673</f>
        <v>3343471.74</v>
      </c>
      <c r="S673" s="209">
        <v>2292249.2599999998</v>
      </c>
      <c r="T673" s="210"/>
    </row>
    <row r="674" spans="1:36" s="63" customFormat="1" ht="26.25" customHeight="1" x14ac:dyDescent="0.25">
      <c r="A674" s="23"/>
      <c r="B674" s="50" t="s">
        <v>918</v>
      </c>
      <c r="C674" s="39"/>
      <c r="D674" s="214"/>
      <c r="E674" s="39"/>
      <c r="F674" s="39"/>
      <c r="G674" s="211"/>
      <c r="H674" s="211"/>
      <c r="I674" s="209"/>
      <c r="J674" s="211"/>
      <c r="K674" s="211"/>
      <c r="L674" s="211"/>
      <c r="M674" s="209"/>
      <c r="N674" s="209"/>
      <c r="O674" s="209"/>
      <c r="P674" s="209"/>
      <c r="Q674" s="209"/>
      <c r="R674" s="209"/>
      <c r="S674" s="209"/>
      <c r="T674" s="39"/>
      <c r="Z674" s="88"/>
      <c r="AA674" s="88"/>
      <c r="AI674" s="65"/>
      <c r="AJ674" s="65"/>
    </row>
    <row r="675" spans="1:36" s="51" customFormat="1" ht="31.5" x14ac:dyDescent="0.25">
      <c r="A675" s="23"/>
      <c r="B675" s="52" t="s">
        <v>347</v>
      </c>
      <c r="C675" s="210" t="s">
        <v>31</v>
      </c>
      <c r="D675" s="214" t="s">
        <v>31</v>
      </c>
      <c r="E675" s="210" t="s">
        <v>31</v>
      </c>
      <c r="F675" s="210" t="s">
        <v>31</v>
      </c>
      <c r="G675" s="211">
        <f>SUM(G676)</f>
        <v>4</v>
      </c>
      <c r="H675" s="211">
        <f t="shared" ref="H675:S675" si="202">SUM(H676)</f>
        <v>1</v>
      </c>
      <c r="I675" s="209">
        <f t="shared" si="202"/>
        <v>186.3</v>
      </c>
      <c r="J675" s="211">
        <f t="shared" si="202"/>
        <v>1</v>
      </c>
      <c r="K675" s="211">
        <f t="shared" si="202"/>
        <v>1</v>
      </c>
      <c r="L675" s="211">
        <f t="shared" si="202"/>
        <v>0</v>
      </c>
      <c r="M675" s="209">
        <f t="shared" si="202"/>
        <v>47.1</v>
      </c>
      <c r="N675" s="209">
        <f t="shared" si="202"/>
        <v>47.1</v>
      </c>
      <c r="O675" s="209">
        <f t="shared" si="202"/>
        <v>0</v>
      </c>
      <c r="P675" s="209">
        <f t="shared" si="202"/>
        <v>0</v>
      </c>
      <c r="Q675" s="209">
        <f t="shared" si="202"/>
        <v>0</v>
      </c>
      <c r="R675" s="209">
        <f t="shared" si="202"/>
        <v>0</v>
      </c>
      <c r="S675" s="209">
        <f t="shared" si="202"/>
        <v>0</v>
      </c>
      <c r="T675" s="39"/>
      <c r="Z675" s="88"/>
      <c r="AA675" s="88"/>
      <c r="AI675" s="9"/>
      <c r="AJ675" s="9"/>
    </row>
    <row r="676" spans="1:36" s="51" customFormat="1" x14ac:dyDescent="0.25">
      <c r="A676" s="23">
        <v>18</v>
      </c>
      <c r="B676" s="52" t="s">
        <v>919</v>
      </c>
      <c r="C676" s="211">
        <v>28</v>
      </c>
      <c r="D676" s="214" t="s">
        <v>920</v>
      </c>
      <c r="E676" s="55">
        <v>42338</v>
      </c>
      <c r="F676" s="55">
        <v>42369</v>
      </c>
      <c r="G676" s="211">
        <v>4</v>
      </c>
      <c r="H676" s="211">
        <v>1</v>
      </c>
      <c r="I676" s="39">
        <v>186.3</v>
      </c>
      <c r="J676" s="211">
        <f>SUM(K676:L676)</f>
        <v>1</v>
      </c>
      <c r="K676" s="211">
        <v>1</v>
      </c>
      <c r="L676" s="211">
        <v>0</v>
      </c>
      <c r="M676" s="209">
        <f>SUM(N676:O676)</f>
        <v>47.1</v>
      </c>
      <c r="N676" s="39">
        <v>47.1</v>
      </c>
      <c r="O676" s="39">
        <v>0</v>
      </c>
      <c r="P676" s="209">
        <v>0</v>
      </c>
      <c r="Q676" s="209"/>
      <c r="R676" s="209"/>
      <c r="S676" s="209"/>
      <c r="T676" s="39"/>
      <c r="Z676" s="88"/>
      <c r="AA676" s="88"/>
      <c r="AI676" s="9"/>
      <c r="AJ676" s="9"/>
    </row>
    <row r="677" spans="1:36" s="51" customFormat="1" x14ac:dyDescent="0.25">
      <c r="A677" s="23"/>
      <c r="B677" s="50" t="s">
        <v>270</v>
      </c>
      <c r="C677" s="211"/>
      <c r="D677" s="214"/>
      <c r="E677" s="55"/>
      <c r="F677" s="55"/>
      <c r="G677" s="211"/>
      <c r="H677" s="211"/>
      <c r="I677" s="39"/>
      <c r="J677" s="211"/>
      <c r="K677" s="211"/>
      <c r="L677" s="211"/>
      <c r="M677" s="209"/>
      <c r="N677" s="39"/>
      <c r="O677" s="39"/>
      <c r="P677" s="209"/>
      <c r="Q677" s="209"/>
      <c r="R677" s="209"/>
      <c r="S677" s="209"/>
      <c r="T677" s="39"/>
      <c r="Z677" s="88"/>
      <c r="AA677" s="88"/>
      <c r="AI677" s="9"/>
      <c r="AJ677" s="9"/>
    </row>
    <row r="678" spans="1:36" s="51" customFormat="1" ht="21" x14ac:dyDescent="0.25">
      <c r="A678" s="37"/>
      <c r="B678" s="31" t="s">
        <v>271</v>
      </c>
      <c r="C678" s="210"/>
      <c r="D678" s="214"/>
      <c r="E678" s="210"/>
      <c r="F678" s="210"/>
      <c r="G678" s="210"/>
      <c r="H678" s="210"/>
      <c r="I678" s="209"/>
      <c r="J678" s="211"/>
      <c r="K678" s="210"/>
      <c r="L678" s="210"/>
      <c r="M678" s="209"/>
      <c r="N678" s="209"/>
      <c r="O678" s="209"/>
      <c r="P678" s="209"/>
      <c r="Q678" s="209"/>
      <c r="R678" s="209"/>
      <c r="S678" s="209"/>
      <c r="T678" s="39"/>
      <c r="Z678" s="88"/>
      <c r="AA678" s="88"/>
      <c r="AI678" s="9"/>
      <c r="AJ678" s="9"/>
    </row>
    <row r="679" spans="1:36" s="51" customFormat="1" ht="31.5" x14ac:dyDescent="0.25">
      <c r="A679" s="37"/>
      <c r="B679" s="35" t="s">
        <v>683</v>
      </c>
      <c r="C679" s="210" t="s">
        <v>31</v>
      </c>
      <c r="D679" s="214" t="s">
        <v>31</v>
      </c>
      <c r="E679" s="210" t="s">
        <v>31</v>
      </c>
      <c r="F679" s="210" t="s">
        <v>31</v>
      </c>
      <c r="G679" s="210">
        <f>G680</f>
        <v>23</v>
      </c>
      <c r="H679" s="210">
        <f t="shared" ref="H679:S679" si="203">H680</f>
        <v>3</v>
      </c>
      <c r="I679" s="210">
        <f t="shared" si="203"/>
        <v>348.2</v>
      </c>
      <c r="J679" s="210">
        <f t="shared" si="203"/>
        <v>2</v>
      </c>
      <c r="K679" s="210">
        <f t="shared" si="203"/>
        <v>0</v>
      </c>
      <c r="L679" s="210">
        <f t="shared" si="203"/>
        <v>2</v>
      </c>
      <c r="M679" s="210">
        <f t="shared" si="203"/>
        <v>64.900000000000006</v>
      </c>
      <c r="N679" s="210">
        <v>0</v>
      </c>
      <c r="O679" s="210">
        <f t="shared" si="203"/>
        <v>64.900000000000006</v>
      </c>
      <c r="P679" s="210">
        <f t="shared" si="203"/>
        <v>0</v>
      </c>
      <c r="Q679" s="210">
        <f t="shared" si="203"/>
        <v>0</v>
      </c>
      <c r="R679" s="210">
        <f t="shared" si="203"/>
        <v>0</v>
      </c>
      <c r="S679" s="210">
        <f t="shared" si="203"/>
        <v>0</v>
      </c>
      <c r="T679" s="39"/>
      <c r="Z679" s="88"/>
      <c r="AA679" s="88"/>
      <c r="AI679" s="9"/>
      <c r="AJ679" s="9"/>
    </row>
    <row r="680" spans="1:36" s="51" customFormat="1" x14ac:dyDescent="0.25">
      <c r="A680" s="37" t="s">
        <v>64</v>
      </c>
      <c r="B680" s="58" t="s">
        <v>697</v>
      </c>
      <c r="C680" s="95">
        <v>16</v>
      </c>
      <c r="D680" s="68">
        <v>40836</v>
      </c>
      <c r="E680" s="55">
        <v>42338</v>
      </c>
      <c r="F680" s="55">
        <v>42369</v>
      </c>
      <c r="G680" s="210">
        <v>23</v>
      </c>
      <c r="H680" s="210">
        <v>3</v>
      </c>
      <c r="I680" s="39">
        <v>348.2</v>
      </c>
      <c r="J680" s="53">
        <f>SUM(K680:L680)</f>
        <v>2</v>
      </c>
      <c r="K680" s="210">
        <v>0</v>
      </c>
      <c r="L680" s="210">
        <v>2</v>
      </c>
      <c r="M680" s="209">
        <f>SUM(N680:O680)</f>
        <v>64.900000000000006</v>
      </c>
      <c r="N680" s="209">
        <v>0</v>
      </c>
      <c r="O680" s="209">
        <v>64.900000000000006</v>
      </c>
      <c r="P680" s="209"/>
      <c r="Q680" s="209"/>
      <c r="R680" s="209"/>
      <c r="S680" s="209"/>
      <c r="T680" s="39"/>
      <c r="Z680" s="88"/>
      <c r="AA680" s="88"/>
      <c r="AI680" s="9"/>
      <c r="AJ680" s="9"/>
    </row>
    <row r="681" spans="1:36" ht="22.5" customHeight="1" x14ac:dyDescent="0.25">
      <c r="A681" s="37"/>
      <c r="B681" s="24" t="s">
        <v>289</v>
      </c>
      <c r="C681" s="95"/>
      <c r="D681" s="68"/>
      <c r="E681" s="54"/>
      <c r="F681" s="54"/>
      <c r="G681" s="210"/>
      <c r="H681" s="210"/>
      <c r="I681" s="39"/>
      <c r="J681" s="211"/>
      <c r="K681" s="210"/>
      <c r="L681" s="210"/>
      <c r="M681" s="209"/>
      <c r="N681" s="39"/>
      <c r="O681" s="39"/>
      <c r="P681" s="209"/>
      <c r="Q681" s="209"/>
      <c r="R681" s="209"/>
      <c r="S681" s="209"/>
      <c r="T681" s="210"/>
    </row>
    <row r="682" spans="1:36" s="51" customFormat="1" ht="21" x14ac:dyDescent="0.25">
      <c r="A682" s="211"/>
      <c r="B682" s="50" t="s">
        <v>921</v>
      </c>
      <c r="C682" s="39"/>
      <c r="D682" s="214"/>
      <c r="E682" s="39"/>
      <c r="F682" s="39"/>
      <c r="G682" s="211"/>
      <c r="H682" s="211"/>
      <c r="I682" s="209"/>
      <c r="J682" s="211"/>
      <c r="K682" s="211"/>
      <c r="L682" s="211"/>
      <c r="M682" s="209"/>
      <c r="N682" s="209"/>
      <c r="O682" s="209"/>
      <c r="P682" s="209"/>
      <c r="Q682" s="209"/>
      <c r="R682" s="209"/>
      <c r="S682" s="209"/>
      <c r="T682" s="39"/>
      <c r="Z682" s="88"/>
      <c r="AA682" s="88"/>
      <c r="AI682" s="9"/>
      <c r="AJ682" s="9"/>
    </row>
    <row r="683" spans="1:36" s="106" customFormat="1" ht="31.5" x14ac:dyDescent="0.25">
      <c r="A683" s="211"/>
      <c r="B683" s="52" t="s">
        <v>347</v>
      </c>
      <c r="C683" s="210" t="s">
        <v>31</v>
      </c>
      <c r="D683" s="214" t="s">
        <v>31</v>
      </c>
      <c r="E683" s="210" t="s">
        <v>31</v>
      </c>
      <c r="F683" s="210" t="s">
        <v>31</v>
      </c>
      <c r="G683" s="211">
        <v>4</v>
      </c>
      <c r="H683" s="211">
        <v>2</v>
      </c>
      <c r="I683" s="209">
        <f>SUM(I684)</f>
        <v>178.8</v>
      </c>
      <c r="J683" s="211">
        <f>SUM(J684)</f>
        <v>1</v>
      </c>
      <c r="K683" s="211">
        <f>SUM(K684)</f>
        <v>0</v>
      </c>
      <c r="L683" s="211">
        <v>1</v>
      </c>
      <c r="M683" s="209">
        <f t="shared" ref="M683:S683" si="204">SUM(M684)</f>
        <v>56.2</v>
      </c>
      <c r="N683" s="209">
        <f t="shared" si="204"/>
        <v>0</v>
      </c>
      <c r="O683" s="209">
        <f t="shared" si="204"/>
        <v>56.2</v>
      </c>
      <c r="P683" s="209">
        <f t="shared" si="204"/>
        <v>0</v>
      </c>
      <c r="Q683" s="209">
        <f t="shared" si="204"/>
        <v>0</v>
      </c>
      <c r="R683" s="209">
        <f t="shared" si="204"/>
        <v>0</v>
      </c>
      <c r="S683" s="209">
        <f t="shared" si="204"/>
        <v>0</v>
      </c>
      <c r="T683" s="39"/>
      <c r="Z683" s="88"/>
      <c r="AA683" s="88"/>
      <c r="AI683" s="9"/>
      <c r="AJ683" s="9"/>
    </row>
    <row r="684" spans="1:36" s="106" customFormat="1" x14ac:dyDescent="0.25">
      <c r="A684" s="211">
        <v>20</v>
      </c>
      <c r="B684" s="52" t="s">
        <v>922</v>
      </c>
      <c r="C684" s="211">
        <v>1</v>
      </c>
      <c r="D684" s="214" t="s">
        <v>923</v>
      </c>
      <c r="E684" s="55">
        <v>42338</v>
      </c>
      <c r="F684" s="55">
        <v>42369</v>
      </c>
      <c r="G684" s="211">
        <v>4</v>
      </c>
      <c r="H684" s="211">
        <v>2</v>
      </c>
      <c r="I684" s="39">
        <v>178.8</v>
      </c>
      <c r="J684" s="211">
        <f>SUM(K684:L684)</f>
        <v>1</v>
      </c>
      <c r="K684" s="211">
        <v>0</v>
      </c>
      <c r="L684" s="211">
        <v>1</v>
      </c>
      <c r="M684" s="209">
        <f>SUM(N684:O684)</f>
        <v>56.2</v>
      </c>
      <c r="N684" s="69">
        <v>0</v>
      </c>
      <c r="O684" s="69">
        <v>56.2</v>
      </c>
      <c r="P684" s="209">
        <v>0</v>
      </c>
      <c r="Q684" s="209"/>
      <c r="R684" s="209"/>
      <c r="S684" s="209"/>
      <c r="T684" s="39"/>
      <c r="Z684" s="88"/>
      <c r="AA684" s="88"/>
      <c r="AI684" s="9"/>
      <c r="AJ684" s="9"/>
    </row>
    <row r="685" spans="1:36" s="106" customFormat="1" ht="22.5" customHeight="1" x14ac:dyDescent="0.25">
      <c r="A685" s="211"/>
      <c r="B685" s="50" t="s">
        <v>824</v>
      </c>
      <c r="C685" s="210"/>
      <c r="D685" s="214"/>
      <c r="E685" s="210"/>
      <c r="F685" s="210"/>
      <c r="G685" s="211"/>
      <c r="H685" s="211"/>
      <c r="I685" s="209"/>
      <c r="J685" s="211"/>
      <c r="K685" s="211"/>
      <c r="L685" s="211"/>
      <c r="M685" s="209"/>
      <c r="N685" s="209"/>
      <c r="O685" s="209"/>
      <c r="P685" s="209"/>
      <c r="Q685" s="209"/>
      <c r="R685" s="209"/>
      <c r="S685" s="209"/>
      <c r="T685" s="39"/>
      <c r="Z685" s="88"/>
      <c r="AA685" s="88"/>
      <c r="AI685" s="9"/>
      <c r="AJ685" s="9"/>
    </row>
    <row r="686" spans="1:36" s="106" customFormat="1" ht="21" x14ac:dyDescent="0.25">
      <c r="A686" s="211"/>
      <c r="B686" s="50" t="s">
        <v>834</v>
      </c>
      <c r="C686" s="39"/>
      <c r="D686" s="214"/>
      <c r="E686" s="39"/>
      <c r="F686" s="39"/>
      <c r="G686" s="211"/>
      <c r="H686" s="211"/>
      <c r="I686" s="209"/>
      <c r="J686" s="211"/>
      <c r="K686" s="211"/>
      <c r="L686" s="211"/>
      <c r="M686" s="209"/>
      <c r="N686" s="209"/>
      <c r="O686" s="209"/>
      <c r="P686" s="209"/>
      <c r="Q686" s="209"/>
      <c r="R686" s="209"/>
      <c r="S686" s="209"/>
      <c r="T686" s="39"/>
      <c r="Z686" s="88"/>
      <c r="AA686" s="88"/>
      <c r="AI686" s="9"/>
      <c r="AJ686" s="9"/>
    </row>
    <row r="687" spans="1:36" s="106" customFormat="1" ht="31.5" x14ac:dyDescent="0.25">
      <c r="A687" s="211"/>
      <c r="B687" s="52" t="s">
        <v>683</v>
      </c>
      <c r="C687" s="210" t="s">
        <v>31</v>
      </c>
      <c r="D687" s="214" t="s">
        <v>31</v>
      </c>
      <c r="E687" s="210" t="s">
        <v>31</v>
      </c>
      <c r="F687" s="210" t="s">
        <v>31</v>
      </c>
      <c r="G687" s="115">
        <f>G688</f>
        <v>3</v>
      </c>
      <c r="H687" s="115">
        <f t="shared" ref="H687:S687" si="205">H688</f>
        <v>2</v>
      </c>
      <c r="I687" s="209">
        <f t="shared" si="205"/>
        <v>124</v>
      </c>
      <c r="J687" s="115">
        <f t="shared" si="205"/>
        <v>1</v>
      </c>
      <c r="K687" s="115">
        <f t="shared" si="205"/>
        <v>0</v>
      </c>
      <c r="L687" s="115">
        <f t="shared" si="205"/>
        <v>1</v>
      </c>
      <c r="M687" s="209">
        <f t="shared" si="205"/>
        <v>41.7</v>
      </c>
      <c r="N687" s="209">
        <f t="shared" si="205"/>
        <v>0</v>
      </c>
      <c r="O687" s="209">
        <f t="shared" si="205"/>
        <v>41.7</v>
      </c>
      <c r="P687" s="209">
        <f t="shared" si="205"/>
        <v>0</v>
      </c>
      <c r="Q687" s="209">
        <f t="shared" si="205"/>
        <v>0</v>
      </c>
      <c r="R687" s="209">
        <f t="shared" si="205"/>
        <v>0</v>
      </c>
      <c r="S687" s="209">
        <f t="shared" si="205"/>
        <v>0</v>
      </c>
      <c r="T687" s="39"/>
      <c r="Z687" s="88"/>
      <c r="AA687" s="88"/>
      <c r="AI687" s="9"/>
      <c r="AJ687" s="9"/>
    </row>
    <row r="688" spans="1:36" s="51" customFormat="1" x14ac:dyDescent="0.25">
      <c r="A688" s="122">
        <v>21</v>
      </c>
      <c r="B688" s="52" t="s">
        <v>842</v>
      </c>
      <c r="C688" s="211">
        <v>6</v>
      </c>
      <c r="D688" s="214" t="s">
        <v>843</v>
      </c>
      <c r="E688" s="55">
        <v>42338</v>
      </c>
      <c r="F688" s="55">
        <v>42369</v>
      </c>
      <c r="G688" s="211">
        <v>3</v>
      </c>
      <c r="H688" s="211">
        <v>2</v>
      </c>
      <c r="I688" s="39">
        <v>124</v>
      </c>
      <c r="J688" s="211">
        <f>SUM(K688:L688)</f>
        <v>1</v>
      </c>
      <c r="K688" s="211">
        <v>0</v>
      </c>
      <c r="L688" s="211">
        <v>1</v>
      </c>
      <c r="M688" s="209">
        <f>SUM(N688:O688)</f>
        <v>41.7</v>
      </c>
      <c r="N688" s="209">
        <v>0</v>
      </c>
      <c r="O688" s="209">
        <v>41.7</v>
      </c>
      <c r="P688" s="209"/>
      <c r="Q688" s="209"/>
      <c r="R688" s="209"/>
      <c r="S688" s="209"/>
      <c r="Z688" s="88"/>
      <c r="AA688" s="88"/>
      <c r="AI688" s="9"/>
      <c r="AJ688" s="9"/>
    </row>
    <row r="689" spans="1:36" s="60" customFormat="1" ht="23.25" customHeight="1" x14ac:dyDescent="0.35">
      <c r="A689" s="23"/>
      <c r="B689" s="31" t="s">
        <v>1650</v>
      </c>
      <c r="C689" s="210" t="s">
        <v>31</v>
      </c>
      <c r="D689" s="214" t="s">
        <v>31</v>
      </c>
      <c r="E689" s="210" t="s">
        <v>31</v>
      </c>
      <c r="F689" s="210" t="s">
        <v>31</v>
      </c>
      <c r="G689" s="32">
        <v>2682</v>
      </c>
      <c r="H689" s="32">
        <f>H690+H960</f>
        <v>2679</v>
      </c>
      <c r="I689" s="28">
        <v>62984.4</v>
      </c>
      <c r="J689" s="29">
        <f t="shared" ref="J689:S689" si="206">J690+J960</f>
        <v>1071</v>
      </c>
      <c r="K689" s="29">
        <f t="shared" si="206"/>
        <v>457</v>
      </c>
      <c r="L689" s="29">
        <f t="shared" si="206"/>
        <v>614</v>
      </c>
      <c r="M689" s="28">
        <f t="shared" si="206"/>
        <v>41763.590000000004</v>
      </c>
      <c r="N689" s="28">
        <f t="shared" si="206"/>
        <v>17714.849999999999</v>
      </c>
      <c r="O689" s="28">
        <f t="shared" si="206"/>
        <v>24048.740000000005</v>
      </c>
      <c r="P689" s="28">
        <f t="shared" si="206"/>
        <v>1495863825.1300001</v>
      </c>
      <c r="Q689" s="28">
        <f t="shared" si="206"/>
        <v>532408638.68000001</v>
      </c>
      <c r="R689" s="28">
        <f t="shared" si="206"/>
        <v>464485273.71999997</v>
      </c>
      <c r="S689" s="28">
        <f t="shared" si="206"/>
        <v>498969912.73000002</v>
      </c>
      <c r="T689" s="210"/>
      <c r="Z689" s="223"/>
      <c r="AA689" s="8"/>
      <c r="AI689" s="9"/>
      <c r="AJ689" s="9"/>
    </row>
    <row r="690" spans="1:36" s="227" customFormat="1" ht="31.5" x14ac:dyDescent="0.25">
      <c r="A690" s="123"/>
      <c r="B690" s="24" t="s">
        <v>1651</v>
      </c>
      <c r="C690" s="210" t="s">
        <v>31</v>
      </c>
      <c r="D690" s="214" t="s">
        <v>31</v>
      </c>
      <c r="E690" s="210" t="s">
        <v>31</v>
      </c>
      <c r="F690" s="210" t="s">
        <v>31</v>
      </c>
      <c r="G690" s="225">
        <f t="shared" ref="G690:S690" si="207">G693+G700+G705+G721+G729+G735+G745+G760+G765+G768+G781+G802+G812+G822+G834+G839+G846+G850+G854+G870+G877+G882+G892+G895+G898+G901+G905+G909+G918+G929+G932+G936+G939+G942+G946</f>
        <v>2087</v>
      </c>
      <c r="H690" s="225">
        <f t="shared" si="207"/>
        <v>2074</v>
      </c>
      <c r="I690" s="124">
        <f t="shared" si="207"/>
        <v>51106.220000000016</v>
      </c>
      <c r="J690" s="225">
        <f t="shared" si="207"/>
        <v>828</v>
      </c>
      <c r="K690" s="225">
        <f t="shared" si="207"/>
        <v>333</v>
      </c>
      <c r="L690" s="225">
        <f t="shared" si="207"/>
        <v>495</v>
      </c>
      <c r="M690" s="124">
        <f t="shared" si="207"/>
        <v>33000.700000000004</v>
      </c>
      <c r="N690" s="124">
        <f t="shared" si="207"/>
        <v>13333.69</v>
      </c>
      <c r="O690" s="124">
        <f t="shared" si="207"/>
        <v>19667.010000000002</v>
      </c>
      <c r="P690" s="124">
        <f t="shared" si="207"/>
        <v>1198967339.73</v>
      </c>
      <c r="Q690" s="124">
        <f t="shared" si="207"/>
        <v>532408638.68000001</v>
      </c>
      <c r="R690" s="124">
        <f t="shared" si="207"/>
        <v>266623480.44</v>
      </c>
      <c r="S690" s="124">
        <f t="shared" si="207"/>
        <v>399935220.61000001</v>
      </c>
      <c r="T690" s="225"/>
      <c r="U690" s="124" t="e">
        <f>U693+U700+U705+U721+U729+U735+U745+U760+#REF!+U765+U768+U781+U802+U812+U822+U834+U839+U846+U850+U854+U870+U877+U882+U892+U895+U898+U901+#REF!+U905+U909+U918+U929+U932+U936+U939+U942+U946</f>
        <v>#REF!</v>
      </c>
      <c r="V690" s="124" t="e">
        <f>V693+V700+V705+V721+V729+V735+V745+V760+#REF!+V765+V768+V781+V802+V812+V822+V834+V839+V846+V850+V854+V870+V877+V882+V892+V895+V898+V901+#REF!+V905+V909+V918+V929+V932+V936+V939+V942+V946</f>
        <v>#REF!</v>
      </c>
      <c r="W690" s="124" t="e">
        <f>W693+W700+W705+W721+W729+W735+W745+W760+#REF!+W765+W768+W781+W802+W812+W822+W834+W839+W846+W850+W854+W870+W877+W882+W892+W895+W898+W901+#REF!+W905+W909+W918+W929+W932+W936+W939+W942+W946</f>
        <v>#REF!</v>
      </c>
      <c r="X690" s="124" t="e">
        <f>X693+X700+X705+X721+X729+X735+X745+X760+#REF!+X765+X768+X781+X802+X812+X822+X834+X839+X846+X850+X854+X870+X877+X882+X892+X895+X898+X901+#REF!+X905+X909+X918+X929+X932+X936+X939+X942+X946</f>
        <v>#REF!</v>
      </c>
      <c r="Y690" s="124" t="e">
        <f>Y693+Y700+Y705+Y721+Y729+Y735+Y745+Y760+#REF!+Y765+Y768+Y781+Y802+Y812+Y822+Y834+Y839+Y846+Y850+Y854+Y870+Y877+Y882+Y892+Y895+Y898+Y901+#REF!+Y905+Y909+Y918+Y929+Y932+Y936+Y939+Y942+Y946</f>
        <v>#REF!</v>
      </c>
      <c r="Z690" s="88"/>
      <c r="AA690" s="88"/>
      <c r="AB690" s="226"/>
      <c r="AI690" s="228"/>
      <c r="AJ690" s="228"/>
    </row>
    <row r="691" spans="1:36" ht="21.75" customHeight="1" x14ac:dyDescent="0.25">
      <c r="A691" s="66"/>
      <c r="B691" s="43" t="s">
        <v>36</v>
      </c>
      <c r="C691" s="210"/>
      <c r="D691" s="214"/>
      <c r="E691" s="210"/>
      <c r="F691" s="210"/>
      <c r="G691" s="211"/>
      <c r="H691" s="211"/>
      <c r="I691" s="209"/>
      <c r="J691" s="211"/>
      <c r="K691" s="211"/>
      <c r="L691" s="211"/>
      <c r="M691" s="209"/>
      <c r="N691" s="209"/>
      <c r="O691" s="209"/>
      <c r="P691" s="209"/>
      <c r="Q691" s="209"/>
      <c r="R691" s="209"/>
      <c r="S691" s="209"/>
      <c r="T691" s="210"/>
      <c r="Z691" s="88"/>
      <c r="AA691" s="88"/>
    </row>
    <row r="692" spans="1:36" ht="21" x14ac:dyDescent="0.25">
      <c r="A692" s="66"/>
      <c r="B692" s="35" t="s">
        <v>37</v>
      </c>
      <c r="C692" s="210"/>
      <c r="D692" s="214"/>
      <c r="E692" s="210"/>
      <c r="F692" s="210"/>
      <c r="G692" s="211"/>
      <c r="H692" s="211"/>
      <c r="I692" s="209"/>
      <c r="J692" s="211"/>
      <c r="K692" s="211"/>
      <c r="L692" s="211"/>
      <c r="M692" s="209"/>
      <c r="N692" s="209"/>
      <c r="O692" s="209"/>
      <c r="P692" s="209"/>
      <c r="Q692" s="209"/>
      <c r="R692" s="209"/>
      <c r="S692" s="209"/>
      <c r="T692" s="210"/>
      <c r="Z692" s="88"/>
      <c r="AA692" s="88"/>
    </row>
    <row r="693" spans="1:36" ht="31.5" x14ac:dyDescent="0.25">
      <c r="A693" s="66"/>
      <c r="B693" s="35" t="s">
        <v>38</v>
      </c>
      <c r="C693" s="210" t="s">
        <v>31</v>
      </c>
      <c r="D693" s="214" t="s">
        <v>31</v>
      </c>
      <c r="E693" s="210" t="s">
        <v>31</v>
      </c>
      <c r="F693" s="210" t="s">
        <v>31</v>
      </c>
      <c r="G693" s="211">
        <f t="shared" ref="G693:S693" si="208">SUM(G694:G697)</f>
        <v>43</v>
      </c>
      <c r="H693" s="211">
        <f t="shared" si="208"/>
        <v>43</v>
      </c>
      <c r="I693" s="209">
        <f t="shared" si="208"/>
        <v>6091.68</v>
      </c>
      <c r="J693" s="211">
        <f t="shared" si="208"/>
        <v>23</v>
      </c>
      <c r="K693" s="211">
        <f t="shared" si="208"/>
        <v>0</v>
      </c>
      <c r="L693" s="211">
        <f t="shared" si="208"/>
        <v>23</v>
      </c>
      <c r="M693" s="209">
        <f t="shared" si="208"/>
        <v>695.92</v>
      </c>
      <c r="N693" s="209">
        <f t="shared" si="208"/>
        <v>0</v>
      </c>
      <c r="O693" s="209">
        <f t="shared" si="208"/>
        <v>695.92</v>
      </c>
      <c r="P693" s="209">
        <f t="shared" si="208"/>
        <v>25352365.599999998</v>
      </c>
      <c r="Q693" s="209">
        <f t="shared" si="208"/>
        <v>11257870.01</v>
      </c>
      <c r="R693" s="209">
        <f t="shared" si="208"/>
        <v>5637798.2400000002</v>
      </c>
      <c r="S693" s="209">
        <f t="shared" si="208"/>
        <v>8456697.3499999978</v>
      </c>
      <c r="T693" s="210"/>
      <c r="Z693" s="88"/>
      <c r="AA693" s="88"/>
    </row>
    <row r="694" spans="1:36" x14ac:dyDescent="0.25">
      <c r="A694" s="37" t="s">
        <v>269</v>
      </c>
      <c r="B694" s="36" t="s">
        <v>924</v>
      </c>
      <c r="C694" s="37" t="s">
        <v>88</v>
      </c>
      <c r="D694" s="214">
        <v>39080</v>
      </c>
      <c r="E694" s="54">
        <v>42704</v>
      </c>
      <c r="F694" s="54">
        <v>42734</v>
      </c>
      <c r="G694" s="211">
        <v>10</v>
      </c>
      <c r="H694" s="211">
        <v>10</v>
      </c>
      <c r="I694" s="39">
        <v>1483.73</v>
      </c>
      <c r="J694" s="211">
        <f>SUM(K694:L694)</f>
        <v>8</v>
      </c>
      <c r="K694" s="211">
        <v>0</v>
      </c>
      <c r="L694" s="211">
        <v>8</v>
      </c>
      <c r="M694" s="209">
        <f>SUM(N694:O694)</f>
        <v>219.76</v>
      </c>
      <c r="N694" s="39">
        <v>0</v>
      </c>
      <c r="O694" s="39">
        <v>219.76</v>
      </c>
      <c r="P694" s="209">
        <f t="shared" ref="P694:P756" si="209">M694*36430</f>
        <v>8005856.7999999998</v>
      </c>
      <c r="Q694" s="209">
        <v>3555048.73</v>
      </c>
      <c r="R694" s="209">
        <v>1780323.23</v>
      </c>
      <c r="S694" s="209">
        <f>P694-Q694-R694</f>
        <v>2670484.8400000003</v>
      </c>
      <c r="T694" s="210"/>
      <c r="Z694" s="125"/>
      <c r="AA694" s="88"/>
    </row>
    <row r="695" spans="1:36" x14ac:dyDescent="0.25">
      <c r="A695" s="37" t="s">
        <v>96</v>
      </c>
      <c r="B695" s="36" t="s">
        <v>925</v>
      </c>
      <c r="C695" s="37" t="s">
        <v>141</v>
      </c>
      <c r="D695" s="214">
        <v>39080</v>
      </c>
      <c r="E695" s="54">
        <v>42704</v>
      </c>
      <c r="F695" s="54">
        <v>42734</v>
      </c>
      <c r="G695" s="211">
        <v>4</v>
      </c>
      <c r="H695" s="211">
        <v>4</v>
      </c>
      <c r="I695" s="39">
        <v>1538</v>
      </c>
      <c r="J695" s="211">
        <f>SUM(K695:L695)</f>
        <v>2</v>
      </c>
      <c r="K695" s="211">
        <v>0</v>
      </c>
      <c r="L695" s="211">
        <v>2</v>
      </c>
      <c r="M695" s="209">
        <f>SUM(N695:O695)</f>
        <v>53.31</v>
      </c>
      <c r="N695" s="39">
        <v>0</v>
      </c>
      <c r="O695" s="39">
        <v>53.31</v>
      </c>
      <c r="P695" s="209">
        <f t="shared" si="209"/>
        <v>1942083.3</v>
      </c>
      <c r="Q695" s="209">
        <v>862393.74</v>
      </c>
      <c r="R695" s="209">
        <v>431875.83</v>
      </c>
      <c r="S695" s="209">
        <f>P695-Q695-R695</f>
        <v>647813.73</v>
      </c>
      <c r="T695" s="210"/>
      <c r="Z695" s="88"/>
      <c r="AA695" s="88"/>
    </row>
    <row r="696" spans="1:36" x14ac:dyDescent="0.25">
      <c r="A696" s="37" t="s">
        <v>98</v>
      </c>
      <c r="B696" s="36" t="s">
        <v>926</v>
      </c>
      <c r="C696" s="37" t="s">
        <v>465</v>
      </c>
      <c r="D696" s="214">
        <v>39080</v>
      </c>
      <c r="E696" s="54">
        <v>42704</v>
      </c>
      <c r="F696" s="54">
        <v>42734</v>
      </c>
      <c r="G696" s="211">
        <v>24</v>
      </c>
      <c r="H696" s="211">
        <v>24</v>
      </c>
      <c r="I696" s="39">
        <v>1538.64</v>
      </c>
      <c r="J696" s="211">
        <f>SUM(K696:L696)</f>
        <v>11</v>
      </c>
      <c r="K696" s="211">
        <v>0</v>
      </c>
      <c r="L696" s="211">
        <v>11</v>
      </c>
      <c r="M696" s="209">
        <f>SUM(N696:O696)</f>
        <v>345.76</v>
      </c>
      <c r="N696" s="39">
        <v>0</v>
      </c>
      <c r="O696" s="39">
        <v>345.76</v>
      </c>
      <c r="P696" s="209">
        <f t="shared" si="209"/>
        <v>12596036.799999999</v>
      </c>
      <c r="Q696" s="209">
        <v>5593345.6900000004</v>
      </c>
      <c r="R696" s="209">
        <v>2801076.44</v>
      </c>
      <c r="S696" s="209">
        <f>P696-Q696-R696</f>
        <v>4201614.6699999981</v>
      </c>
      <c r="T696" s="210"/>
      <c r="Z696" s="88"/>
      <c r="AA696" s="88"/>
    </row>
    <row r="697" spans="1:36" x14ac:dyDescent="0.25">
      <c r="A697" s="37" t="s">
        <v>100</v>
      </c>
      <c r="B697" s="36" t="s">
        <v>927</v>
      </c>
      <c r="C697" s="37" t="s">
        <v>75</v>
      </c>
      <c r="D697" s="214">
        <v>39080</v>
      </c>
      <c r="E697" s="54">
        <v>42704</v>
      </c>
      <c r="F697" s="54">
        <v>42734</v>
      </c>
      <c r="G697" s="211">
        <v>5</v>
      </c>
      <c r="H697" s="211">
        <v>5</v>
      </c>
      <c r="I697" s="39">
        <v>1531.31</v>
      </c>
      <c r="J697" s="211">
        <f>SUM(K697:L697)</f>
        <v>2</v>
      </c>
      <c r="K697" s="211">
        <v>0</v>
      </c>
      <c r="L697" s="211">
        <v>2</v>
      </c>
      <c r="M697" s="209">
        <f>SUM(N697:O697)</f>
        <v>77.09</v>
      </c>
      <c r="N697" s="39">
        <v>0</v>
      </c>
      <c r="O697" s="39">
        <v>77.09</v>
      </c>
      <c r="P697" s="209">
        <f t="shared" si="209"/>
        <v>2808388.7</v>
      </c>
      <c r="Q697" s="209">
        <v>1247081.8500000001</v>
      </c>
      <c r="R697" s="209">
        <v>624522.74</v>
      </c>
      <c r="S697" s="209">
        <f>P697-Q697-R697</f>
        <v>936784.1100000001</v>
      </c>
      <c r="T697" s="210"/>
      <c r="Z697" s="88"/>
      <c r="AA697" s="88"/>
    </row>
    <row r="698" spans="1:36" ht="17.25" customHeight="1" x14ac:dyDescent="0.25">
      <c r="A698" s="66"/>
      <c r="B698" s="73" t="s">
        <v>57</v>
      </c>
      <c r="C698" s="210"/>
      <c r="D698" s="214"/>
      <c r="E698" s="210"/>
      <c r="F698" s="210"/>
      <c r="G698" s="211"/>
      <c r="H698" s="211"/>
      <c r="I698" s="209"/>
      <c r="J698" s="211"/>
      <c r="K698" s="211"/>
      <c r="L698" s="211"/>
      <c r="M698" s="209"/>
      <c r="N698" s="209"/>
      <c r="O698" s="209"/>
      <c r="P698" s="209"/>
      <c r="Q698" s="209"/>
      <c r="R698" s="209"/>
      <c r="S698" s="209"/>
      <c r="T698" s="210"/>
      <c r="Z698" s="88"/>
      <c r="AA698" s="88"/>
    </row>
    <row r="699" spans="1:36" ht="21" x14ac:dyDescent="0.25">
      <c r="A699" s="66"/>
      <c r="B699" s="52" t="s">
        <v>928</v>
      </c>
      <c r="C699" s="210"/>
      <c r="D699" s="214"/>
      <c r="E699" s="210"/>
      <c r="F699" s="210"/>
      <c r="G699" s="211"/>
      <c r="H699" s="211"/>
      <c r="I699" s="209"/>
      <c r="J699" s="211"/>
      <c r="K699" s="211"/>
      <c r="L699" s="211"/>
      <c r="M699" s="209"/>
      <c r="N699" s="209"/>
      <c r="O699" s="209"/>
      <c r="P699" s="209"/>
      <c r="Q699" s="209"/>
      <c r="R699" s="209"/>
      <c r="S699" s="209"/>
      <c r="T699" s="210"/>
      <c r="Z699" s="88"/>
      <c r="AA699" s="88"/>
    </row>
    <row r="700" spans="1:36" ht="31.5" x14ac:dyDescent="0.25">
      <c r="A700" s="66"/>
      <c r="B700" s="52" t="s">
        <v>238</v>
      </c>
      <c r="C700" s="210" t="s">
        <v>31</v>
      </c>
      <c r="D700" s="214" t="s">
        <v>31</v>
      </c>
      <c r="E700" s="210" t="s">
        <v>31</v>
      </c>
      <c r="F700" s="210" t="s">
        <v>31</v>
      </c>
      <c r="G700" s="211">
        <f>SUM(G701:G702)</f>
        <v>40</v>
      </c>
      <c r="H700" s="211">
        <f t="shared" ref="H700:S700" si="210">SUM(H701:H702)</f>
        <v>40</v>
      </c>
      <c r="I700" s="209">
        <f t="shared" si="210"/>
        <v>702.80000000000007</v>
      </c>
      <c r="J700" s="211">
        <f t="shared" si="210"/>
        <v>13</v>
      </c>
      <c r="K700" s="211">
        <f t="shared" si="210"/>
        <v>2</v>
      </c>
      <c r="L700" s="211">
        <f t="shared" si="210"/>
        <v>11</v>
      </c>
      <c r="M700" s="209">
        <f t="shared" si="210"/>
        <v>516.79999999999995</v>
      </c>
      <c r="N700" s="209">
        <f t="shared" si="210"/>
        <v>64.3</v>
      </c>
      <c r="O700" s="209">
        <f t="shared" si="210"/>
        <v>452.5</v>
      </c>
      <c r="P700" s="209">
        <f t="shared" si="210"/>
        <v>18827024</v>
      </c>
      <c r="Q700" s="209">
        <f t="shared" si="210"/>
        <v>8360252.9300000006</v>
      </c>
      <c r="R700" s="209">
        <f t="shared" si="210"/>
        <v>4186708.43</v>
      </c>
      <c r="S700" s="209">
        <f t="shared" si="210"/>
        <v>6280062.6399999987</v>
      </c>
      <c r="T700" s="210"/>
      <c r="Z700" s="88"/>
      <c r="AA700" s="88"/>
    </row>
    <row r="701" spans="1:36" x14ac:dyDescent="0.25">
      <c r="A701" s="37" t="s">
        <v>288</v>
      </c>
      <c r="B701" s="52" t="s">
        <v>929</v>
      </c>
      <c r="C701" s="210" t="s">
        <v>211</v>
      </c>
      <c r="D701" s="214">
        <v>35510</v>
      </c>
      <c r="E701" s="54">
        <v>42704</v>
      </c>
      <c r="F701" s="54">
        <v>42734</v>
      </c>
      <c r="G701" s="211">
        <v>28</v>
      </c>
      <c r="H701" s="211">
        <v>28</v>
      </c>
      <c r="I701" s="39">
        <v>532.70000000000005</v>
      </c>
      <c r="J701" s="211">
        <f>SUM(K701:L701)</f>
        <v>9</v>
      </c>
      <c r="K701" s="211">
        <v>2</v>
      </c>
      <c r="L701" s="211">
        <v>7</v>
      </c>
      <c r="M701" s="209">
        <f>SUM(N701:O701)</f>
        <v>411.3</v>
      </c>
      <c r="N701" s="39">
        <v>64.3</v>
      </c>
      <c r="O701" s="39">
        <v>347</v>
      </c>
      <c r="P701" s="209">
        <f t="shared" si="209"/>
        <v>14983659</v>
      </c>
      <c r="Q701" s="209">
        <v>6653583.6500000004</v>
      </c>
      <c r="R701" s="209">
        <v>3332030.14</v>
      </c>
      <c r="S701" s="209">
        <f>P701-Q701-R701</f>
        <v>4998045.209999999</v>
      </c>
      <c r="T701" s="210"/>
      <c r="Z701" s="88"/>
      <c r="AA701" s="88"/>
    </row>
    <row r="702" spans="1:36" x14ac:dyDescent="0.25">
      <c r="A702" s="37" t="s">
        <v>71</v>
      </c>
      <c r="B702" s="52" t="s">
        <v>930</v>
      </c>
      <c r="C702" s="39" t="s">
        <v>211</v>
      </c>
      <c r="D702" s="214" t="s">
        <v>931</v>
      </c>
      <c r="E702" s="54">
        <v>42704</v>
      </c>
      <c r="F702" s="54">
        <v>42734</v>
      </c>
      <c r="G702" s="211">
        <v>12</v>
      </c>
      <c r="H702" s="211">
        <v>12</v>
      </c>
      <c r="I702" s="39">
        <v>170.1</v>
      </c>
      <c r="J702" s="211">
        <f>SUM(K702:L702)</f>
        <v>4</v>
      </c>
      <c r="K702" s="211">
        <v>0</v>
      </c>
      <c r="L702" s="211">
        <v>4</v>
      </c>
      <c r="M702" s="209">
        <f>SUM(N702:O702)</f>
        <v>105.5</v>
      </c>
      <c r="N702" s="39">
        <v>0</v>
      </c>
      <c r="O702" s="39">
        <v>105.5</v>
      </c>
      <c r="P702" s="209">
        <f t="shared" si="209"/>
        <v>3843365</v>
      </c>
      <c r="Q702" s="209">
        <v>1706669.28</v>
      </c>
      <c r="R702" s="209">
        <v>854678.29</v>
      </c>
      <c r="S702" s="209">
        <f>P702-Q702-R702</f>
        <v>1282017.4299999997</v>
      </c>
      <c r="T702" s="210"/>
      <c r="Z702" s="88"/>
      <c r="AA702" s="88"/>
    </row>
    <row r="703" spans="1:36" ht="17.25" customHeight="1" x14ac:dyDescent="0.25">
      <c r="A703" s="23"/>
      <c r="B703" s="43" t="s">
        <v>65</v>
      </c>
      <c r="C703" s="37"/>
      <c r="D703" s="214"/>
      <c r="E703" s="210"/>
      <c r="F703" s="210"/>
      <c r="G703" s="211"/>
      <c r="H703" s="211"/>
      <c r="I703" s="209"/>
      <c r="J703" s="211"/>
      <c r="K703" s="211"/>
      <c r="L703" s="211"/>
      <c r="M703" s="209"/>
      <c r="N703" s="209"/>
      <c r="O703" s="209"/>
      <c r="P703" s="209"/>
      <c r="Q703" s="209"/>
      <c r="R703" s="209"/>
      <c r="S703" s="209"/>
      <c r="T703" s="210"/>
      <c r="Z703" s="88"/>
      <c r="AA703" s="88"/>
    </row>
    <row r="704" spans="1:36" ht="21" x14ac:dyDescent="0.25">
      <c r="A704" s="23"/>
      <c r="B704" s="35" t="s">
        <v>107</v>
      </c>
      <c r="C704" s="210"/>
      <c r="D704" s="214"/>
      <c r="E704" s="210"/>
      <c r="F704" s="210"/>
      <c r="G704" s="211"/>
      <c r="H704" s="211"/>
      <c r="I704" s="209"/>
      <c r="J704" s="211"/>
      <c r="K704" s="211"/>
      <c r="L704" s="211"/>
      <c r="M704" s="209"/>
      <c r="N704" s="209"/>
      <c r="O704" s="209"/>
      <c r="P704" s="209"/>
      <c r="Q704" s="209"/>
      <c r="R704" s="209"/>
      <c r="S704" s="209"/>
      <c r="T704" s="210"/>
      <c r="Z704" s="88"/>
      <c r="AA704" s="88"/>
    </row>
    <row r="705" spans="1:36" ht="31.5" x14ac:dyDescent="0.25">
      <c r="A705" s="23"/>
      <c r="B705" s="35" t="s">
        <v>272</v>
      </c>
      <c r="C705" s="210" t="s">
        <v>31</v>
      </c>
      <c r="D705" s="214" t="s">
        <v>31</v>
      </c>
      <c r="E705" s="210" t="s">
        <v>31</v>
      </c>
      <c r="F705" s="210" t="s">
        <v>31</v>
      </c>
      <c r="G705" s="211">
        <f>SUM(G706:G719)</f>
        <v>144</v>
      </c>
      <c r="H705" s="211">
        <f t="shared" ref="H705:S705" si="211">SUM(H706:H719)</f>
        <v>144</v>
      </c>
      <c r="I705" s="209">
        <f t="shared" si="211"/>
        <v>2687.9999999999995</v>
      </c>
      <c r="J705" s="211">
        <f t="shared" si="211"/>
        <v>60</v>
      </c>
      <c r="K705" s="211">
        <f t="shared" si="211"/>
        <v>27</v>
      </c>
      <c r="L705" s="211">
        <f t="shared" si="211"/>
        <v>33</v>
      </c>
      <c r="M705" s="209">
        <f t="shared" si="211"/>
        <v>2688</v>
      </c>
      <c r="N705" s="209">
        <f t="shared" si="211"/>
        <v>1096.8399999999999</v>
      </c>
      <c r="O705" s="209">
        <f t="shared" si="211"/>
        <v>1591.16</v>
      </c>
      <c r="P705" s="209">
        <f t="shared" si="211"/>
        <v>97923840</v>
      </c>
      <c r="Q705" s="209">
        <f t="shared" si="211"/>
        <v>43483668.5</v>
      </c>
      <c r="R705" s="209">
        <f t="shared" si="211"/>
        <v>21776068.599999998</v>
      </c>
      <c r="S705" s="209">
        <f t="shared" si="211"/>
        <v>32664102.899999999</v>
      </c>
      <c r="T705" s="210"/>
      <c r="Z705" s="88"/>
      <c r="AA705" s="88"/>
    </row>
    <row r="706" spans="1:36" x14ac:dyDescent="0.25">
      <c r="A706" s="37" t="s">
        <v>277</v>
      </c>
      <c r="B706" s="36" t="s">
        <v>932</v>
      </c>
      <c r="C706" s="37" t="s">
        <v>465</v>
      </c>
      <c r="D706" s="214">
        <v>40896</v>
      </c>
      <c r="E706" s="54">
        <v>42704</v>
      </c>
      <c r="F706" s="54">
        <v>42734</v>
      </c>
      <c r="G706" s="211">
        <v>8</v>
      </c>
      <c r="H706" s="211">
        <v>8</v>
      </c>
      <c r="I706" s="39">
        <v>171.9</v>
      </c>
      <c r="J706" s="211">
        <f>SUM(K706:L706)</f>
        <v>4</v>
      </c>
      <c r="K706" s="211">
        <v>1</v>
      </c>
      <c r="L706" s="211">
        <v>3</v>
      </c>
      <c r="M706" s="209">
        <f t="shared" ref="M706:M719" si="212">SUM(N706:O706)</f>
        <v>171.89999999999998</v>
      </c>
      <c r="N706" s="39">
        <v>42.8</v>
      </c>
      <c r="O706" s="39">
        <v>129.1</v>
      </c>
      <c r="P706" s="209">
        <f t="shared" si="209"/>
        <v>6262316.9999999991</v>
      </c>
      <c r="Q706" s="209">
        <v>2780819.43</v>
      </c>
      <c r="R706" s="209">
        <v>1392599.03</v>
      </c>
      <c r="S706" s="209">
        <f t="shared" ref="S706:S719" si="213">P706-Q706-R706</f>
        <v>2088898.5399999989</v>
      </c>
      <c r="T706" s="210"/>
      <c r="Z706" s="88"/>
      <c r="AA706" s="88"/>
    </row>
    <row r="707" spans="1:36" s="51" customFormat="1" x14ac:dyDescent="0.25">
      <c r="A707" s="37" t="s">
        <v>116</v>
      </c>
      <c r="B707" s="36" t="s">
        <v>933</v>
      </c>
      <c r="C707" s="37" t="s">
        <v>141</v>
      </c>
      <c r="D707" s="214">
        <v>40896</v>
      </c>
      <c r="E707" s="54">
        <v>42704</v>
      </c>
      <c r="F707" s="54">
        <v>42734</v>
      </c>
      <c r="G707" s="211">
        <v>9</v>
      </c>
      <c r="H707" s="211">
        <v>9</v>
      </c>
      <c r="I707" s="39">
        <v>168.3</v>
      </c>
      <c r="J707" s="211">
        <f t="shared" ref="J707:J719" si="214">SUM(K707:L707)</f>
        <v>4</v>
      </c>
      <c r="K707" s="211">
        <v>2</v>
      </c>
      <c r="L707" s="211">
        <v>2</v>
      </c>
      <c r="M707" s="209">
        <f t="shared" si="212"/>
        <v>168.3</v>
      </c>
      <c r="N707" s="39">
        <v>83.83</v>
      </c>
      <c r="O707" s="39">
        <v>84.47</v>
      </c>
      <c r="P707" s="209">
        <f t="shared" si="209"/>
        <v>6131169</v>
      </c>
      <c r="Q707" s="209">
        <v>2722582.37</v>
      </c>
      <c r="R707" s="209">
        <v>1363434.65</v>
      </c>
      <c r="S707" s="209">
        <f t="shared" si="213"/>
        <v>2045151.98</v>
      </c>
      <c r="T707" s="39"/>
      <c r="Z707" s="88"/>
      <c r="AA707" s="88"/>
      <c r="AI707" s="9"/>
      <c r="AJ707" s="9"/>
    </row>
    <row r="708" spans="1:36" s="51" customFormat="1" x14ac:dyDescent="0.25">
      <c r="A708" s="37" t="s">
        <v>155</v>
      </c>
      <c r="B708" s="36" t="s">
        <v>934</v>
      </c>
      <c r="C708" s="37" t="s">
        <v>486</v>
      </c>
      <c r="D708" s="214">
        <v>40905</v>
      </c>
      <c r="E708" s="54">
        <v>42704</v>
      </c>
      <c r="F708" s="54">
        <v>42734</v>
      </c>
      <c r="G708" s="211">
        <v>17</v>
      </c>
      <c r="H708" s="211">
        <v>17</v>
      </c>
      <c r="I708" s="39">
        <v>352.2</v>
      </c>
      <c r="J708" s="211">
        <f t="shared" si="214"/>
        <v>8</v>
      </c>
      <c r="K708" s="211">
        <v>4</v>
      </c>
      <c r="L708" s="211">
        <v>4</v>
      </c>
      <c r="M708" s="209">
        <f t="shared" si="212"/>
        <v>352.2</v>
      </c>
      <c r="N708" s="39">
        <v>135.6</v>
      </c>
      <c r="O708" s="39">
        <v>216.6</v>
      </c>
      <c r="P708" s="209">
        <f t="shared" si="209"/>
        <v>12830646</v>
      </c>
      <c r="Q708" s="209">
        <v>5697525.3099999996</v>
      </c>
      <c r="R708" s="209">
        <v>2853248.27</v>
      </c>
      <c r="S708" s="209">
        <f t="shared" si="213"/>
        <v>4279872.42</v>
      </c>
      <c r="T708" s="39"/>
      <c r="Z708" s="88"/>
      <c r="AA708" s="88"/>
      <c r="AI708" s="9"/>
      <c r="AJ708" s="9"/>
    </row>
    <row r="709" spans="1:36" s="51" customFormat="1" x14ac:dyDescent="0.25">
      <c r="A709" s="37" t="s">
        <v>263</v>
      </c>
      <c r="B709" s="36" t="s">
        <v>935</v>
      </c>
      <c r="C709" s="37" t="s">
        <v>936</v>
      </c>
      <c r="D709" s="214">
        <v>40905</v>
      </c>
      <c r="E709" s="54">
        <v>42704</v>
      </c>
      <c r="F709" s="54">
        <v>42734</v>
      </c>
      <c r="G709" s="211">
        <v>7</v>
      </c>
      <c r="H709" s="211">
        <v>7</v>
      </c>
      <c r="I709" s="39">
        <v>108.6</v>
      </c>
      <c r="J709" s="211">
        <f t="shared" si="214"/>
        <v>3</v>
      </c>
      <c r="K709" s="211">
        <v>0</v>
      </c>
      <c r="L709" s="211">
        <v>3</v>
      </c>
      <c r="M709" s="209">
        <f t="shared" si="212"/>
        <v>108.6</v>
      </c>
      <c r="N709" s="39">
        <v>0</v>
      </c>
      <c r="O709" s="39">
        <v>108.6</v>
      </c>
      <c r="P709" s="209">
        <f t="shared" si="209"/>
        <v>3956298</v>
      </c>
      <c r="Q709" s="209">
        <v>1756817.86</v>
      </c>
      <c r="R709" s="209">
        <v>879792.06</v>
      </c>
      <c r="S709" s="209">
        <f t="shared" si="213"/>
        <v>1319688.0799999996</v>
      </c>
      <c r="T709" s="39"/>
      <c r="Z709" s="88"/>
      <c r="AA709" s="88"/>
      <c r="AI709" s="9"/>
      <c r="AJ709" s="9"/>
    </row>
    <row r="710" spans="1:36" s="51" customFormat="1" x14ac:dyDescent="0.25">
      <c r="A710" s="37" t="s">
        <v>104</v>
      </c>
      <c r="B710" s="36" t="s">
        <v>937</v>
      </c>
      <c r="C710" s="37" t="s">
        <v>462</v>
      </c>
      <c r="D710" s="214">
        <v>40896</v>
      </c>
      <c r="E710" s="54">
        <v>42704</v>
      </c>
      <c r="F710" s="54">
        <v>42734</v>
      </c>
      <c r="G710" s="211">
        <v>11</v>
      </c>
      <c r="H710" s="211">
        <v>11</v>
      </c>
      <c r="I710" s="39">
        <v>173.7</v>
      </c>
      <c r="J710" s="211">
        <f t="shared" si="214"/>
        <v>4</v>
      </c>
      <c r="K710" s="211">
        <v>0</v>
      </c>
      <c r="L710" s="211">
        <v>4</v>
      </c>
      <c r="M710" s="209">
        <f t="shared" si="212"/>
        <v>173.7</v>
      </c>
      <c r="N710" s="39">
        <v>0</v>
      </c>
      <c r="O710" s="39">
        <v>173.7</v>
      </c>
      <c r="P710" s="209">
        <f t="shared" si="209"/>
        <v>6327891</v>
      </c>
      <c r="Q710" s="209">
        <v>2809937.95</v>
      </c>
      <c r="R710" s="209">
        <v>1407181.22</v>
      </c>
      <c r="S710" s="209">
        <f t="shared" si="213"/>
        <v>2110771.83</v>
      </c>
      <c r="T710" s="39"/>
      <c r="Z710" s="88"/>
      <c r="AA710" s="88"/>
      <c r="AI710" s="9"/>
      <c r="AJ710" s="9"/>
    </row>
    <row r="711" spans="1:36" s="51" customFormat="1" x14ac:dyDescent="0.25">
      <c r="A711" s="37" t="s">
        <v>82</v>
      </c>
      <c r="B711" s="36" t="s">
        <v>938</v>
      </c>
      <c r="C711" s="37" t="s">
        <v>75</v>
      </c>
      <c r="D711" s="214">
        <v>40896</v>
      </c>
      <c r="E711" s="54">
        <v>42704</v>
      </c>
      <c r="F711" s="54">
        <v>42734</v>
      </c>
      <c r="G711" s="211">
        <v>7</v>
      </c>
      <c r="H711" s="211">
        <v>7</v>
      </c>
      <c r="I711" s="39">
        <v>198.7</v>
      </c>
      <c r="J711" s="211">
        <f t="shared" si="214"/>
        <v>4</v>
      </c>
      <c r="K711" s="211">
        <v>1</v>
      </c>
      <c r="L711" s="211">
        <v>3</v>
      </c>
      <c r="M711" s="209">
        <f t="shared" si="212"/>
        <v>198.7</v>
      </c>
      <c r="N711" s="39">
        <v>49.5</v>
      </c>
      <c r="O711" s="39">
        <v>149.19999999999999</v>
      </c>
      <c r="P711" s="209">
        <f t="shared" si="209"/>
        <v>7238641</v>
      </c>
      <c r="Q711" s="209">
        <v>3214361.95</v>
      </c>
      <c r="R711" s="209">
        <v>1609711.62</v>
      </c>
      <c r="S711" s="209">
        <f t="shared" si="213"/>
        <v>2414567.4299999997</v>
      </c>
      <c r="T711" s="39"/>
      <c r="Z711" s="88"/>
      <c r="AA711" s="88"/>
      <c r="AI711" s="9"/>
      <c r="AJ711" s="9"/>
    </row>
    <row r="712" spans="1:36" s="51" customFormat="1" x14ac:dyDescent="0.25">
      <c r="A712" s="37" t="s">
        <v>40</v>
      </c>
      <c r="B712" s="36" t="s">
        <v>939</v>
      </c>
      <c r="C712" s="37" t="s">
        <v>102</v>
      </c>
      <c r="D712" s="214">
        <v>40882</v>
      </c>
      <c r="E712" s="54">
        <v>42704</v>
      </c>
      <c r="F712" s="54">
        <v>42734</v>
      </c>
      <c r="G712" s="211">
        <v>9</v>
      </c>
      <c r="H712" s="211">
        <v>9</v>
      </c>
      <c r="I712" s="39">
        <v>187.5</v>
      </c>
      <c r="J712" s="211">
        <f t="shared" si="214"/>
        <v>4</v>
      </c>
      <c r="K712" s="211">
        <v>2</v>
      </c>
      <c r="L712" s="211">
        <v>2</v>
      </c>
      <c r="M712" s="209">
        <f t="shared" si="212"/>
        <v>187.5</v>
      </c>
      <c r="N712" s="39">
        <v>94.2</v>
      </c>
      <c r="O712" s="39">
        <v>93.3</v>
      </c>
      <c r="P712" s="209">
        <f t="shared" si="209"/>
        <v>6830625</v>
      </c>
      <c r="Q712" s="209">
        <v>3033180</v>
      </c>
      <c r="R712" s="209">
        <v>1518978</v>
      </c>
      <c r="S712" s="209">
        <f t="shared" si="213"/>
        <v>2278467</v>
      </c>
      <c r="T712" s="39"/>
      <c r="Z712" s="88"/>
      <c r="AA712" s="88"/>
      <c r="AI712" s="9"/>
      <c r="AJ712" s="9"/>
    </row>
    <row r="713" spans="1:36" s="51" customFormat="1" x14ac:dyDescent="0.25">
      <c r="A713" s="37" t="s">
        <v>102</v>
      </c>
      <c r="B713" s="36" t="s">
        <v>940</v>
      </c>
      <c r="C713" s="37" t="s">
        <v>40</v>
      </c>
      <c r="D713" s="214">
        <v>40882</v>
      </c>
      <c r="E713" s="54">
        <v>42704</v>
      </c>
      <c r="F713" s="54">
        <v>42734</v>
      </c>
      <c r="G713" s="211">
        <v>9</v>
      </c>
      <c r="H713" s="211">
        <v>9</v>
      </c>
      <c r="I713" s="39">
        <v>171</v>
      </c>
      <c r="J713" s="211">
        <f t="shared" si="214"/>
        <v>4</v>
      </c>
      <c r="K713" s="211">
        <v>3</v>
      </c>
      <c r="L713" s="211">
        <v>1</v>
      </c>
      <c r="M713" s="209">
        <f t="shared" si="212"/>
        <v>171</v>
      </c>
      <c r="N713" s="39">
        <v>42.95</v>
      </c>
      <c r="O713" s="39">
        <v>128.05000000000001</v>
      </c>
      <c r="P713" s="209">
        <f t="shared" si="209"/>
        <v>6229530</v>
      </c>
      <c r="Q713" s="209">
        <v>2766260.16</v>
      </c>
      <c r="R713" s="209">
        <v>1385307.94</v>
      </c>
      <c r="S713" s="209">
        <f t="shared" si="213"/>
        <v>2077961.9</v>
      </c>
      <c r="T713" s="39"/>
      <c r="Z713" s="88"/>
      <c r="AA713" s="88"/>
      <c r="AI713" s="9"/>
      <c r="AJ713" s="9"/>
    </row>
    <row r="714" spans="1:36" x14ac:dyDescent="0.25">
      <c r="A714" s="37" t="s">
        <v>172</v>
      </c>
      <c r="B714" s="36" t="s">
        <v>941</v>
      </c>
      <c r="C714" s="37" t="s">
        <v>172</v>
      </c>
      <c r="D714" s="214">
        <v>40882</v>
      </c>
      <c r="E714" s="54">
        <v>42704</v>
      </c>
      <c r="F714" s="54">
        <v>42734</v>
      </c>
      <c r="G714" s="211">
        <v>12</v>
      </c>
      <c r="H714" s="211">
        <v>12</v>
      </c>
      <c r="I714" s="39">
        <v>204.8</v>
      </c>
      <c r="J714" s="211">
        <f t="shared" si="214"/>
        <v>5</v>
      </c>
      <c r="K714" s="211">
        <v>1</v>
      </c>
      <c r="L714" s="211">
        <v>4</v>
      </c>
      <c r="M714" s="209">
        <f t="shared" si="212"/>
        <v>204.8</v>
      </c>
      <c r="N714" s="39">
        <v>51</v>
      </c>
      <c r="O714" s="39">
        <v>153.80000000000001</v>
      </c>
      <c r="P714" s="209">
        <f t="shared" si="209"/>
        <v>7460864</v>
      </c>
      <c r="Q714" s="209">
        <v>3313041.41</v>
      </c>
      <c r="R714" s="209">
        <v>1659129.04</v>
      </c>
      <c r="S714" s="209">
        <f t="shared" si="213"/>
        <v>2488693.5499999998</v>
      </c>
      <c r="T714" s="210"/>
      <c r="Z714" s="88"/>
      <c r="AA714" s="88"/>
    </row>
    <row r="715" spans="1:36" x14ac:dyDescent="0.25">
      <c r="A715" s="37" t="s">
        <v>174</v>
      </c>
      <c r="B715" s="36" t="s">
        <v>942</v>
      </c>
      <c r="C715" s="37" t="s">
        <v>174</v>
      </c>
      <c r="D715" s="214">
        <v>40882</v>
      </c>
      <c r="E715" s="54">
        <v>42704</v>
      </c>
      <c r="F715" s="54">
        <v>42734</v>
      </c>
      <c r="G715" s="211">
        <v>12</v>
      </c>
      <c r="H715" s="211">
        <v>12</v>
      </c>
      <c r="I715" s="39">
        <v>204.6</v>
      </c>
      <c r="J715" s="211">
        <f t="shared" si="214"/>
        <v>4</v>
      </c>
      <c r="K715" s="211">
        <v>3</v>
      </c>
      <c r="L715" s="211">
        <v>1</v>
      </c>
      <c r="M715" s="209">
        <f t="shared" si="212"/>
        <v>204.60000000000002</v>
      </c>
      <c r="N715" s="39">
        <v>153.9</v>
      </c>
      <c r="O715" s="39">
        <v>50.7</v>
      </c>
      <c r="P715" s="209">
        <f t="shared" si="209"/>
        <v>7453578.0000000009</v>
      </c>
      <c r="Q715" s="209">
        <v>3309806.02</v>
      </c>
      <c r="R715" s="209">
        <v>1657508.79</v>
      </c>
      <c r="S715" s="209">
        <f t="shared" si="213"/>
        <v>2486263.1900000009</v>
      </c>
      <c r="T715" s="210"/>
      <c r="Z715" s="88"/>
      <c r="AA715" s="88"/>
    </row>
    <row r="716" spans="1:36" x14ac:dyDescent="0.25">
      <c r="A716" s="37" t="s">
        <v>80</v>
      </c>
      <c r="B716" s="36" t="s">
        <v>943</v>
      </c>
      <c r="C716" s="37" t="s">
        <v>157</v>
      </c>
      <c r="D716" s="214">
        <v>40904</v>
      </c>
      <c r="E716" s="54">
        <v>42704</v>
      </c>
      <c r="F716" s="54">
        <v>42734</v>
      </c>
      <c r="G716" s="211">
        <v>12</v>
      </c>
      <c r="H716" s="211">
        <v>12</v>
      </c>
      <c r="I716" s="39">
        <v>167.4</v>
      </c>
      <c r="J716" s="211">
        <f t="shared" si="214"/>
        <v>4</v>
      </c>
      <c r="K716" s="211">
        <v>4</v>
      </c>
      <c r="L716" s="211">
        <v>0</v>
      </c>
      <c r="M716" s="209">
        <f t="shared" si="212"/>
        <v>167.4</v>
      </c>
      <c r="N716" s="39">
        <v>167.4</v>
      </c>
      <c r="O716" s="39">
        <v>0</v>
      </c>
      <c r="P716" s="209">
        <f t="shared" si="209"/>
        <v>6098382</v>
      </c>
      <c r="Q716" s="209">
        <v>2708023.11</v>
      </c>
      <c r="R716" s="209">
        <v>1356143.56</v>
      </c>
      <c r="S716" s="209">
        <f t="shared" si="213"/>
        <v>2034215.33</v>
      </c>
      <c r="T716" s="210"/>
      <c r="Z716" s="88"/>
      <c r="AA716" s="88"/>
    </row>
    <row r="717" spans="1:36" x14ac:dyDescent="0.25">
      <c r="A717" s="37" t="s">
        <v>181</v>
      </c>
      <c r="B717" s="36" t="s">
        <v>944</v>
      </c>
      <c r="C717" s="37" t="s">
        <v>80</v>
      </c>
      <c r="D717" s="214">
        <v>40882</v>
      </c>
      <c r="E717" s="54">
        <v>42704</v>
      </c>
      <c r="F717" s="54">
        <v>42734</v>
      </c>
      <c r="G717" s="211">
        <v>8</v>
      </c>
      <c r="H717" s="211">
        <v>8</v>
      </c>
      <c r="I717" s="39">
        <v>174.6</v>
      </c>
      <c r="J717" s="211">
        <f t="shared" si="214"/>
        <v>4</v>
      </c>
      <c r="K717" s="211">
        <v>4</v>
      </c>
      <c r="L717" s="211">
        <v>0</v>
      </c>
      <c r="M717" s="209">
        <f t="shared" si="212"/>
        <v>174.6</v>
      </c>
      <c r="N717" s="39">
        <v>174.6</v>
      </c>
      <c r="O717" s="39">
        <v>0</v>
      </c>
      <c r="P717" s="209">
        <f t="shared" si="209"/>
        <v>6360678</v>
      </c>
      <c r="Q717" s="209">
        <v>2824497.22</v>
      </c>
      <c r="R717" s="209">
        <v>1414472.31</v>
      </c>
      <c r="S717" s="209">
        <f t="shared" si="213"/>
        <v>2121708.4699999997</v>
      </c>
      <c r="T717" s="210"/>
      <c r="Z717" s="88"/>
      <c r="AA717" s="88"/>
    </row>
    <row r="718" spans="1:36" x14ac:dyDescent="0.25">
      <c r="A718" s="37" t="s">
        <v>64</v>
      </c>
      <c r="B718" s="36" t="s">
        <v>945</v>
      </c>
      <c r="C718" s="37" t="s">
        <v>320</v>
      </c>
      <c r="D718" s="214">
        <v>40904</v>
      </c>
      <c r="E718" s="54">
        <v>42704</v>
      </c>
      <c r="F718" s="54">
        <v>42734</v>
      </c>
      <c r="G718" s="211">
        <v>8</v>
      </c>
      <c r="H718" s="211">
        <v>8</v>
      </c>
      <c r="I718" s="39">
        <v>203</v>
      </c>
      <c r="J718" s="211">
        <f t="shared" si="214"/>
        <v>4</v>
      </c>
      <c r="K718" s="211">
        <v>1</v>
      </c>
      <c r="L718" s="211">
        <v>3</v>
      </c>
      <c r="M718" s="209">
        <f t="shared" si="212"/>
        <v>203</v>
      </c>
      <c r="N718" s="39">
        <v>50.76</v>
      </c>
      <c r="O718" s="39">
        <v>152.24</v>
      </c>
      <c r="P718" s="209">
        <f t="shared" si="209"/>
        <v>7395290</v>
      </c>
      <c r="Q718" s="209">
        <v>3283922.88</v>
      </c>
      <c r="R718" s="209">
        <v>1644546.85</v>
      </c>
      <c r="S718" s="209">
        <f t="shared" si="213"/>
        <v>2466820.27</v>
      </c>
      <c r="T718" s="210"/>
      <c r="Z718" s="88"/>
      <c r="AA718" s="88"/>
    </row>
    <row r="719" spans="1:36" x14ac:dyDescent="0.25">
      <c r="A719" s="37" t="s">
        <v>56</v>
      </c>
      <c r="B719" s="36" t="s">
        <v>946</v>
      </c>
      <c r="C719" s="37" t="s">
        <v>69</v>
      </c>
      <c r="D719" s="214">
        <v>40904</v>
      </c>
      <c r="E719" s="54">
        <v>42704</v>
      </c>
      <c r="F719" s="54">
        <v>42734</v>
      </c>
      <c r="G719" s="211">
        <v>15</v>
      </c>
      <c r="H719" s="211">
        <v>15</v>
      </c>
      <c r="I719" s="39">
        <v>201.7</v>
      </c>
      <c r="J719" s="211">
        <f t="shared" si="214"/>
        <v>4</v>
      </c>
      <c r="K719" s="211">
        <v>1</v>
      </c>
      <c r="L719" s="211">
        <v>3</v>
      </c>
      <c r="M719" s="209">
        <f t="shared" si="212"/>
        <v>201.7</v>
      </c>
      <c r="N719" s="39">
        <v>50.3</v>
      </c>
      <c r="O719" s="39">
        <v>151.4</v>
      </c>
      <c r="P719" s="209">
        <f>M719*36430</f>
        <v>7347931</v>
      </c>
      <c r="Q719" s="209">
        <v>3262892.83</v>
      </c>
      <c r="R719" s="209">
        <v>1634015.26</v>
      </c>
      <c r="S719" s="209">
        <f t="shared" si="213"/>
        <v>2451022.91</v>
      </c>
      <c r="T719" s="210"/>
      <c r="Z719" s="88"/>
      <c r="AA719" s="88"/>
    </row>
    <row r="720" spans="1:36" ht="21" x14ac:dyDescent="0.25">
      <c r="A720" s="23"/>
      <c r="B720" s="52" t="s">
        <v>947</v>
      </c>
      <c r="C720" s="39"/>
      <c r="D720" s="214"/>
      <c r="E720" s="39"/>
      <c r="F720" s="39"/>
      <c r="G720" s="211"/>
      <c r="H720" s="211"/>
      <c r="I720" s="209"/>
      <c r="J720" s="211"/>
      <c r="K720" s="211"/>
      <c r="L720" s="211"/>
      <c r="M720" s="209"/>
      <c r="N720" s="209"/>
      <c r="O720" s="209"/>
      <c r="P720" s="209"/>
      <c r="Q720" s="209"/>
      <c r="R720" s="209"/>
      <c r="S720" s="209"/>
      <c r="T720" s="210"/>
      <c r="Z720" s="88"/>
      <c r="AA720" s="88"/>
    </row>
    <row r="721" spans="1:27" ht="31.5" x14ac:dyDescent="0.25">
      <c r="A721" s="23"/>
      <c r="B721" s="52" t="s">
        <v>48</v>
      </c>
      <c r="C721" s="210" t="s">
        <v>31</v>
      </c>
      <c r="D721" s="214" t="s">
        <v>31</v>
      </c>
      <c r="E721" s="210" t="s">
        <v>31</v>
      </c>
      <c r="F721" s="210" t="s">
        <v>31</v>
      </c>
      <c r="G721" s="211">
        <f>SUM(G722:G726)</f>
        <v>18</v>
      </c>
      <c r="H721" s="211">
        <f t="shared" ref="H721:S721" si="215">SUM(H722:H726)</f>
        <v>18</v>
      </c>
      <c r="I721" s="209">
        <f t="shared" si="215"/>
        <v>1554.6999999999998</v>
      </c>
      <c r="J721" s="211">
        <f t="shared" si="215"/>
        <v>5</v>
      </c>
      <c r="K721" s="211">
        <f t="shared" si="215"/>
        <v>0</v>
      </c>
      <c r="L721" s="211">
        <f t="shared" si="215"/>
        <v>5</v>
      </c>
      <c r="M721" s="209">
        <f t="shared" si="215"/>
        <v>190.1</v>
      </c>
      <c r="N721" s="209">
        <f t="shared" si="215"/>
        <v>0</v>
      </c>
      <c r="O721" s="209">
        <f t="shared" si="215"/>
        <v>190.1</v>
      </c>
      <c r="P721" s="209">
        <f t="shared" si="215"/>
        <v>6584981.3399999999</v>
      </c>
      <c r="Q721" s="209">
        <f t="shared" si="215"/>
        <v>2924100.45</v>
      </c>
      <c r="R721" s="209">
        <f t="shared" si="215"/>
        <v>1464352.36</v>
      </c>
      <c r="S721" s="209">
        <f t="shared" si="215"/>
        <v>2196528.5300000003</v>
      </c>
      <c r="T721" s="210"/>
      <c r="Z721" s="88"/>
      <c r="AA721" s="88"/>
    </row>
    <row r="722" spans="1:27" x14ac:dyDescent="0.25">
      <c r="A722" s="37" t="s">
        <v>54</v>
      </c>
      <c r="B722" s="52" t="s">
        <v>882</v>
      </c>
      <c r="C722" s="39" t="s">
        <v>211</v>
      </c>
      <c r="D722" s="214" t="s">
        <v>883</v>
      </c>
      <c r="E722" s="54">
        <v>42704</v>
      </c>
      <c r="F722" s="54">
        <v>42734</v>
      </c>
      <c r="G722" s="211">
        <v>2</v>
      </c>
      <c r="H722" s="211">
        <v>2</v>
      </c>
      <c r="I722" s="39">
        <v>215.8</v>
      </c>
      <c r="J722" s="211">
        <f>SUM(K722:L722)</f>
        <v>1</v>
      </c>
      <c r="K722" s="211">
        <v>0</v>
      </c>
      <c r="L722" s="211">
        <v>1</v>
      </c>
      <c r="M722" s="209">
        <f>SUM(N722:O722)</f>
        <v>20.9</v>
      </c>
      <c r="N722" s="39">
        <v>0</v>
      </c>
      <c r="O722" s="39">
        <v>20.9</v>
      </c>
      <c r="P722" s="209">
        <f>Q722+R722+S722</f>
        <v>671434.11</v>
      </c>
      <c r="Q722" s="209">
        <v>298154.34000000003</v>
      </c>
      <c r="R722" s="209">
        <v>149311.91</v>
      </c>
      <c r="S722" s="209">
        <v>223967.86</v>
      </c>
      <c r="T722" s="210"/>
      <c r="Z722" s="88"/>
      <c r="AA722" s="88"/>
    </row>
    <row r="723" spans="1:27" x14ac:dyDescent="0.25">
      <c r="A723" s="37" t="s">
        <v>52</v>
      </c>
      <c r="B723" s="52" t="s">
        <v>948</v>
      </c>
      <c r="C723" s="39" t="s">
        <v>211</v>
      </c>
      <c r="D723" s="214" t="s">
        <v>883</v>
      </c>
      <c r="E723" s="54">
        <v>42704</v>
      </c>
      <c r="F723" s="54">
        <v>42734</v>
      </c>
      <c r="G723" s="211">
        <v>4</v>
      </c>
      <c r="H723" s="211">
        <v>4</v>
      </c>
      <c r="I723" s="39">
        <v>183.2</v>
      </c>
      <c r="J723" s="211">
        <f>SUM(K723:L723)</f>
        <v>1</v>
      </c>
      <c r="K723" s="211">
        <v>0</v>
      </c>
      <c r="L723" s="211">
        <v>1</v>
      </c>
      <c r="M723" s="209">
        <f>SUM(N723:O723)</f>
        <v>32.299999999999997</v>
      </c>
      <c r="N723" s="39">
        <v>0</v>
      </c>
      <c r="O723" s="39">
        <v>32.299999999999997</v>
      </c>
      <c r="P723" s="209">
        <f>Q723+R723+S723</f>
        <v>1165760</v>
      </c>
      <c r="Q723" s="209">
        <v>517662.71999999997</v>
      </c>
      <c r="R723" s="209">
        <v>259238.91</v>
      </c>
      <c r="S723" s="209">
        <v>388858.37</v>
      </c>
      <c r="T723" s="210"/>
      <c r="Z723" s="88"/>
      <c r="AA723" s="88"/>
    </row>
    <row r="724" spans="1:27" x14ac:dyDescent="0.25">
      <c r="A724" s="37" t="s">
        <v>42</v>
      </c>
      <c r="B724" s="52" t="s">
        <v>949</v>
      </c>
      <c r="C724" s="39" t="s">
        <v>211</v>
      </c>
      <c r="D724" s="214" t="s">
        <v>950</v>
      </c>
      <c r="E724" s="54">
        <v>42704</v>
      </c>
      <c r="F724" s="54">
        <v>42734</v>
      </c>
      <c r="G724" s="211">
        <v>3</v>
      </c>
      <c r="H724" s="211">
        <v>3</v>
      </c>
      <c r="I724" s="39">
        <v>483.3</v>
      </c>
      <c r="J724" s="211">
        <f>SUM(K724:L724)</f>
        <v>1</v>
      </c>
      <c r="K724" s="211">
        <v>0</v>
      </c>
      <c r="L724" s="211">
        <v>1</v>
      </c>
      <c r="M724" s="209">
        <f>SUM(N724:O724)</f>
        <v>51.6</v>
      </c>
      <c r="N724" s="39">
        <v>0</v>
      </c>
      <c r="O724" s="39">
        <v>51.6</v>
      </c>
      <c r="P724" s="209">
        <f>Q724+R724+S724</f>
        <v>1854620.42</v>
      </c>
      <c r="Q724" s="209">
        <v>823555.32</v>
      </c>
      <c r="R724" s="209">
        <v>412426.04</v>
      </c>
      <c r="S724" s="209">
        <v>618639.06000000006</v>
      </c>
      <c r="T724" s="210"/>
      <c r="Z724" s="88"/>
      <c r="AA724" s="88"/>
    </row>
    <row r="725" spans="1:27" x14ac:dyDescent="0.25">
      <c r="A725" s="37" t="s">
        <v>44</v>
      </c>
      <c r="B725" s="52" t="s">
        <v>951</v>
      </c>
      <c r="C725" s="39" t="s">
        <v>211</v>
      </c>
      <c r="D725" s="214" t="s">
        <v>952</v>
      </c>
      <c r="E725" s="54">
        <v>42704</v>
      </c>
      <c r="F725" s="54">
        <v>42734</v>
      </c>
      <c r="G725" s="211">
        <v>2</v>
      </c>
      <c r="H725" s="211">
        <v>2</v>
      </c>
      <c r="I725" s="39">
        <v>164.6</v>
      </c>
      <c r="J725" s="211">
        <f>SUM(K725:L725)</f>
        <v>1</v>
      </c>
      <c r="K725" s="211">
        <v>0</v>
      </c>
      <c r="L725" s="211">
        <v>1</v>
      </c>
      <c r="M725" s="209">
        <f>SUM(N725:O725)</f>
        <v>32.799999999999997</v>
      </c>
      <c r="N725" s="39">
        <v>0</v>
      </c>
      <c r="O725" s="39">
        <v>32.799999999999997</v>
      </c>
      <c r="P725" s="209">
        <f>Q725+R725+S725</f>
        <v>1116000</v>
      </c>
      <c r="Q725" s="209">
        <v>495566.49</v>
      </c>
      <c r="R725" s="209">
        <v>248173.41</v>
      </c>
      <c r="S725" s="209">
        <v>372260.1</v>
      </c>
      <c r="T725" s="210"/>
      <c r="Z725" s="88"/>
      <c r="AA725" s="88"/>
    </row>
    <row r="726" spans="1:27" x14ac:dyDescent="0.25">
      <c r="A726" s="37" t="s">
        <v>46</v>
      </c>
      <c r="B726" s="52" t="s">
        <v>953</v>
      </c>
      <c r="C726" s="39" t="s">
        <v>211</v>
      </c>
      <c r="D726" s="214" t="s">
        <v>950</v>
      </c>
      <c r="E726" s="54">
        <v>42704</v>
      </c>
      <c r="F726" s="54">
        <v>42734</v>
      </c>
      <c r="G726" s="211">
        <v>7</v>
      </c>
      <c r="H726" s="211">
        <v>7</v>
      </c>
      <c r="I726" s="39">
        <v>507.8</v>
      </c>
      <c r="J726" s="211">
        <f>SUM(K726:L726)</f>
        <v>1</v>
      </c>
      <c r="K726" s="211">
        <v>0</v>
      </c>
      <c r="L726" s="211">
        <v>1</v>
      </c>
      <c r="M726" s="209">
        <f>SUM(N726:O726)</f>
        <v>52.5</v>
      </c>
      <c r="N726" s="39">
        <v>0</v>
      </c>
      <c r="O726" s="39">
        <v>52.5</v>
      </c>
      <c r="P726" s="209">
        <f>Q726+R726+S726</f>
        <v>1777166.81</v>
      </c>
      <c r="Q726" s="209">
        <v>789161.58</v>
      </c>
      <c r="R726" s="209">
        <v>395202.09</v>
      </c>
      <c r="S726" s="209">
        <v>592803.14</v>
      </c>
      <c r="T726" s="210"/>
      <c r="Z726" s="88"/>
      <c r="AA726" s="88"/>
    </row>
    <row r="727" spans="1:27" ht="21.75" customHeight="1" x14ac:dyDescent="0.25">
      <c r="A727" s="23"/>
      <c r="B727" s="31" t="s">
        <v>119</v>
      </c>
      <c r="C727" s="210"/>
      <c r="D727" s="214"/>
      <c r="E727" s="210"/>
      <c r="F727" s="210"/>
      <c r="G727" s="211"/>
      <c r="H727" s="211"/>
      <c r="I727" s="209"/>
      <c r="J727" s="211"/>
      <c r="K727" s="211"/>
      <c r="L727" s="211"/>
      <c r="M727" s="209"/>
      <c r="N727" s="209"/>
      <c r="O727" s="209"/>
      <c r="P727" s="209"/>
      <c r="Q727" s="209"/>
      <c r="R727" s="209"/>
      <c r="S727" s="209"/>
      <c r="T727" s="210"/>
      <c r="Z727" s="88"/>
      <c r="AA727" s="88"/>
    </row>
    <row r="728" spans="1:27" ht="21" x14ac:dyDescent="0.25">
      <c r="A728" s="23"/>
      <c r="B728" s="35" t="s">
        <v>954</v>
      </c>
      <c r="C728" s="210"/>
      <c r="D728" s="214"/>
      <c r="E728" s="210"/>
      <c r="F728" s="210"/>
      <c r="G728" s="211"/>
      <c r="H728" s="211"/>
      <c r="I728" s="209"/>
      <c r="J728" s="211"/>
      <c r="K728" s="211"/>
      <c r="L728" s="211"/>
      <c r="M728" s="209"/>
      <c r="N728" s="209"/>
      <c r="O728" s="209"/>
      <c r="P728" s="209"/>
      <c r="Q728" s="209"/>
      <c r="R728" s="209"/>
      <c r="S728" s="209"/>
      <c r="T728" s="210"/>
      <c r="Z728" s="88"/>
      <c r="AA728" s="88"/>
    </row>
    <row r="729" spans="1:27" ht="31.5" x14ac:dyDescent="0.25">
      <c r="A729" s="23"/>
      <c r="B729" s="35" t="s">
        <v>38</v>
      </c>
      <c r="C729" s="210" t="s">
        <v>31</v>
      </c>
      <c r="D729" s="214" t="s">
        <v>31</v>
      </c>
      <c r="E729" s="210" t="s">
        <v>31</v>
      </c>
      <c r="F729" s="210" t="s">
        <v>31</v>
      </c>
      <c r="G729" s="211">
        <f t="shared" ref="G729:S729" si="216">SUM(G730:G733)</f>
        <v>28</v>
      </c>
      <c r="H729" s="211">
        <f t="shared" si="216"/>
        <v>28</v>
      </c>
      <c r="I729" s="209">
        <f t="shared" si="216"/>
        <v>656.3</v>
      </c>
      <c r="J729" s="211">
        <f t="shared" si="216"/>
        <v>14</v>
      </c>
      <c r="K729" s="126">
        <f t="shared" si="216"/>
        <v>4</v>
      </c>
      <c r="L729" s="126">
        <f t="shared" si="216"/>
        <v>10</v>
      </c>
      <c r="M729" s="209">
        <f t="shared" si="216"/>
        <v>510.70000000000005</v>
      </c>
      <c r="N729" s="209">
        <f t="shared" si="216"/>
        <v>147.60000000000002</v>
      </c>
      <c r="O729" s="209">
        <f t="shared" si="216"/>
        <v>363.1</v>
      </c>
      <c r="P729" s="209">
        <f t="shared" si="216"/>
        <v>18604801</v>
      </c>
      <c r="Q729" s="209">
        <f t="shared" si="216"/>
        <v>8261573.4700000007</v>
      </c>
      <c r="R729" s="209">
        <f t="shared" si="216"/>
        <v>4137291.01</v>
      </c>
      <c r="S729" s="209">
        <f t="shared" si="216"/>
        <v>6205936.5200000005</v>
      </c>
      <c r="T729" s="210"/>
      <c r="Z729" s="88"/>
      <c r="AA729" s="88"/>
    </row>
    <row r="730" spans="1:27" x14ac:dyDescent="0.25">
      <c r="A730" s="37" t="s">
        <v>162</v>
      </c>
      <c r="B730" s="35" t="s">
        <v>955</v>
      </c>
      <c r="C730" s="210" t="s">
        <v>160</v>
      </c>
      <c r="D730" s="214" t="s">
        <v>956</v>
      </c>
      <c r="E730" s="54">
        <v>42704</v>
      </c>
      <c r="F730" s="54">
        <v>42734</v>
      </c>
      <c r="G730" s="211">
        <v>5</v>
      </c>
      <c r="H730" s="211">
        <v>5</v>
      </c>
      <c r="I730" s="39">
        <v>282</v>
      </c>
      <c r="J730" s="211">
        <f>SUM(K730:L730)</f>
        <v>4</v>
      </c>
      <c r="K730" s="211">
        <v>0</v>
      </c>
      <c r="L730" s="211">
        <v>4</v>
      </c>
      <c r="M730" s="209">
        <f>SUM(N730:O730)</f>
        <v>136.4</v>
      </c>
      <c r="N730" s="39">
        <v>0</v>
      </c>
      <c r="O730" s="39">
        <v>136.4</v>
      </c>
      <c r="P730" s="209">
        <f t="shared" si="209"/>
        <v>4969052</v>
      </c>
      <c r="Q730" s="209">
        <v>2206537.34</v>
      </c>
      <c r="R730" s="209">
        <v>1105005.8600000001</v>
      </c>
      <c r="S730" s="209">
        <f>P730-Q730-R730</f>
        <v>1657508.8</v>
      </c>
      <c r="T730" s="210"/>
      <c r="Z730" s="88"/>
      <c r="AA730" s="88"/>
    </row>
    <row r="731" spans="1:27" x14ac:dyDescent="0.25">
      <c r="A731" s="37" t="s">
        <v>148</v>
      </c>
      <c r="B731" s="35" t="s">
        <v>957</v>
      </c>
      <c r="C731" s="210" t="s">
        <v>269</v>
      </c>
      <c r="D731" s="214" t="s">
        <v>958</v>
      </c>
      <c r="E731" s="54">
        <v>42704</v>
      </c>
      <c r="F731" s="54">
        <v>42734</v>
      </c>
      <c r="G731" s="211">
        <v>3</v>
      </c>
      <c r="H731" s="211">
        <v>3</v>
      </c>
      <c r="I731" s="39">
        <v>129.69999999999999</v>
      </c>
      <c r="J731" s="211">
        <f>SUM(K731:L731)</f>
        <v>3</v>
      </c>
      <c r="K731" s="211">
        <v>1</v>
      </c>
      <c r="L731" s="211">
        <v>2</v>
      </c>
      <c r="M731" s="209">
        <f>SUM(N731:O731)</f>
        <v>129.69999999999999</v>
      </c>
      <c r="N731" s="39">
        <v>44.2</v>
      </c>
      <c r="O731" s="39">
        <v>85.5</v>
      </c>
      <c r="P731" s="209">
        <f t="shared" si="209"/>
        <v>4724971</v>
      </c>
      <c r="Q731" s="209">
        <v>2098151.71</v>
      </c>
      <c r="R731" s="209">
        <v>1050727.72</v>
      </c>
      <c r="S731" s="209">
        <f>P731-Q731-R731</f>
        <v>1576091.57</v>
      </c>
      <c r="T731" s="210"/>
      <c r="Z731" s="88"/>
      <c r="AA731" s="88"/>
    </row>
    <row r="732" spans="1:27" x14ac:dyDescent="0.25">
      <c r="A732" s="37" t="s">
        <v>460</v>
      </c>
      <c r="B732" s="35" t="s">
        <v>959</v>
      </c>
      <c r="C732" s="210">
        <v>3</v>
      </c>
      <c r="D732" s="214">
        <v>40570</v>
      </c>
      <c r="E732" s="54">
        <v>42704</v>
      </c>
      <c r="F732" s="54">
        <v>42734</v>
      </c>
      <c r="G732" s="211">
        <v>8</v>
      </c>
      <c r="H732" s="211">
        <v>8</v>
      </c>
      <c r="I732" s="39">
        <v>85</v>
      </c>
      <c r="J732" s="211">
        <f>SUM(K732:L732)</f>
        <v>3</v>
      </c>
      <c r="K732" s="211">
        <v>1</v>
      </c>
      <c r="L732" s="211">
        <v>2</v>
      </c>
      <c r="M732" s="209">
        <f>SUM(N732:O732)</f>
        <v>85</v>
      </c>
      <c r="N732" s="39">
        <v>23.6</v>
      </c>
      <c r="O732" s="39">
        <v>61.4</v>
      </c>
      <c r="P732" s="209">
        <f t="shared" si="209"/>
        <v>3096550</v>
      </c>
      <c r="Q732" s="209">
        <v>1375041.6</v>
      </c>
      <c r="R732" s="209">
        <v>688603.36</v>
      </c>
      <c r="S732" s="209">
        <f>P732-Q732-R732</f>
        <v>1032905.0399999999</v>
      </c>
      <c r="T732" s="210"/>
      <c r="Z732" s="88"/>
      <c r="AA732" s="88"/>
    </row>
    <row r="733" spans="1:27" x14ac:dyDescent="0.25">
      <c r="A733" s="37" t="s">
        <v>462</v>
      </c>
      <c r="B733" s="35" t="s">
        <v>960</v>
      </c>
      <c r="C733" s="210">
        <v>2</v>
      </c>
      <c r="D733" s="214">
        <v>40570</v>
      </c>
      <c r="E733" s="54">
        <v>42704</v>
      </c>
      <c r="F733" s="54">
        <v>42734</v>
      </c>
      <c r="G733" s="211">
        <v>12</v>
      </c>
      <c r="H733" s="211">
        <v>12</v>
      </c>
      <c r="I733" s="39">
        <v>159.6</v>
      </c>
      <c r="J733" s="211">
        <f>SUM(K733:L733)</f>
        <v>4</v>
      </c>
      <c r="K733" s="211">
        <v>2</v>
      </c>
      <c r="L733" s="211">
        <v>2</v>
      </c>
      <c r="M733" s="209">
        <f>SUM(N733:O733)</f>
        <v>159.6</v>
      </c>
      <c r="N733" s="39">
        <v>79.8</v>
      </c>
      <c r="O733" s="39">
        <v>79.8</v>
      </c>
      <c r="P733" s="209">
        <f t="shared" si="209"/>
        <v>5814228</v>
      </c>
      <c r="Q733" s="209">
        <v>2581842.8199999998</v>
      </c>
      <c r="R733" s="209">
        <v>1292954.07</v>
      </c>
      <c r="S733" s="209">
        <f>P733-Q733-R733</f>
        <v>1939431.11</v>
      </c>
      <c r="T733" s="210"/>
      <c r="Z733" s="88"/>
      <c r="AA733" s="88"/>
    </row>
    <row r="734" spans="1:27" ht="21" x14ac:dyDescent="0.25">
      <c r="A734" s="37"/>
      <c r="B734" s="35" t="s">
        <v>961</v>
      </c>
      <c r="C734" s="210"/>
      <c r="D734" s="214"/>
      <c r="E734" s="210"/>
      <c r="F734" s="210"/>
      <c r="G734" s="211"/>
      <c r="H734" s="211"/>
      <c r="I734" s="209"/>
      <c r="J734" s="211"/>
      <c r="K734" s="211"/>
      <c r="L734" s="211"/>
      <c r="M734" s="209"/>
      <c r="N734" s="209"/>
      <c r="O734" s="209"/>
      <c r="P734" s="209"/>
      <c r="Q734" s="209"/>
      <c r="R734" s="209"/>
      <c r="S734" s="209"/>
      <c r="T734" s="210"/>
      <c r="Z734" s="88"/>
      <c r="AA734" s="88"/>
    </row>
    <row r="735" spans="1:27" ht="31.5" x14ac:dyDescent="0.25">
      <c r="A735" s="37"/>
      <c r="B735" s="35" t="s">
        <v>108</v>
      </c>
      <c r="C735" s="210" t="s">
        <v>31</v>
      </c>
      <c r="D735" s="214" t="s">
        <v>31</v>
      </c>
      <c r="E735" s="210" t="s">
        <v>31</v>
      </c>
      <c r="F735" s="210" t="s">
        <v>31</v>
      </c>
      <c r="G735" s="211">
        <f t="shared" ref="G735:S735" si="217">SUM(G736:G743)</f>
        <v>103</v>
      </c>
      <c r="H735" s="211">
        <f t="shared" si="217"/>
        <v>103</v>
      </c>
      <c r="I735" s="209">
        <f t="shared" si="217"/>
        <v>3043.8000000000006</v>
      </c>
      <c r="J735" s="211">
        <f t="shared" si="217"/>
        <v>43</v>
      </c>
      <c r="K735" s="211">
        <f t="shared" si="217"/>
        <v>15</v>
      </c>
      <c r="L735" s="211">
        <f t="shared" si="217"/>
        <v>28</v>
      </c>
      <c r="M735" s="209">
        <f t="shared" si="217"/>
        <v>1530.17</v>
      </c>
      <c r="N735" s="209">
        <f t="shared" si="217"/>
        <v>554.4</v>
      </c>
      <c r="O735" s="209">
        <f t="shared" si="217"/>
        <v>975.77</v>
      </c>
      <c r="P735" s="209">
        <f t="shared" si="217"/>
        <v>55744093.100000001</v>
      </c>
      <c r="Q735" s="209">
        <f t="shared" si="217"/>
        <v>24753498.890000001</v>
      </c>
      <c r="R735" s="209">
        <f t="shared" si="217"/>
        <v>12396237.68</v>
      </c>
      <c r="S735" s="209">
        <f t="shared" si="217"/>
        <v>18594356.530000001</v>
      </c>
      <c r="T735" s="210"/>
      <c r="Z735" s="88"/>
      <c r="AA735" s="88"/>
    </row>
    <row r="736" spans="1:27" x14ac:dyDescent="0.25">
      <c r="A736" s="37" t="s">
        <v>75</v>
      </c>
      <c r="B736" s="36" t="s">
        <v>962</v>
      </c>
      <c r="C736" s="37" t="s">
        <v>198</v>
      </c>
      <c r="D736" s="214">
        <v>33197</v>
      </c>
      <c r="E736" s="54">
        <v>42704</v>
      </c>
      <c r="F736" s="54">
        <v>42734</v>
      </c>
      <c r="G736" s="211">
        <v>18</v>
      </c>
      <c r="H736" s="211">
        <v>18</v>
      </c>
      <c r="I736" s="39">
        <v>290</v>
      </c>
      <c r="J736" s="211">
        <f t="shared" ref="J736:J743" si="218">SUM(K736:L736)</f>
        <v>9</v>
      </c>
      <c r="K736" s="211">
        <v>5</v>
      </c>
      <c r="L736" s="211">
        <v>4</v>
      </c>
      <c r="M736" s="209">
        <f t="shared" ref="M736:M743" si="219">SUM(N736:O736)</f>
        <v>290</v>
      </c>
      <c r="N736" s="39">
        <v>147.19999999999999</v>
      </c>
      <c r="O736" s="39">
        <v>142.80000000000001</v>
      </c>
      <c r="P736" s="209">
        <f t="shared" si="209"/>
        <v>10564700</v>
      </c>
      <c r="Q736" s="209">
        <v>4691318.4000000004</v>
      </c>
      <c r="R736" s="209">
        <v>2349352.64</v>
      </c>
      <c r="S736" s="209">
        <f t="shared" ref="S736:S743" si="220">P736-Q736-R736</f>
        <v>3524028.9599999995</v>
      </c>
      <c r="T736" s="210"/>
      <c r="Z736" s="88"/>
      <c r="AA736" s="88"/>
    </row>
    <row r="737" spans="1:36" x14ac:dyDescent="0.25">
      <c r="A737" s="37" t="s">
        <v>465</v>
      </c>
      <c r="B737" s="36" t="s">
        <v>963</v>
      </c>
      <c r="C737" s="37" t="s">
        <v>288</v>
      </c>
      <c r="D737" s="214">
        <v>35465</v>
      </c>
      <c r="E737" s="54">
        <v>42704</v>
      </c>
      <c r="F737" s="54">
        <v>42734</v>
      </c>
      <c r="G737" s="211">
        <v>20</v>
      </c>
      <c r="H737" s="211">
        <v>20</v>
      </c>
      <c r="I737" s="39">
        <v>86.1</v>
      </c>
      <c r="J737" s="211">
        <f t="shared" si="218"/>
        <v>3</v>
      </c>
      <c r="K737" s="211">
        <v>1</v>
      </c>
      <c r="L737" s="211">
        <v>2</v>
      </c>
      <c r="M737" s="209">
        <f t="shared" si="219"/>
        <v>86.1</v>
      </c>
      <c r="N737" s="39">
        <v>40</v>
      </c>
      <c r="O737" s="39">
        <v>46.1</v>
      </c>
      <c r="P737" s="209">
        <f t="shared" si="209"/>
        <v>3136623</v>
      </c>
      <c r="Q737" s="209">
        <v>1392836.26</v>
      </c>
      <c r="R737" s="209">
        <v>697514.7</v>
      </c>
      <c r="S737" s="209">
        <f t="shared" si="220"/>
        <v>1046272.04</v>
      </c>
      <c r="T737" s="210"/>
      <c r="Z737" s="88"/>
      <c r="AA737" s="88"/>
    </row>
    <row r="738" spans="1:36" x14ac:dyDescent="0.25">
      <c r="A738" s="37" t="s">
        <v>141</v>
      </c>
      <c r="B738" s="36" t="s">
        <v>964</v>
      </c>
      <c r="C738" s="37" t="s">
        <v>293</v>
      </c>
      <c r="D738" s="214">
        <v>35605</v>
      </c>
      <c r="E738" s="54">
        <v>42704</v>
      </c>
      <c r="F738" s="54">
        <v>42734</v>
      </c>
      <c r="G738" s="211">
        <v>8</v>
      </c>
      <c r="H738" s="211">
        <v>8</v>
      </c>
      <c r="I738" s="39">
        <v>130.9</v>
      </c>
      <c r="J738" s="211">
        <f t="shared" si="218"/>
        <v>4</v>
      </c>
      <c r="K738" s="211">
        <v>2</v>
      </c>
      <c r="L738" s="211">
        <v>2</v>
      </c>
      <c r="M738" s="209">
        <f t="shared" si="219"/>
        <v>130.9</v>
      </c>
      <c r="N738" s="39">
        <v>65.900000000000006</v>
      </c>
      <c r="O738" s="39">
        <v>65</v>
      </c>
      <c r="P738" s="209">
        <f t="shared" si="209"/>
        <v>4768687</v>
      </c>
      <c r="Q738" s="209">
        <v>2117564.06</v>
      </c>
      <c r="R738" s="209">
        <v>1060449.17</v>
      </c>
      <c r="S738" s="209">
        <f t="shared" si="220"/>
        <v>1590673.77</v>
      </c>
      <c r="T738" s="210"/>
      <c r="Z738" s="88"/>
      <c r="AA738" s="88"/>
    </row>
    <row r="739" spans="1:36" x14ac:dyDescent="0.25">
      <c r="A739" s="37" t="s">
        <v>88</v>
      </c>
      <c r="B739" s="36" t="s">
        <v>965</v>
      </c>
      <c r="C739" s="37" t="s">
        <v>174</v>
      </c>
      <c r="D739" s="214">
        <v>39967</v>
      </c>
      <c r="E739" s="54">
        <v>42704</v>
      </c>
      <c r="F739" s="54">
        <v>42734</v>
      </c>
      <c r="G739" s="211">
        <v>13</v>
      </c>
      <c r="H739" s="211">
        <v>13</v>
      </c>
      <c r="I739" s="39">
        <v>192.7</v>
      </c>
      <c r="J739" s="211">
        <f t="shared" si="218"/>
        <v>8</v>
      </c>
      <c r="K739" s="211">
        <v>0</v>
      </c>
      <c r="L739" s="211">
        <v>8</v>
      </c>
      <c r="M739" s="209">
        <f t="shared" si="219"/>
        <v>192.7</v>
      </c>
      <c r="N739" s="39">
        <v>0</v>
      </c>
      <c r="O739" s="39">
        <v>192.7</v>
      </c>
      <c r="P739" s="209">
        <f t="shared" si="209"/>
        <v>7020061</v>
      </c>
      <c r="Q739" s="209">
        <v>3117300.19</v>
      </c>
      <c r="R739" s="209">
        <v>1561104.32</v>
      </c>
      <c r="S739" s="209">
        <f t="shared" si="220"/>
        <v>2341656.4900000002</v>
      </c>
      <c r="T739" s="210"/>
      <c r="Z739" s="88"/>
      <c r="AA739" s="88"/>
    </row>
    <row r="740" spans="1:36" x14ac:dyDescent="0.25">
      <c r="A740" s="37" t="s">
        <v>157</v>
      </c>
      <c r="B740" s="36" t="s">
        <v>966</v>
      </c>
      <c r="C740" s="37" t="s">
        <v>181</v>
      </c>
      <c r="D740" s="214">
        <v>40352</v>
      </c>
      <c r="E740" s="54">
        <v>42704</v>
      </c>
      <c r="F740" s="54">
        <v>42734</v>
      </c>
      <c r="G740" s="211">
        <v>6</v>
      </c>
      <c r="H740" s="211">
        <v>6</v>
      </c>
      <c r="I740" s="39">
        <v>1620.4</v>
      </c>
      <c r="J740" s="211">
        <f t="shared" si="218"/>
        <v>5</v>
      </c>
      <c r="K740" s="211">
        <v>0</v>
      </c>
      <c r="L740" s="211">
        <v>5</v>
      </c>
      <c r="M740" s="209">
        <f t="shared" si="219"/>
        <v>162.16999999999999</v>
      </c>
      <c r="N740" s="39">
        <v>0</v>
      </c>
      <c r="O740" s="39">
        <v>162.16999999999999</v>
      </c>
      <c r="P740" s="209">
        <f t="shared" si="209"/>
        <v>5907853.0999999996</v>
      </c>
      <c r="Q740" s="209">
        <v>2623417.6</v>
      </c>
      <c r="R740" s="209">
        <v>1313774.2</v>
      </c>
      <c r="S740" s="209">
        <f t="shared" si="220"/>
        <v>1970661.2999999996</v>
      </c>
      <c r="T740" s="210"/>
      <c r="Z740" s="88"/>
      <c r="AA740" s="88"/>
    </row>
    <row r="741" spans="1:36" x14ac:dyDescent="0.25">
      <c r="A741" s="37" t="s">
        <v>320</v>
      </c>
      <c r="B741" s="36" t="s">
        <v>967</v>
      </c>
      <c r="C741" s="37" t="s">
        <v>82</v>
      </c>
      <c r="D741" s="214">
        <v>40688</v>
      </c>
      <c r="E741" s="54">
        <v>42704</v>
      </c>
      <c r="F741" s="54">
        <v>42734</v>
      </c>
      <c r="G741" s="211">
        <v>3</v>
      </c>
      <c r="H741" s="211">
        <v>3</v>
      </c>
      <c r="I741" s="39">
        <v>172.5</v>
      </c>
      <c r="J741" s="211">
        <f t="shared" si="218"/>
        <v>2</v>
      </c>
      <c r="K741" s="211">
        <v>0</v>
      </c>
      <c r="L741" s="211">
        <v>2</v>
      </c>
      <c r="M741" s="209">
        <f t="shared" si="219"/>
        <v>117.1</v>
      </c>
      <c r="N741" s="39">
        <v>0</v>
      </c>
      <c r="O741" s="39">
        <v>117.1</v>
      </c>
      <c r="P741" s="209">
        <f t="shared" si="209"/>
        <v>4265953</v>
      </c>
      <c r="Q741" s="209">
        <v>1894322.02</v>
      </c>
      <c r="R741" s="209">
        <v>948652.39</v>
      </c>
      <c r="S741" s="209">
        <f t="shared" si="220"/>
        <v>1422978.5899999999</v>
      </c>
      <c r="T741" s="210"/>
      <c r="Z741" s="88"/>
      <c r="AA741" s="88"/>
    </row>
    <row r="742" spans="1:36" x14ac:dyDescent="0.25">
      <c r="A742" s="37" t="s">
        <v>69</v>
      </c>
      <c r="B742" s="36" t="s">
        <v>968</v>
      </c>
      <c r="C742" s="37" t="s">
        <v>104</v>
      </c>
      <c r="D742" s="214">
        <v>40688</v>
      </c>
      <c r="E742" s="54">
        <v>42704</v>
      </c>
      <c r="F742" s="54">
        <v>42734</v>
      </c>
      <c r="G742" s="211">
        <v>8</v>
      </c>
      <c r="H742" s="211">
        <v>8</v>
      </c>
      <c r="I742" s="39">
        <v>121.9</v>
      </c>
      <c r="J742" s="211">
        <f t="shared" si="218"/>
        <v>4</v>
      </c>
      <c r="K742" s="211">
        <v>3</v>
      </c>
      <c r="L742" s="211">
        <v>1</v>
      </c>
      <c r="M742" s="209">
        <f t="shared" si="219"/>
        <v>121.9</v>
      </c>
      <c r="N742" s="39">
        <v>92.9</v>
      </c>
      <c r="O742" s="39">
        <v>29</v>
      </c>
      <c r="P742" s="209">
        <f t="shared" si="209"/>
        <v>4440817</v>
      </c>
      <c r="Q742" s="209">
        <v>1971971.43</v>
      </c>
      <c r="R742" s="209">
        <v>987538.23</v>
      </c>
      <c r="S742" s="209">
        <f t="shared" si="220"/>
        <v>1481307.3400000003</v>
      </c>
      <c r="T742" s="210"/>
      <c r="Z742" s="88"/>
      <c r="AA742" s="88"/>
    </row>
    <row r="743" spans="1:36" x14ac:dyDescent="0.25">
      <c r="A743" s="127">
        <v>37</v>
      </c>
      <c r="B743" s="36" t="s">
        <v>969</v>
      </c>
      <c r="C743" s="37" t="s">
        <v>172</v>
      </c>
      <c r="D743" s="214">
        <v>40723</v>
      </c>
      <c r="E743" s="54">
        <v>42704</v>
      </c>
      <c r="F743" s="54">
        <v>42734</v>
      </c>
      <c r="G743" s="211">
        <v>27</v>
      </c>
      <c r="H743" s="211">
        <v>27</v>
      </c>
      <c r="I743" s="39">
        <v>429.3</v>
      </c>
      <c r="J743" s="211">
        <f t="shared" si="218"/>
        <v>8</v>
      </c>
      <c r="K743" s="211">
        <v>4</v>
      </c>
      <c r="L743" s="211">
        <v>4</v>
      </c>
      <c r="M743" s="209">
        <f t="shared" si="219"/>
        <v>429.3</v>
      </c>
      <c r="N743" s="39">
        <v>208.4</v>
      </c>
      <c r="O743" s="39">
        <v>220.9</v>
      </c>
      <c r="P743" s="209">
        <f t="shared" si="209"/>
        <v>15639399</v>
      </c>
      <c r="Q743" s="209">
        <v>6944768.9299999997</v>
      </c>
      <c r="R743" s="209">
        <v>3477852.03</v>
      </c>
      <c r="S743" s="209">
        <f t="shared" si="220"/>
        <v>5216778.040000001</v>
      </c>
      <c r="T743" s="210"/>
      <c r="Z743" s="88"/>
      <c r="AA743" s="88"/>
    </row>
    <row r="744" spans="1:36" ht="21" x14ac:dyDescent="0.25">
      <c r="A744" s="23"/>
      <c r="B744" s="35" t="s">
        <v>163</v>
      </c>
      <c r="C744" s="210"/>
      <c r="D744" s="214"/>
      <c r="E744" s="210"/>
      <c r="F744" s="210"/>
      <c r="G744" s="211"/>
      <c r="H744" s="211"/>
      <c r="I744" s="209"/>
      <c r="J744" s="211"/>
      <c r="K744" s="211"/>
      <c r="L744" s="211"/>
      <c r="M744" s="209"/>
      <c r="N744" s="209"/>
      <c r="O744" s="209"/>
      <c r="P744" s="209"/>
      <c r="Q744" s="209"/>
      <c r="R744" s="209"/>
      <c r="S744" s="209"/>
      <c r="T744" s="210"/>
      <c r="Z744" s="88"/>
      <c r="AA744" s="88"/>
    </row>
    <row r="745" spans="1:36" ht="31.5" x14ac:dyDescent="0.25">
      <c r="A745" s="23"/>
      <c r="B745" s="35" t="s">
        <v>970</v>
      </c>
      <c r="C745" s="210" t="s">
        <v>31</v>
      </c>
      <c r="D745" s="214" t="s">
        <v>31</v>
      </c>
      <c r="E745" s="210" t="s">
        <v>31</v>
      </c>
      <c r="F745" s="210" t="s">
        <v>31</v>
      </c>
      <c r="G745" s="211">
        <f>SUM(G746:G758)</f>
        <v>201</v>
      </c>
      <c r="H745" s="211">
        <f>SUM(H746:H758)</f>
        <v>201</v>
      </c>
      <c r="I745" s="209">
        <f>SUM(I746:I758)</f>
        <v>3240.8</v>
      </c>
      <c r="J745" s="115">
        <f t="shared" ref="J745:S745" si="221">SUM(J746:J758)</f>
        <v>62</v>
      </c>
      <c r="K745" s="115">
        <f t="shared" si="221"/>
        <v>40</v>
      </c>
      <c r="L745" s="115">
        <f t="shared" si="221"/>
        <v>22</v>
      </c>
      <c r="M745" s="209">
        <f t="shared" si="221"/>
        <v>3240.8</v>
      </c>
      <c r="N745" s="209">
        <f t="shared" si="221"/>
        <v>2070.1999999999998</v>
      </c>
      <c r="O745" s="209">
        <f t="shared" si="221"/>
        <v>1170.5999999999999</v>
      </c>
      <c r="P745" s="209">
        <f t="shared" si="221"/>
        <v>118062344</v>
      </c>
      <c r="Q745" s="209">
        <f t="shared" si="221"/>
        <v>52426291.990000002</v>
      </c>
      <c r="R745" s="209">
        <f t="shared" si="221"/>
        <v>26254420.799999997</v>
      </c>
      <c r="S745" s="209">
        <f t="shared" si="221"/>
        <v>39381631.210000001</v>
      </c>
      <c r="T745" s="210"/>
      <c r="Z745" s="125"/>
      <c r="AA745" s="88"/>
    </row>
    <row r="746" spans="1:36" x14ac:dyDescent="0.25">
      <c r="A746" s="37" t="s">
        <v>151</v>
      </c>
      <c r="B746" s="36" t="s">
        <v>971</v>
      </c>
      <c r="C746" s="37" t="s">
        <v>539</v>
      </c>
      <c r="D746" s="214">
        <v>39022</v>
      </c>
      <c r="E746" s="54">
        <v>42704</v>
      </c>
      <c r="F746" s="54">
        <v>42734</v>
      </c>
      <c r="G746" s="211">
        <v>17</v>
      </c>
      <c r="H746" s="211">
        <v>17</v>
      </c>
      <c r="I746" s="39">
        <v>233.1</v>
      </c>
      <c r="J746" s="211">
        <f t="shared" ref="J746:J756" si="222">SUM(K746:L746)</f>
        <v>4</v>
      </c>
      <c r="K746" s="211">
        <v>2</v>
      </c>
      <c r="L746" s="211">
        <v>2</v>
      </c>
      <c r="M746" s="209">
        <f t="shared" ref="M746:M756" si="223">SUM(N746:O746)</f>
        <v>233.1</v>
      </c>
      <c r="N746" s="39">
        <v>116.8</v>
      </c>
      <c r="O746" s="39">
        <v>116.3</v>
      </c>
      <c r="P746" s="209">
        <f t="shared" si="209"/>
        <v>8491833</v>
      </c>
      <c r="Q746" s="209">
        <v>3770849.38</v>
      </c>
      <c r="R746" s="209">
        <v>1888393.45</v>
      </c>
      <c r="S746" s="209">
        <f t="shared" ref="S746:S756" si="224">P746-Q746-R746</f>
        <v>2832590.17</v>
      </c>
      <c r="T746" s="210"/>
      <c r="Z746" s="125"/>
      <c r="AA746" s="88"/>
    </row>
    <row r="747" spans="1:36" s="51" customFormat="1" x14ac:dyDescent="0.25">
      <c r="A747" s="37" t="s">
        <v>153</v>
      </c>
      <c r="B747" s="36" t="s">
        <v>972</v>
      </c>
      <c r="C747" s="37" t="s">
        <v>504</v>
      </c>
      <c r="D747" s="214">
        <v>39022</v>
      </c>
      <c r="E747" s="54">
        <v>42704</v>
      </c>
      <c r="F747" s="54">
        <v>42734</v>
      </c>
      <c r="G747" s="211">
        <v>20</v>
      </c>
      <c r="H747" s="211">
        <v>20</v>
      </c>
      <c r="I747" s="39">
        <v>512.70000000000005</v>
      </c>
      <c r="J747" s="211">
        <f t="shared" si="222"/>
        <v>11</v>
      </c>
      <c r="K747" s="211">
        <v>6</v>
      </c>
      <c r="L747" s="211">
        <v>5</v>
      </c>
      <c r="M747" s="209">
        <f t="shared" si="223"/>
        <v>512.70000000000005</v>
      </c>
      <c r="N747" s="39">
        <v>281.2</v>
      </c>
      <c r="O747" s="39">
        <v>231.5</v>
      </c>
      <c r="P747" s="209">
        <f t="shared" si="209"/>
        <v>18677661</v>
      </c>
      <c r="Q747" s="209">
        <v>8293927.4000000004</v>
      </c>
      <c r="R747" s="209">
        <v>4153493.44</v>
      </c>
      <c r="S747" s="209">
        <f t="shared" si="224"/>
        <v>6230240.1600000001</v>
      </c>
      <c r="T747" s="39"/>
      <c r="Z747" s="88"/>
      <c r="AA747" s="88"/>
      <c r="AI747" s="9"/>
      <c r="AJ747" s="9"/>
    </row>
    <row r="748" spans="1:36" s="128" customFormat="1" x14ac:dyDescent="0.25">
      <c r="A748" s="37" t="s">
        <v>145</v>
      </c>
      <c r="B748" s="36" t="s">
        <v>973</v>
      </c>
      <c r="C748" s="37" t="s">
        <v>317</v>
      </c>
      <c r="D748" s="214">
        <v>39022</v>
      </c>
      <c r="E748" s="54">
        <v>42704</v>
      </c>
      <c r="F748" s="54">
        <v>42734</v>
      </c>
      <c r="G748" s="211">
        <v>15</v>
      </c>
      <c r="H748" s="211">
        <v>15</v>
      </c>
      <c r="I748" s="39">
        <v>235.1</v>
      </c>
      <c r="J748" s="211">
        <f t="shared" si="222"/>
        <v>4</v>
      </c>
      <c r="K748" s="211">
        <v>4</v>
      </c>
      <c r="L748" s="211">
        <v>0</v>
      </c>
      <c r="M748" s="209">
        <f t="shared" si="223"/>
        <v>235.1</v>
      </c>
      <c r="N748" s="39">
        <v>235.1</v>
      </c>
      <c r="O748" s="39">
        <v>0</v>
      </c>
      <c r="P748" s="209">
        <f t="shared" si="209"/>
        <v>8564693</v>
      </c>
      <c r="Q748" s="209">
        <v>3803203.3</v>
      </c>
      <c r="R748" s="209">
        <v>1904595.88</v>
      </c>
      <c r="S748" s="209">
        <f t="shared" si="224"/>
        <v>2856893.8200000003</v>
      </c>
      <c r="T748" s="39"/>
      <c r="Z748" s="88"/>
      <c r="AA748" s="88"/>
      <c r="AI748" s="9"/>
      <c r="AJ748" s="9"/>
    </row>
    <row r="749" spans="1:36" s="51" customFormat="1" x14ac:dyDescent="0.25">
      <c r="A749" s="37" t="s">
        <v>131</v>
      </c>
      <c r="B749" s="36" t="s">
        <v>974</v>
      </c>
      <c r="C749" s="37" t="s">
        <v>534</v>
      </c>
      <c r="D749" s="214">
        <v>39022</v>
      </c>
      <c r="E749" s="54">
        <v>42704</v>
      </c>
      <c r="F749" s="54">
        <v>42734</v>
      </c>
      <c r="G749" s="211">
        <v>12</v>
      </c>
      <c r="H749" s="211">
        <v>12</v>
      </c>
      <c r="I749" s="39">
        <v>228</v>
      </c>
      <c r="J749" s="211">
        <f t="shared" si="222"/>
        <v>4</v>
      </c>
      <c r="K749" s="211">
        <v>4</v>
      </c>
      <c r="L749" s="211">
        <v>0</v>
      </c>
      <c r="M749" s="209">
        <f t="shared" si="223"/>
        <v>228</v>
      </c>
      <c r="N749" s="39">
        <v>228</v>
      </c>
      <c r="O749" s="39">
        <v>0</v>
      </c>
      <c r="P749" s="209">
        <f t="shared" si="209"/>
        <v>8306040</v>
      </c>
      <c r="Q749" s="209">
        <v>3688346.88</v>
      </c>
      <c r="R749" s="209">
        <v>1847077.25</v>
      </c>
      <c r="S749" s="209">
        <f t="shared" si="224"/>
        <v>2770615.87</v>
      </c>
      <c r="T749" s="39"/>
      <c r="Z749" s="125"/>
      <c r="AA749" s="88"/>
      <c r="AI749" s="9"/>
      <c r="AJ749" s="9"/>
    </row>
    <row r="750" spans="1:36" s="51" customFormat="1" x14ac:dyDescent="0.25">
      <c r="A750" s="37" t="s">
        <v>447</v>
      </c>
      <c r="B750" s="36" t="s">
        <v>975</v>
      </c>
      <c r="C750" s="37" t="s">
        <v>84</v>
      </c>
      <c r="D750" s="214">
        <v>39022</v>
      </c>
      <c r="E750" s="54">
        <v>42704</v>
      </c>
      <c r="F750" s="54">
        <v>42734</v>
      </c>
      <c r="G750" s="211">
        <v>28</v>
      </c>
      <c r="H750" s="211">
        <v>28</v>
      </c>
      <c r="I750" s="39">
        <v>235.2</v>
      </c>
      <c r="J750" s="211">
        <f>SUM(K750:L750)</f>
        <v>4</v>
      </c>
      <c r="K750" s="211">
        <v>2</v>
      </c>
      <c r="L750" s="211">
        <v>2</v>
      </c>
      <c r="M750" s="209">
        <f>SUM(N750:O750)</f>
        <v>235.2</v>
      </c>
      <c r="N750" s="39">
        <v>117.4</v>
      </c>
      <c r="O750" s="39">
        <v>117.8</v>
      </c>
      <c r="P750" s="209">
        <f t="shared" si="209"/>
        <v>8568336</v>
      </c>
      <c r="Q750" s="209">
        <v>3804820.99</v>
      </c>
      <c r="R750" s="209">
        <v>1905406</v>
      </c>
      <c r="S750" s="209">
        <f>P750-Q750-R750</f>
        <v>2858109.01</v>
      </c>
      <c r="T750" s="39"/>
      <c r="Z750" s="88"/>
      <c r="AA750" s="88"/>
      <c r="AI750" s="9"/>
      <c r="AJ750" s="9"/>
    </row>
    <row r="751" spans="1:36" s="51" customFormat="1" x14ac:dyDescent="0.25">
      <c r="A751" s="37" t="s">
        <v>111</v>
      </c>
      <c r="B751" s="36" t="s">
        <v>976</v>
      </c>
      <c r="C751" s="37" t="s">
        <v>129</v>
      </c>
      <c r="D751" s="214">
        <v>39022</v>
      </c>
      <c r="E751" s="54">
        <v>42704</v>
      </c>
      <c r="F751" s="54">
        <v>42734</v>
      </c>
      <c r="G751" s="211">
        <v>26</v>
      </c>
      <c r="H751" s="211">
        <v>26</v>
      </c>
      <c r="I751" s="39">
        <v>337.8</v>
      </c>
      <c r="J751" s="211">
        <f>SUM(K751:L751)</f>
        <v>8</v>
      </c>
      <c r="K751" s="211">
        <v>7</v>
      </c>
      <c r="L751" s="211">
        <v>1</v>
      </c>
      <c r="M751" s="209">
        <f>SUM(N751:O751)</f>
        <v>337.8</v>
      </c>
      <c r="N751" s="39">
        <v>299.2</v>
      </c>
      <c r="O751" s="39">
        <v>38.6</v>
      </c>
      <c r="P751" s="209">
        <f t="shared" si="209"/>
        <v>12306054</v>
      </c>
      <c r="Q751" s="209">
        <v>5464577.0899999999</v>
      </c>
      <c r="R751" s="209">
        <v>2736590.76</v>
      </c>
      <c r="S751" s="209">
        <f>P751-Q751-R751</f>
        <v>4104886.1500000004</v>
      </c>
      <c r="T751" s="39"/>
      <c r="Z751" s="88"/>
      <c r="AA751" s="88"/>
      <c r="AI751" s="9"/>
      <c r="AJ751" s="9"/>
    </row>
    <row r="752" spans="1:36" s="51" customFormat="1" x14ac:dyDescent="0.25">
      <c r="A752" s="37" t="s">
        <v>293</v>
      </c>
      <c r="B752" s="36" t="s">
        <v>977</v>
      </c>
      <c r="C752" s="37" t="s">
        <v>531</v>
      </c>
      <c r="D752" s="214">
        <v>39022</v>
      </c>
      <c r="E752" s="54">
        <v>42704</v>
      </c>
      <c r="F752" s="54">
        <v>42734</v>
      </c>
      <c r="G752" s="211">
        <v>14</v>
      </c>
      <c r="H752" s="211">
        <v>14</v>
      </c>
      <c r="I752" s="39">
        <v>231.1</v>
      </c>
      <c r="J752" s="211">
        <f>SUM(K752:L752)</f>
        <v>4</v>
      </c>
      <c r="K752" s="211">
        <v>2</v>
      </c>
      <c r="L752" s="211">
        <v>2</v>
      </c>
      <c r="M752" s="209">
        <f>SUM(N752:O752)</f>
        <v>231.10000000000002</v>
      </c>
      <c r="N752" s="39">
        <v>154.80000000000001</v>
      </c>
      <c r="O752" s="39">
        <v>76.3</v>
      </c>
      <c r="P752" s="209">
        <f t="shared" si="209"/>
        <v>8418973</v>
      </c>
      <c r="Q752" s="209">
        <v>3738495.46</v>
      </c>
      <c r="R752" s="209">
        <v>1872191.02</v>
      </c>
      <c r="S752" s="209">
        <f>P752-Q752-R752</f>
        <v>2808286.52</v>
      </c>
      <c r="T752" s="39"/>
      <c r="Z752" s="88"/>
      <c r="AA752" s="8"/>
      <c r="AI752" s="9"/>
      <c r="AJ752" s="9"/>
    </row>
    <row r="753" spans="1:36" s="51" customFormat="1" x14ac:dyDescent="0.25">
      <c r="A753" s="37" t="s">
        <v>483</v>
      </c>
      <c r="B753" s="36" t="s">
        <v>978</v>
      </c>
      <c r="C753" s="37" t="s">
        <v>542</v>
      </c>
      <c r="D753" s="214">
        <v>39022</v>
      </c>
      <c r="E753" s="54">
        <v>42704</v>
      </c>
      <c r="F753" s="54">
        <v>42734</v>
      </c>
      <c r="G753" s="211">
        <v>17</v>
      </c>
      <c r="H753" s="211">
        <v>17</v>
      </c>
      <c r="I753" s="39">
        <v>222.9</v>
      </c>
      <c r="J753" s="211">
        <f>SUM(K753:L753)</f>
        <v>4</v>
      </c>
      <c r="K753" s="211">
        <v>3</v>
      </c>
      <c r="L753" s="211">
        <v>1</v>
      </c>
      <c r="M753" s="209">
        <f>SUM(N753:O753)</f>
        <v>222.89999999999998</v>
      </c>
      <c r="N753" s="39">
        <v>166.6</v>
      </c>
      <c r="O753" s="39">
        <v>56.3</v>
      </c>
      <c r="P753" s="209">
        <f t="shared" si="209"/>
        <v>8120246.9999999991</v>
      </c>
      <c r="Q753" s="209">
        <v>3605844.39</v>
      </c>
      <c r="R753" s="209">
        <v>1805761.04</v>
      </c>
      <c r="S753" s="209">
        <f>P753-Q753-R753</f>
        <v>2708641.5699999994</v>
      </c>
      <c r="T753" s="39"/>
      <c r="Z753" s="88"/>
      <c r="AA753" s="8"/>
      <c r="AI753" s="9"/>
      <c r="AJ753" s="9"/>
    </row>
    <row r="754" spans="1:36" s="51" customFormat="1" x14ac:dyDescent="0.25">
      <c r="A754" s="37" t="s">
        <v>480</v>
      </c>
      <c r="B754" s="36" t="s">
        <v>979</v>
      </c>
      <c r="C754" s="37" t="s">
        <v>86</v>
      </c>
      <c r="D754" s="214">
        <v>39022</v>
      </c>
      <c r="E754" s="54">
        <v>42704</v>
      </c>
      <c r="F754" s="54">
        <v>42734</v>
      </c>
      <c r="G754" s="211">
        <v>10</v>
      </c>
      <c r="H754" s="211">
        <v>10</v>
      </c>
      <c r="I754" s="39">
        <v>236.4</v>
      </c>
      <c r="J754" s="211">
        <f>SUM(K754:L754)</f>
        <v>4</v>
      </c>
      <c r="K754" s="211">
        <v>1</v>
      </c>
      <c r="L754" s="211">
        <v>3</v>
      </c>
      <c r="M754" s="209">
        <f>SUM(N754:O754)</f>
        <v>236.4</v>
      </c>
      <c r="N754" s="39">
        <v>60.1</v>
      </c>
      <c r="O754" s="39">
        <v>176.3</v>
      </c>
      <c r="P754" s="209">
        <f t="shared" si="209"/>
        <v>8612052</v>
      </c>
      <c r="Q754" s="209">
        <v>3824233.34</v>
      </c>
      <c r="R754" s="209">
        <v>1915127.46</v>
      </c>
      <c r="S754" s="209">
        <f>P754-Q754-R754</f>
        <v>2872691.2</v>
      </c>
      <c r="T754" s="39"/>
      <c r="Z754" s="88"/>
      <c r="AA754" s="8"/>
      <c r="AI754" s="9"/>
      <c r="AJ754" s="9"/>
    </row>
    <row r="755" spans="1:36" s="51" customFormat="1" x14ac:dyDescent="0.25">
      <c r="A755" s="37" t="s">
        <v>486</v>
      </c>
      <c r="B755" s="36" t="s">
        <v>980</v>
      </c>
      <c r="C755" s="37" t="s">
        <v>455</v>
      </c>
      <c r="D755" s="214">
        <v>39022</v>
      </c>
      <c r="E755" s="54">
        <v>42704</v>
      </c>
      <c r="F755" s="54">
        <v>42734</v>
      </c>
      <c r="G755" s="211">
        <v>14</v>
      </c>
      <c r="H755" s="211">
        <v>14</v>
      </c>
      <c r="I755" s="39">
        <v>240.5</v>
      </c>
      <c r="J755" s="211">
        <f t="shared" si="222"/>
        <v>4</v>
      </c>
      <c r="K755" s="211">
        <v>1</v>
      </c>
      <c r="L755" s="211">
        <v>3</v>
      </c>
      <c r="M755" s="209">
        <f t="shared" si="223"/>
        <v>240.5</v>
      </c>
      <c r="N755" s="39">
        <v>60.2</v>
      </c>
      <c r="O755" s="39">
        <v>180.3</v>
      </c>
      <c r="P755" s="209">
        <f t="shared" si="209"/>
        <v>8761415</v>
      </c>
      <c r="Q755" s="209">
        <v>3890558.88</v>
      </c>
      <c r="R755" s="209">
        <v>1948342.45</v>
      </c>
      <c r="S755" s="209">
        <f t="shared" si="224"/>
        <v>2922513.67</v>
      </c>
      <c r="T755" s="39"/>
      <c r="Z755" s="88"/>
      <c r="AA755" s="88"/>
      <c r="AI755" s="9"/>
      <c r="AJ755" s="9"/>
    </row>
    <row r="756" spans="1:36" s="51" customFormat="1" x14ac:dyDescent="0.25">
      <c r="A756" s="37" t="s">
        <v>323</v>
      </c>
      <c r="B756" s="36" t="s">
        <v>981</v>
      </c>
      <c r="C756" s="37" t="s">
        <v>529</v>
      </c>
      <c r="D756" s="214">
        <v>39022</v>
      </c>
      <c r="E756" s="54">
        <v>42704</v>
      </c>
      <c r="F756" s="54">
        <v>42734</v>
      </c>
      <c r="G756" s="211">
        <v>14</v>
      </c>
      <c r="H756" s="211">
        <v>14</v>
      </c>
      <c r="I756" s="39">
        <v>234.5</v>
      </c>
      <c r="J756" s="211">
        <f t="shared" si="222"/>
        <v>4</v>
      </c>
      <c r="K756" s="211">
        <v>1</v>
      </c>
      <c r="L756" s="211">
        <v>3</v>
      </c>
      <c r="M756" s="209">
        <f t="shared" si="223"/>
        <v>234.5</v>
      </c>
      <c r="N756" s="39">
        <v>57.3</v>
      </c>
      <c r="O756" s="39">
        <v>177.2</v>
      </c>
      <c r="P756" s="209">
        <f t="shared" si="209"/>
        <v>8542835</v>
      </c>
      <c r="Q756" s="209">
        <v>3793497.12</v>
      </c>
      <c r="R756" s="209">
        <v>1899735.15</v>
      </c>
      <c r="S756" s="209">
        <f t="shared" si="224"/>
        <v>2849602.73</v>
      </c>
      <c r="T756" s="39"/>
      <c r="Z756" s="125"/>
      <c r="AA756" s="88"/>
      <c r="AI756" s="9"/>
      <c r="AJ756" s="9"/>
    </row>
    <row r="757" spans="1:36" s="51" customFormat="1" x14ac:dyDescent="0.25">
      <c r="A757" s="37" t="s">
        <v>489</v>
      </c>
      <c r="B757" s="36" t="s">
        <v>982</v>
      </c>
      <c r="C757" s="37" t="s">
        <v>568</v>
      </c>
      <c r="D757" s="214">
        <v>39022</v>
      </c>
      <c r="E757" s="54">
        <v>42704</v>
      </c>
      <c r="F757" s="54">
        <v>42734</v>
      </c>
      <c r="G757" s="211">
        <v>3</v>
      </c>
      <c r="H757" s="211">
        <v>3</v>
      </c>
      <c r="I757" s="39">
        <v>89.2</v>
      </c>
      <c r="J757" s="211">
        <f>SUM(K757:L757)</f>
        <v>2</v>
      </c>
      <c r="K757" s="211">
        <v>2</v>
      </c>
      <c r="L757" s="211">
        <v>0</v>
      </c>
      <c r="M757" s="209">
        <f>SUM(N757:O757)</f>
        <v>89.2</v>
      </c>
      <c r="N757" s="39">
        <v>89.2</v>
      </c>
      <c r="O757" s="39">
        <v>0</v>
      </c>
      <c r="P757" s="209">
        <f>M757*36430</f>
        <v>3249556</v>
      </c>
      <c r="Q757" s="209">
        <v>1442984.83</v>
      </c>
      <c r="R757" s="209">
        <v>722628.47</v>
      </c>
      <c r="S757" s="209">
        <f>P757-Q757-R757</f>
        <v>1083942.7</v>
      </c>
      <c r="T757" s="39"/>
      <c r="Z757" s="8"/>
      <c r="AA757" s="8"/>
      <c r="AI757" s="9"/>
      <c r="AJ757" s="9"/>
    </row>
    <row r="758" spans="1:36" s="51" customFormat="1" x14ac:dyDescent="0.25">
      <c r="A758" s="37" t="s">
        <v>491</v>
      </c>
      <c r="B758" s="36" t="s">
        <v>983</v>
      </c>
      <c r="C758" s="37" t="s">
        <v>571</v>
      </c>
      <c r="D758" s="214">
        <v>39022</v>
      </c>
      <c r="E758" s="54">
        <v>42704</v>
      </c>
      <c r="F758" s="54">
        <v>42734</v>
      </c>
      <c r="G758" s="211">
        <v>11</v>
      </c>
      <c r="H758" s="211">
        <v>11</v>
      </c>
      <c r="I758" s="39">
        <v>204.3</v>
      </c>
      <c r="J758" s="211">
        <f>SUM(K758:L758)</f>
        <v>5</v>
      </c>
      <c r="K758" s="211">
        <v>5</v>
      </c>
      <c r="L758" s="211">
        <v>0</v>
      </c>
      <c r="M758" s="209">
        <f>SUM(N758:O758)</f>
        <v>204.3</v>
      </c>
      <c r="N758" s="39">
        <v>204.3</v>
      </c>
      <c r="O758" s="39">
        <v>0</v>
      </c>
      <c r="P758" s="209">
        <f>M758*36430</f>
        <v>7442649</v>
      </c>
      <c r="Q758" s="209">
        <v>3304952.93</v>
      </c>
      <c r="R758" s="209">
        <v>1655078.43</v>
      </c>
      <c r="S758" s="209">
        <f>P758-Q758-R758</f>
        <v>2482617.6399999997</v>
      </c>
      <c r="T758" s="39"/>
      <c r="Z758" s="8"/>
      <c r="AA758" s="8"/>
      <c r="AI758" s="9"/>
      <c r="AJ758" s="9"/>
    </row>
    <row r="759" spans="1:36" s="63" customFormat="1" ht="21" x14ac:dyDescent="0.25">
      <c r="A759" s="211"/>
      <c r="B759" s="52" t="s">
        <v>889</v>
      </c>
      <c r="C759" s="39"/>
      <c r="D759" s="214"/>
      <c r="E759" s="39"/>
      <c r="F759" s="39"/>
      <c r="G759" s="211"/>
      <c r="H759" s="211"/>
      <c r="I759" s="209"/>
      <c r="J759" s="211"/>
      <c r="K759" s="211"/>
      <c r="L759" s="211"/>
      <c r="M759" s="209"/>
      <c r="N759" s="209"/>
      <c r="O759" s="209"/>
      <c r="P759" s="209"/>
      <c r="Q759" s="209"/>
      <c r="R759" s="209"/>
      <c r="S759" s="209"/>
      <c r="T759" s="39"/>
      <c r="Z759" s="88"/>
      <c r="AA759" s="88"/>
      <c r="AI759" s="65"/>
      <c r="AJ759" s="65"/>
    </row>
    <row r="760" spans="1:36" s="63" customFormat="1" ht="31.5" x14ac:dyDescent="0.25">
      <c r="A760" s="211"/>
      <c r="B760" s="52" t="s">
        <v>59</v>
      </c>
      <c r="C760" s="210" t="s">
        <v>31</v>
      </c>
      <c r="D760" s="214" t="s">
        <v>31</v>
      </c>
      <c r="E760" s="210" t="s">
        <v>31</v>
      </c>
      <c r="F760" s="210" t="s">
        <v>31</v>
      </c>
      <c r="G760" s="211">
        <f>SUM(G761:G763)</f>
        <v>35</v>
      </c>
      <c r="H760" s="211">
        <f t="shared" ref="H760:S760" si="225">SUM(H761:H763)</f>
        <v>35</v>
      </c>
      <c r="I760" s="209">
        <f t="shared" si="225"/>
        <v>907.19999999999993</v>
      </c>
      <c r="J760" s="211">
        <f t="shared" si="225"/>
        <v>10</v>
      </c>
      <c r="K760" s="211">
        <f t="shared" si="225"/>
        <v>5</v>
      </c>
      <c r="L760" s="211">
        <f t="shared" si="225"/>
        <v>5</v>
      </c>
      <c r="M760" s="209">
        <f t="shared" si="225"/>
        <v>384.4</v>
      </c>
      <c r="N760" s="209">
        <f t="shared" si="225"/>
        <v>183.5</v>
      </c>
      <c r="O760" s="209">
        <f t="shared" si="225"/>
        <v>200.9</v>
      </c>
      <c r="P760" s="209">
        <f t="shared" si="225"/>
        <v>13923546</v>
      </c>
      <c r="Q760" s="209">
        <f t="shared" si="225"/>
        <v>6182834.1099999994</v>
      </c>
      <c r="R760" s="209">
        <f t="shared" si="225"/>
        <v>3096284.74</v>
      </c>
      <c r="S760" s="209">
        <f t="shared" si="225"/>
        <v>4644427.1500000004</v>
      </c>
      <c r="T760" s="39"/>
      <c r="Z760" s="88"/>
      <c r="AA760" s="88"/>
      <c r="AI760" s="65"/>
      <c r="AJ760" s="65"/>
    </row>
    <row r="761" spans="1:36" s="63" customFormat="1" x14ac:dyDescent="0.25">
      <c r="A761" s="37" t="s">
        <v>160</v>
      </c>
      <c r="B761" s="52" t="s">
        <v>984</v>
      </c>
      <c r="C761" s="211">
        <v>29</v>
      </c>
      <c r="D761" s="214" t="s">
        <v>891</v>
      </c>
      <c r="E761" s="54">
        <v>42704</v>
      </c>
      <c r="F761" s="54">
        <v>42734</v>
      </c>
      <c r="G761" s="211">
        <v>18</v>
      </c>
      <c r="H761" s="211">
        <v>18</v>
      </c>
      <c r="I761" s="39">
        <v>302.39999999999998</v>
      </c>
      <c r="J761" s="211">
        <f>SUM(K761:L761)</f>
        <v>3</v>
      </c>
      <c r="K761" s="211">
        <v>2</v>
      </c>
      <c r="L761" s="211">
        <v>1</v>
      </c>
      <c r="M761" s="209">
        <f>SUM(N761:O761)</f>
        <v>113.5</v>
      </c>
      <c r="N761" s="39">
        <v>69.8</v>
      </c>
      <c r="O761" s="39">
        <v>43.7</v>
      </c>
      <c r="P761" s="209">
        <f>M761*36430</f>
        <v>4134805</v>
      </c>
      <c r="Q761" s="209">
        <v>1836084.96</v>
      </c>
      <c r="R761" s="209">
        <v>919488.01</v>
      </c>
      <c r="S761" s="209">
        <f>P761-Q761-R761</f>
        <v>1379232.03</v>
      </c>
      <c r="T761" s="39"/>
      <c r="Z761" s="88"/>
      <c r="AA761" s="88"/>
      <c r="AI761" s="65"/>
      <c r="AJ761" s="65"/>
    </row>
    <row r="762" spans="1:36" s="63" customFormat="1" x14ac:dyDescent="0.25">
      <c r="A762" s="37" t="s">
        <v>495</v>
      </c>
      <c r="B762" s="52" t="s">
        <v>890</v>
      </c>
      <c r="C762" s="211">
        <v>31</v>
      </c>
      <c r="D762" s="214" t="s">
        <v>891</v>
      </c>
      <c r="E762" s="54">
        <v>42704</v>
      </c>
      <c r="F762" s="54">
        <v>42734</v>
      </c>
      <c r="G762" s="211">
        <v>4</v>
      </c>
      <c r="H762" s="211">
        <v>4</v>
      </c>
      <c r="I762" s="39">
        <v>302.39999999999998</v>
      </c>
      <c r="J762" s="211">
        <f>SUM(K762:L762)</f>
        <v>3</v>
      </c>
      <c r="K762" s="211">
        <v>2</v>
      </c>
      <c r="L762" s="211">
        <v>1</v>
      </c>
      <c r="M762" s="209">
        <f>SUM(N762:O762)</f>
        <v>122.4</v>
      </c>
      <c r="N762" s="39">
        <v>78.7</v>
      </c>
      <c r="O762" s="39">
        <v>43.7</v>
      </c>
      <c r="P762" s="209">
        <f>Q762+R762+S762</f>
        <v>4378886</v>
      </c>
      <c r="Q762" s="209">
        <v>1944470.59</v>
      </c>
      <c r="R762" s="209">
        <v>973766.16</v>
      </c>
      <c r="S762" s="209">
        <v>1460649.25</v>
      </c>
      <c r="T762" s="39"/>
      <c r="Z762" s="88"/>
      <c r="AA762" s="88"/>
      <c r="AI762" s="65"/>
      <c r="AJ762" s="65"/>
    </row>
    <row r="763" spans="1:36" s="63" customFormat="1" x14ac:dyDescent="0.25">
      <c r="A763" s="37" t="s">
        <v>498</v>
      </c>
      <c r="B763" s="52" t="s">
        <v>985</v>
      </c>
      <c r="C763" s="211">
        <v>30</v>
      </c>
      <c r="D763" s="214" t="s">
        <v>891</v>
      </c>
      <c r="E763" s="54">
        <v>42704</v>
      </c>
      <c r="F763" s="54">
        <v>42734</v>
      </c>
      <c r="G763" s="211">
        <v>13</v>
      </c>
      <c r="H763" s="211">
        <v>13</v>
      </c>
      <c r="I763" s="39">
        <v>302.39999999999998</v>
      </c>
      <c r="J763" s="211">
        <f>SUM(K763:L763)</f>
        <v>4</v>
      </c>
      <c r="K763" s="211">
        <v>1</v>
      </c>
      <c r="L763" s="211">
        <v>3</v>
      </c>
      <c r="M763" s="209">
        <f>SUM(N763:O763)</f>
        <v>148.5</v>
      </c>
      <c r="N763" s="39">
        <v>35</v>
      </c>
      <c r="O763" s="39">
        <v>113.5</v>
      </c>
      <c r="P763" s="209">
        <f>Q763+R763+S763</f>
        <v>5409855</v>
      </c>
      <c r="Q763" s="209">
        <v>2402278.56</v>
      </c>
      <c r="R763" s="209">
        <v>1203030.57</v>
      </c>
      <c r="S763" s="209">
        <v>1804545.87</v>
      </c>
      <c r="T763" s="39"/>
      <c r="Z763" s="88"/>
      <c r="AA763" s="88"/>
      <c r="AI763" s="65"/>
      <c r="AJ763" s="65"/>
    </row>
    <row r="764" spans="1:36" ht="21" x14ac:dyDescent="0.25">
      <c r="A764" s="211"/>
      <c r="B764" s="52" t="s">
        <v>986</v>
      </c>
      <c r="C764" s="39"/>
      <c r="D764" s="214"/>
      <c r="E764" s="39"/>
      <c r="F764" s="39"/>
      <c r="G764" s="211"/>
      <c r="H764" s="211"/>
      <c r="I764" s="209"/>
      <c r="J764" s="211"/>
      <c r="K764" s="211"/>
      <c r="L764" s="211"/>
      <c r="M764" s="209"/>
      <c r="N764" s="209"/>
      <c r="O764" s="209"/>
      <c r="P764" s="209"/>
      <c r="Q764" s="209"/>
      <c r="R764" s="209"/>
      <c r="S764" s="209"/>
      <c r="T764" s="210"/>
      <c r="Z764" s="88"/>
      <c r="AA764" s="88"/>
    </row>
    <row r="765" spans="1:36" ht="31.5" x14ac:dyDescent="0.25">
      <c r="A765" s="211"/>
      <c r="B765" s="52" t="s">
        <v>900</v>
      </c>
      <c r="C765" s="210" t="s">
        <v>31</v>
      </c>
      <c r="D765" s="214" t="s">
        <v>31</v>
      </c>
      <c r="E765" s="210" t="s">
        <v>31</v>
      </c>
      <c r="F765" s="210" t="s">
        <v>31</v>
      </c>
      <c r="G765" s="211">
        <f>SUM(G766)</f>
        <v>10</v>
      </c>
      <c r="H765" s="211">
        <f t="shared" ref="H765:S765" si="226">SUM(H766)</f>
        <v>10</v>
      </c>
      <c r="I765" s="209">
        <f t="shared" si="226"/>
        <v>85.3</v>
      </c>
      <c r="J765" s="211">
        <f t="shared" si="226"/>
        <v>2</v>
      </c>
      <c r="K765" s="211">
        <f t="shared" si="226"/>
        <v>0</v>
      </c>
      <c r="L765" s="211">
        <f t="shared" si="226"/>
        <v>2</v>
      </c>
      <c r="M765" s="209">
        <f t="shared" si="226"/>
        <v>66.2</v>
      </c>
      <c r="N765" s="209">
        <f t="shared" si="226"/>
        <v>0</v>
      </c>
      <c r="O765" s="209">
        <f t="shared" si="226"/>
        <v>66.2</v>
      </c>
      <c r="P765" s="209">
        <f t="shared" si="226"/>
        <v>2411666</v>
      </c>
      <c r="Q765" s="209">
        <f t="shared" si="226"/>
        <v>1070914.75</v>
      </c>
      <c r="R765" s="209">
        <f t="shared" si="226"/>
        <v>536300.5</v>
      </c>
      <c r="S765" s="209">
        <f t="shared" si="226"/>
        <v>804450.75</v>
      </c>
      <c r="T765" s="210"/>
      <c r="Z765" s="88"/>
      <c r="AA765" s="88"/>
    </row>
    <row r="766" spans="1:36" x14ac:dyDescent="0.25">
      <c r="A766" s="211">
        <v>54</v>
      </c>
      <c r="B766" s="36" t="s">
        <v>987</v>
      </c>
      <c r="C766" s="37" t="s">
        <v>486</v>
      </c>
      <c r="D766" s="214">
        <v>37853</v>
      </c>
      <c r="E766" s="54">
        <v>42704</v>
      </c>
      <c r="F766" s="54">
        <v>42734</v>
      </c>
      <c r="G766" s="211">
        <v>10</v>
      </c>
      <c r="H766" s="211">
        <v>10</v>
      </c>
      <c r="I766" s="39">
        <v>85.3</v>
      </c>
      <c r="J766" s="211">
        <f>SUM(K766:L766)</f>
        <v>2</v>
      </c>
      <c r="K766" s="211">
        <v>0</v>
      </c>
      <c r="L766" s="211">
        <v>2</v>
      </c>
      <c r="M766" s="209">
        <f>SUM(N766:O766)</f>
        <v>66.2</v>
      </c>
      <c r="N766" s="39">
        <v>0</v>
      </c>
      <c r="O766" s="39">
        <v>66.2</v>
      </c>
      <c r="P766" s="209">
        <f>M766*36430</f>
        <v>2411666</v>
      </c>
      <c r="Q766" s="209">
        <v>1070914.75</v>
      </c>
      <c r="R766" s="209">
        <v>536300.5</v>
      </c>
      <c r="S766" s="209">
        <f>P766-Q766-R766</f>
        <v>804450.75</v>
      </c>
      <c r="T766" s="210"/>
      <c r="Z766" s="88"/>
      <c r="AA766" s="88"/>
    </row>
    <row r="767" spans="1:36" ht="21" x14ac:dyDescent="0.25">
      <c r="A767" s="23"/>
      <c r="B767" s="35" t="s">
        <v>120</v>
      </c>
      <c r="C767" s="39"/>
      <c r="D767" s="214"/>
      <c r="E767" s="39"/>
      <c r="F767" s="39"/>
      <c r="G767" s="211"/>
      <c r="H767" s="211"/>
      <c r="I767" s="209"/>
      <c r="J767" s="211"/>
      <c r="K767" s="211"/>
      <c r="L767" s="211"/>
      <c r="M767" s="209"/>
      <c r="N767" s="209"/>
      <c r="O767" s="209"/>
      <c r="P767" s="209"/>
      <c r="Q767" s="209"/>
      <c r="R767" s="209"/>
      <c r="S767" s="209"/>
      <c r="T767" s="210"/>
      <c r="Z767" s="88"/>
      <c r="AA767" s="88"/>
    </row>
    <row r="768" spans="1:36" ht="31.5" x14ac:dyDescent="0.25">
      <c r="A768" s="23"/>
      <c r="B768" s="35" t="s">
        <v>90</v>
      </c>
      <c r="C768" s="210" t="s">
        <v>31</v>
      </c>
      <c r="D768" s="214" t="s">
        <v>31</v>
      </c>
      <c r="E768" s="210" t="s">
        <v>31</v>
      </c>
      <c r="F768" s="210" t="s">
        <v>31</v>
      </c>
      <c r="G768" s="211">
        <f t="shared" ref="G768:S768" si="227">SUM(G769:G779)</f>
        <v>106</v>
      </c>
      <c r="H768" s="211">
        <f t="shared" si="227"/>
        <v>106</v>
      </c>
      <c r="I768" s="209">
        <f t="shared" si="227"/>
        <v>2355.2999999999997</v>
      </c>
      <c r="J768" s="211">
        <f t="shared" si="227"/>
        <v>45</v>
      </c>
      <c r="K768" s="211">
        <f t="shared" si="227"/>
        <v>18</v>
      </c>
      <c r="L768" s="211">
        <f t="shared" si="227"/>
        <v>27</v>
      </c>
      <c r="M768" s="209">
        <f t="shared" si="227"/>
        <v>1648.3999999999999</v>
      </c>
      <c r="N768" s="209">
        <f t="shared" si="227"/>
        <v>754.9</v>
      </c>
      <c r="O768" s="209">
        <f t="shared" si="227"/>
        <v>893.49999999999989</v>
      </c>
      <c r="P768" s="209">
        <f t="shared" si="227"/>
        <v>60051212</v>
      </c>
      <c r="Q768" s="209">
        <f t="shared" si="227"/>
        <v>26666100.880000003</v>
      </c>
      <c r="R768" s="209">
        <f t="shared" si="227"/>
        <v>13354044.449999999</v>
      </c>
      <c r="S768" s="209">
        <f t="shared" si="227"/>
        <v>20031066.669999998</v>
      </c>
      <c r="T768" s="210"/>
      <c r="Z768" s="88"/>
      <c r="AA768" s="88"/>
    </row>
    <row r="769" spans="1:36" x14ac:dyDescent="0.25">
      <c r="A769" s="37" t="s">
        <v>502</v>
      </c>
      <c r="B769" s="36" t="s">
        <v>988</v>
      </c>
      <c r="C769" s="37" t="s">
        <v>263</v>
      </c>
      <c r="D769" s="214">
        <v>30705</v>
      </c>
      <c r="E769" s="54">
        <v>42704</v>
      </c>
      <c r="F769" s="54">
        <v>42734</v>
      </c>
      <c r="G769" s="211">
        <v>9</v>
      </c>
      <c r="H769" s="211">
        <v>9</v>
      </c>
      <c r="I769" s="39">
        <v>232.8</v>
      </c>
      <c r="J769" s="211">
        <f t="shared" ref="J769:J779" si="228">SUM(K769:L769)</f>
        <v>3</v>
      </c>
      <c r="K769" s="211">
        <v>2</v>
      </c>
      <c r="L769" s="211">
        <v>1</v>
      </c>
      <c r="M769" s="209">
        <f t="shared" ref="M769:M779" si="229">SUM(N769:O769)</f>
        <v>232.8</v>
      </c>
      <c r="N769" s="39">
        <v>140.6</v>
      </c>
      <c r="O769" s="39">
        <v>92.2</v>
      </c>
      <c r="P769" s="209">
        <f t="shared" ref="P769:P779" si="230">M769*36430</f>
        <v>8480904</v>
      </c>
      <c r="Q769" s="209">
        <v>3765996.29</v>
      </c>
      <c r="R769" s="209">
        <v>1885963.09</v>
      </c>
      <c r="S769" s="209">
        <f t="shared" ref="S769:S779" si="231">P769-Q769-R769</f>
        <v>2828944.62</v>
      </c>
      <c r="T769" s="210"/>
      <c r="Z769" s="88"/>
      <c r="AA769" s="88"/>
    </row>
    <row r="770" spans="1:36" x14ac:dyDescent="0.25">
      <c r="A770" s="37" t="s">
        <v>504</v>
      </c>
      <c r="B770" s="36" t="s">
        <v>989</v>
      </c>
      <c r="C770" s="37" t="s">
        <v>601</v>
      </c>
      <c r="D770" s="214">
        <v>32394</v>
      </c>
      <c r="E770" s="54">
        <v>42704</v>
      </c>
      <c r="F770" s="54">
        <v>42734</v>
      </c>
      <c r="G770" s="211">
        <v>4</v>
      </c>
      <c r="H770" s="211">
        <v>4</v>
      </c>
      <c r="I770" s="39">
        <v>320</v>
      </c>
      <c r="J770" s="211">
        <f t="shared" si="228"/>
        <v>3</v>
      </c>
      <c r="K770" s="211">
        <v>0</v>
      </c>
      <c r="L770" s="211">
        <v>3</v>
      </c>
      <c r="M770" s="209">
        <f t="shared" si="229"/>
        <v>67</v>
      </c>
      <c r="N770" s="39">
        <v>0</v>
      </c>
      <c r="O770" s="39">
        <v>67</v>
      </c>
      <c r="P770" s="209">
        <f t="shared" si="230"/>
        <v>2440810</v>
      </c>
      <c r="Q770" s="209">
        <v>1083856.32</v>
      </c>
      <c r="R770" s="209">
        <v>542781.47</v>
      </c>
      <c r="S770" s="209">
        <f t="shared" si="231"/>
        <v>814172.21</v>
      </c>
      <c r="T770" s="210"/>
      <c r="Z770" s="88"/>
      <c r="AA770" s="88"/>
    </row>
    <row r="771" spans="1:36" x14ac:dyDescent="0.25">
      <c r="A771" s="37" t="s">
        <v>129</v>
      </c>
      <c r="B771" s="36" t="s">
        <v>990</v>
      </c>
      <c r="C771" s="37" t="s">
        <v>71</v>
      </c>
      <c r="D771" s="214">
        <v>32520</v>
      </c>
      <c r="E771" s="54">
        <v>42704</v>
      </c>
      <c r="F771" s="54">
        <v>42734</v>
      </c>
      <c r="G771" s="211">
        <v>18</v>
      </c>
      <c r="H771" s="211">
        <v>18</v>
      </c>
      <c r="I771" s="39">
        <v>231.3</v>
      </c>
      <c r="J771" s="211">
        <f t="shared" si="228"/>
        <v>7</v>
      </c>
      <c r="K771" s="211">
        <v>5</v>
      </c>
      <c r="L771" s="211">
        <v>2</v>
      </c>
      <c r="M771" s="209">
        <f t="shared" si="229"/>
        <v>225.1</v>
      </c>
      <c r="N771" s="39">
        <v>174.6</v>
      </c>
      <c r="O771" s="39">
        <v>50.5</v>
      </c>
      <c r="P771" s="209">
        <f t="shared" si="230"/>
        <v>8200393</v>
      </c>
      <c r="Q771" s="209">
        <v>3641433.7</v>
      </c>
      <c r="R771" s="209">
        <v>1823583.72</v>
      </c>
      <c r="S771" s="209">
        <f t="shared" si="231"/>
        <v>2735375.58</v>
      </c>
      <c r="T771" s="210"/>
      <c r="Z771" s="88"/>
      <c r="AA771" s="88"/>
    </row>
    <row r="772" spans="1:36" x14ac:dyDescent="0.25">
      <c r="A772" s="37" t="s">
        <v>137</v>
      </c>
      <c r="B772" s="36" t="s">
        <v>991</v>
      </c>
      <c r="C772" s="37" t="s">
        <v>288</v>
      </c>
      <c r="D772" s="214">
        <v>32520</v>
      </c>
      <c r="E772" s="54">
        <v>42704</v>
      </c>
      <c r="F772" s="54">
        <v>42734</v>
      </c>
      <c r="G772" s="211">
        <v>2</v>
      </c>
      <c r="H772" s="211">
        <v>2</v>
      </c>
      <c r="I772" s="39">
        <v>238.9</v>
      </c>
      <c r="J772" s="211">
        <f t="shared" si="228"/>
        <v>2</v>
      </c>
      <c r="K772" s="211">
        <v>0</v>
      </c>
      <c r="L772" s="211">
        <v>2</v>
      </c>
      <c r="M772" s="209">
        <f t="shared" si="229"/>
        <v>51</v>
      </c>
      <c r="N772" s="39">
        <v>0</v>
      </c>
      <c r="O772" s="39">
        <v>51</v>
      </c>
      <c r="P772" s="209">
        <f t="shared" si="230"/>
        <v>1857930</v>
      </c>
      <c r="Q772" s="209">
        <v>825024.96</v>
      </c>
      <c r="R772" s="209">
        <v>413162.02</v>
      </c>
      <c r="S772" s="209">
        <f t="shared" si="231"/>
        <v>619743.02</v>
      </c>
      <c r="T772" s="210"/>
      <c r="Z772" s="88"/>
      <c r="AA772" s="88"/>
    </row>
    <row r="773" spans="1:36" x14ac:dyDescent="0.25">
      <c r="A773" s="37" t="s">
        <v>123</v>
      </c>
      <c r="B773" s="36" t="s">
        <v>992</v>
      </c>
      <c r="C773" s="37" t="s">
        <v>277</v>
      </c>
      <c r="D773" s="214">
        <v>32525</v>
      </c>
      <c r="E773" s="54">
        <v>42704</v>
      </c>
      <c r="F773" s="54">
        <v>42734</v>
      </c>
      <c r="G773" s="211">
        <v>9</v>
      </c>
      <c r="H773" s="211">
        <v>9</v>
      </c>
      <c r="I773" s="39">
        <v>90.7</v>
      </c>
      <c r="J773" s="211">
        <f t="shared" si="228"/>
        <v>3</v>
      </c>
      <c r="K773" s="211">
        <v>0</v>
      </c>
      <c r="L773" s="211">
        <v>3</v>
      </c>
      <c r="M773" s="209">
        <f t="shared" si="229"/>
        <v>90.7</v>
      </c>
      <c r="N773" s="39">
        <v>0</v>
      </c>
      <c r="O773" s="39">
        <v>90.7</v>
      </c>
      <c r="P773" s="209">
        <f t="shared" si="230"/>
        <v>3304201</v>
      </c>
      <c r="Q773" s="209">
        <v>1467250.27</v>
      </c>
      <c r="R773" s="209">
        <v>734780.29</v>
      </c>
      <c r="S773" s="209">
        <f t="shared" si="231"/>
        <v>1102170.44</v>
      </c>
      <c r="T773" s="210"/>
      <c r="Z773" s="88"/>
      <c r="AA773" s="88"/>
    </row>
    <row r="774" spans="1:36" x14ac:dyDescent="0.25">
      <c r="A774" s="37" t="s">
        <v>135</v>
      </c>
      <c r="B774" s="36" t="s">
        <v>993</v>
      </c>
      <c r="C774" s="37" t="s">
        <v>116</v>
      </c>
      <c r="D774" s="214">
        <v>32525</v>
      </c>
      <c r="E774" s="54">
        <v>42704</v>
      </c>
      <c r="F774" s="54">
        <v>42734</v>
      </c>
      <c r="G774" s="211">
        <v>9</v>
      </c>
      <c r="H774" s="211">
        <v>9</v>
      </c>
      <c r="I774" s="39">
        <v>97.4</v>
      </c>
      <c r="J774" s="211">
        <f t="shared" si="228"/>
        <v>3</v>
      </c>
      <c r="K774" s="211">
        <v>0</v>
      </c>
      <c r="L774" s="211">
        <v>3</v>
      </c>
      <c r="M774" s="209">
        <f t="shared" si="229"/>
        <v>85.9</v>
      </c>
      <c r="N774" s="39">
        <v>0</v>
      </c>
      <c r="O774" s="39">
        <v>85.9</v>
      </c>
      <c r="P774" s="209">
        <f t="shared" si="230"/>
        <v>3129337</v>
      </c>
      <c r="Q774" s="209">
        <v>1389600.87</v>
      </c>
      <c r="R774" s="209">
        <v>695894.45</v>
      </c>
      <c r="S774" s="209">
        <f t="shared" si="231"/>
        <v>1043841.6799999999</v>
      </c>
      <c r="T774" s="210"/>
      <c r="Z774" s="88"/>
      <c r="AA774" s="88"/>
    </row>
    <row r="775" spans="1:36" x14ac:dyDescent="0.25">
      <c r="A775" s="37" t="s">
        <v>139</v>
      </c>
      <c r="B775" s="36" t="s">
        <v>994</v>
      </c>
      <c r="C775" s="37" t="s">
        <v>111</v>
      </c>
      <c r="D775" s="214">
        <v>34866</v>
      </c>
      <c r="E775" s="54">
        <v>42704</v>
      </c>
      <c r="F775" s="54">
        <v>42734</v>
      </c>
      <c r="G775" s="211">
        <v>11</v>
      </c>
      <c r="H775" s="211">
        <v>11</v>
      </c>
      <c r="I775" s="39">
        <v>172</v>
      </c>
      <c r="J775" s="211">
        <f t="shared" si="228"/>
        <v>4</v>
      </c>
      <c r="K775" s="211">
        <v>2</v>
      </c>
      <c r="L775" s="211">
        <v>2</v>
      </c>
      <c r="M775" s="209">
        <f t="shared" si="229"/>
        <v>172</v>
      </c>
      <c r="N775" s="39">
        <v>79.7</v>
      </c>
      <c r="O775" s="39">
        <v>92.3</v>
      </c>
      <c r="P775" s="209">
        <f t="shared" si="230"/>
        <v>6265960</v>
      </c>
      <c r="Q775" s="209">
        <v>2782437.12</v>
      </c>
      <c r="R775" s="209">
        <v>1393409.15</v>
      </c>
      <c r="S775" s="209">
        <f t="shared" si="231"/>
        <v>2090113.73</v>
      </c>
      <c r="T775" s="210"/>
      <c r="Z775" s="88"/>
      <c r="AA775" s="88"/>
    </row>
    <row r="776" spans="1:36" x14ac:dyDescent="0.25">
      <c r="A776" s="37" t="s">
        <v>133</v>
      </c>
      <c r="B776" s="36" t="s">
        <v>995</v>
      </c>
      <c r="C776" s="37" t="s">
        <v>494</v>
      </c>
      <c r="D776" s="214">
        <v>36055</v>
      </c>
      <c r="E776" s="54">
        <v>42704</v>
      </c>
      <c r="F776" s="54">
        <v>42734</v>
      </c>
      <c r="G776" s="211">
        <v>14</v>
      </c>
      <c r="H776" s="211">
        <v>14</v>
      </c>
      <c r="I776" s="39">
        <v>194.6</v>
      </c>
      <c r="J776" s="211">
        <f t="shared" si="228"/>
        <v>7</v>
      </c>
      <c r="K776" s="211">
        <v>4</v>
      </c>
      <c r="L776" s="211">
        <v>3</v>
      </c>
      <c r="M776" s="209">
        <f t="shared" si="229"/>
        <v>194.60000000000002</v>
      </c>
      <c r="N776" s="39">
        <v>104.2</v>
      </c>
      <c r="O776" s="39">
        <v>90.4</v>
      </c>
      <c r="P776" s="209">
        <f t="shared" si="230"/>
        <v>7089278.0000000009</v>
      </c>
      <c r="Q776" s="209">
        <v>3148036.42</v>
      </c>
      <c r="R776" s="209">
        <v>1576496.63</v>
      </c>
      <c r="S776" s="209">
        <f t="shared" si="231"/>
        <v>2364744.9500000011</v>
      </c>
      <c r="T776" s="210"/>
      <c r="Z776" s="88"/>
      <c r="AA776" s="88"/>
    </row>
    <row r="777" spans="1:36" x14ac:dyDescent="0.25">
      <c r="A777" s="37" t="s">
        <v>512</v>
      </c>
      <c r="B777" s="36" t="s">
        <v>996</v>
      </c>
      <c r="C777" s="37" t="s">
        <v>512</v>
      </c>
      <c r="D777" s="214">
        <v>36055</v>
      </c>
      <c r="E777" s="54">
        <v>42704</v>
      </c>
      <c r="F777" s="54">
        <v>42734</v>
      </c>
      <c r="G777" s="211">
        <v>20</v>
      </c>
      <c r="H777" s="211">
        <v>20</v>
      </c>
      <c r="I777" s="39">
        <v>416.6</v>
      </c>
      <c r="J777" s="211">
        <f t="shared" si="228"/>
        <v>9</v>
      </c>
      <c r="K777" s="211">
        <v>5</v>
      </c>
      <c r="L777" s="211">
        <v>4</v>
      </c>
      <c r="M777" s="209">
        <f t="shared" si="229"/>
        <v>402.3</v>
      </c>
      <c r="N777" s="39">
        <v>255.8</v>
      </c>
      <c r="O777" s="39">
        <v>146.5</v>
      </c>
      <c r="P777" s="209">
        <f t="shared" si="230"/>
        <v>14655789</v>
      </c>
      <c r="Q777" s="209">
        <v>6507991.0099999998</v>
      </c>
      <c r="R777" s="209">
        <v>3259119.2</v>
      </c>
      <c r="S777" s="209">
        <f t="shared" si="231"/>
        <v>4888678.79</v>
      </c>
      <c r="T777" s="210"/>
      <c r="Z777" s="88"/>
      <c r="AA777" s="88"/>
    </row>
    <row r="778" spans="1:36" s="63" customFormat="1" x14ac:dyDescent="0.25">
      <c r="A778" s="37" t="s">
        <v>514</v>
      </c>
      <c r="B778" s="36" t="s">
        <v>997</v>
      </c>
      <c r="C778" s="37" t="s">
        <v>521</v>
      </c>
      <c r="D778" s="214">
        <v>36417</v>
      </c>
      <c r="E778" s="54">
        <v>42704</v>
      </c>
      <c r="F778" s="54">
        <v>42734</v>
      </c>
      <c r="G778" s="211">
        <v>8</v>
      </c>
      <c r="H778" s="211">
        <v>8</v>
      </c>
      <c r="I778" s="39">
        <v>208.9</v>
      </c>
      <c r="J778" s="211">
        <f t="shared" si="228"/>
        <v>3</v>
      </c>
      <c r="K778" s="211">
        <v>0</v>
      </c>
      <c r="L778" s="211">
        <v>3</v>
      </c>
      <c r="M778" s="209">
        <f t="shared" si="229"/>
        <v>104.5</v>
      </c>
      <c r="N778" s="39">
        <v>0</v>
      </c>
      <c r="O778" s="39">
        <v>104.5</v>
      </c>
      <c r="P778" s="209">
        <f t="shared" si="230"/>
        <v>3806935</v>
      </c>
      <c r="Q778" s="209">
        <v>1690492.32</v>
      </c>
      <c r="R778" s="209">
        <v>846577.07</v>
      </c>
      <c r="S778" s="209">
        <f t="shared" si="231"/>
        <v>1269865.6099999999</v>
      </c>
      <c r="T778" s="39"/>
      <c r="Z778" s="88"/>
      <c r="AA778" s="88"/>
      <c r="AI778" s="65"/>
      <c r="AJ778" s="65"/>
    </row>
    <row r="779" spans="1:36" s="63" customFormat="1" x14ac:dyDescent="0.25">
      <c r="A779" s="37" t="s">
        <v>497</v>
      </c>
      <c r="B779" s="36" t="s">
        <v>998</v>
      </c>
      <c r="C779" s="37" t="s">
        <v>558</v>
      </c>
      <c r="D779" s="214">
        <v>36355</v>
      </c>
      <c r="E779" s="54">
        <v>42704</v>
      </c>
      <c r="F779" s="54">
        <v>42734</v>
      </c>
      <c r="G779" s="211">
        <v>2</v>
      </c>
      <c r="H779" s="211">
        <v>2</v>
      </c>
      <c r="I779" s="39">
        <v>152.1</v>
      </c>
      <c r="J779" s="211">
        <f t="shared" si="228"/>
        <v>1</v>
      </c>
      <c r="K779" s="211">
        <v>0</v>
      </c>
      <c r="L779" s="211">
        <v>1</v>
      </c>
      <c r="M779" s="209">
        <f t="shared" si="229"/>
        <v>22.5</v>
      </c>
      <c r="N779" s="39">
        <v>0</v>
      </c>
      <c r="O779" s="39">
        <v>22.5</v>
      </c>
      <c r="P779" s="209">
        <f t="shared" si="230"/>
        <v>819675</v>
      </c>
      <c r="Q779" s="209">
        <v>363981.6</v>
      </c>
      <c r="R779" s="209">
        <v>182277.36</v>
      </c>
      <c r="S779" s="209">
        <f t="shared" si="231"/>
        <v>273416.04000000004</v>
      </c>
      <c r="T779" s="39"/>
      <c r="Z779" s="88"/>
      <c r="AA779" s="88"/>
      <c r="AI779" s="65"/>
      <c r="AJ779" s="65"/>
    </row>
    <row r="780" spans="1:36" s="63" customFormat="1" ht="21" x14ac:dyDescent="0.25">
      <c r="A780" s="211"/>
      <c r="B780" s="52" t="s">
        <v>999</v>
      </c>
      <c r="C780" s="39"/>
      <c r="D780" s="214"/>
      <c r="E780" s="39"/>
      <c r="F780" s="39"/>
      <c r="G780" s="211"/>
      <c r="H780" s="211"/>
      <c r="I780" s="209"/>
      <c r="J780" s="211"/>
      <c r="K780" s="211"/>
      <c r="L780" s="211"/>
      <c r="M780" s="209"/>
      <c r="N780" s="209"/>
      <c r="O780" s="209"/>
      <c r="P780" s="209"/>
      <c r="Q780" s="209"/>
      <c r="R780" s="209"/>
      <c r="S780" s="209"/>
      <c r="T780" s="39"/>
      <c r="Z780" s="88"/>
      <c r="AA780" s="88"/>
      <c r="AI780" s="65"/>
      <c r="AJ780" s="65"/>
    </row>
    <row r="781" spans="1:36" s="63" customFormat="1" ht="31.5" x14ac:dyDescent="0.25">
      <c r="A781" s="211"/>
      <c r="B781" s="52" t="s">
        <v>1000</v>
      </c>
      <c r="C781" s="210" t="s">
        <v>31</v>
      </c>
      <c r="D781" s="214" t="s">
        <v>31</v>
      </c>
      <c r="E781" s="210" t="s">
        <v>31</v>
      </c>
      <c r="F781" s="210" t="s">
        <v>31</v>
      </c>
      <c r="G781" s="211">
        <f>SUM(G782:G799)</f>
        <v>142</v>
      </c>
      <c r="H781" s="211">
        <f t="shared" ref="H781:AC781" si="232">SUM(H782:H799)</f>
        <v>142</v>
      </c>
      <c r="I781" s="209">
        <f t="shared" si="232"/>
        <v>2300.66</v>
      </c>
      <c r="J781" s="211">
        <f t="shared" si="232"/>
        <v>66</v>
      </c>
      <c r="K781" s="211">
        <f t="shared" si="232"/>
        <v>21</v>
      </c>
      <c r="L781" s="211">
        <f t="shared" si="232"/>
        <v>45</v>
      </c>
      <c r="M781" s="209">
        <f t="shared" si="232"/>
        <v>1736.86</v>
      </c>
      <c r="N781" s="209">
        <f t="shared" si="232"/>
        <v>638.29999999999995</v>
      </c>
      <c r="O781" s="209">
        <f t="shared" si="232"/>
        <v>1098.56</v>
      </c>
      <c r="P781" s="209">
        <f t="shared" si="232"/>
        <v>63273809.799999997</v>
      </c>
      <c r="Q781" s="209">
        <f t="shared" si="232"/>
        <v>28097114.759999998</v>
      </c>
      <c r="R781" s="209">
        <f t="shared" si="232"/>
        <v>14070678.02</v>
      </c>
      <c r="S781" s="209">
        <f t="shared" si="232"/>
        <v>21106017.02</v>
      </c>
      <c r="T781" s="209"/>
      <c r="U781" s="209">
        <f t="shared" si="232"/>
        <v>0</v>
      </c>
      <c r="V781" s="209">
        <f t="shared" si="232"/>
        <v>0</v>
      </c>
      <c r="W781" s="209">
        <f t="shared" si="232"/>
        <v>0</v>
      </c>
      <c r="X781" s="209">
        <f t="shared" si="232"/>
        <v>0</v>
      </c>
      <c r="Y781" s="209">
        <f t="shared" si="232"/>
        <v>0</v>
      </c>
      <c r="Z781" s="88"/>
      <c r="AA781" s="209"/>
      <c r="AB781" s="209"/>
      <c r="AC781" s="211">
        <f t="shared" si="232"/>
        <v>0</v>
      </c>
      <c r="AI781" s="65"/>
      <c r="AJ781" s="65"/>
    </row>
    <row r="782" spans="1:36" x14ac:dyDescent="0.25">
      <c r="A782" s="37" t="s">
        <v>494</v>
      </c>
      <c r="B782" s="52" t="s">
        <v>1001</v>
      </c>
      <c r="C782" s="211">
        <v>48</v>
      </c>
      <c r="D782" s="214" t="s">
        <v>1002</v>
      </c>
      <c r="E782" s="54">
        <v>42704</v>
      </c>
      <c r="F782" s="54">
        <v>42734</v>
      </c>
      <c r="G782" s="211">
        <v>9</v>
      </c>
      <c r="H782" s="211">
        <v>9</v>
      </c>
      <c r="I782" s="39">
        <v>122.46</v>
      </c>
      <c r="J782" s="211">
        <f t="shared" ref="J782:J794" si="233">SUM(K782:L782)</f>
        <v>3</v>
      </c>
      <c r="K782" s="211">
        <v>0</v>
      </c>
      <c r="L782" s="211">
        <v>3</v>
      </c>
      <c r="M782" s="209">
        <f t="shared" ref="M782:M794" si="234">SUM(N782:O782)</f>
        <v>122.46</v>
      </c>
      <c r="N782" s="39">
        <v>0</v>
      </c>
      <c r="O782" s="39">
        <v>122.46</v>
      </c>
      <c r="P782" s="209">
        <f t="shared" ref="P782:P794" si="235">M782*36430</f>
        <v>4461217.8</v>
      </c>
      <c r="Q782" s="209">
        <v>1981030.52</v>
      </c>
      <c r="R782" s="209">
        <v>992074.91</v>
      </c>
      <c r="S782" s="209">
        <f>P782-Q782-R782</f>
        <v>1488112.3699999996</v>
      </c>
      <c r="T782" s="210"/>
      <c r="Z782" s="88"/>
      <c r="AA782" s="88"/>
    </row>
    <row r="783" spans="1:36" x14ac:dyDescent="0.25">
      <c r="A783" s="37" t="s">
        <v>179</v>
      </c>
      <c r="B783" s="52" t="s">
        <v>1003</v>
      </c>
      <c r="C783" s="211">
        <v>64</v>
      </c>
      <c r="D783" s="214" t="s">
        <v>1002</v>
      </c>
      <c r="E783" s="54">
        <v>42704</v>
      </c>
      <c r="F783" s="54">
        <v>42734</v>
      </c>
      <c r="G783" s="211">
        <v>7</v>
      </c>
      <c r="H783" s="211">
        <v>7</v>
      </c>
      <c r="I783" s="39">
        <v>109.6</v>
      </c>
      <c r="J783" s="211">
        <f t="shared" si="233"/>
        <v>3</v>
      </c>
      <c r="K783" s="211">
        <v>1</v>
      </c>
      <c r="L783" s="211">
        <v>2</v>
      </c>
      <c r="M783" s="209">
        <f t="shared" si="234"/>
        <v>109.6</v>
      </c>
      <c r="N783" s="39">
        <v>52.9</v>
      </c>
      <c r="O783" s="39">
        <v>56.7</v>
      </c>
      <c r="P783" s="209">
        <f t="shared" si="235"/>
        <v>3992728</v>
      </c>
      <c r="Q783" s="209">
        <v>1772994.82</v>
      </c>
      <c r="R783" s="209">
        <v>887893.28</v>
      </c>
      <c r="S783" s="209">
        <f t="shared" ref="S783:S794" si="236">P783-Q783-R783</f>
        <v>1331839.8999999997</v>
      </c>
      <c r="T783" s="210"/>
      <c r="Z783" s="88"/>
      <c r="AA783" s="88"/>
    </row>
    <row r="784" spans="1:36" x14ac:dyDescent="0.25">
      <c r="A784" s="37" t="s">
        <v>170</v>
      </c>
      <c r="B784" s="52" t="s">
        <v>1004</v>
      </c>
      <c r="C784" s="211">
        <v>62</v>
      </c>
      <c r="D784" s="214" t="s">
        <v>1005</v>
      </c>
      <c r="E784" s="54">
        <v>42704</v>
      </c>
      <c r="F784" s="54">
        <v>42734</v>
      </c>
      <c r="G784" s="211">
        <v>7</v>
      </c>
      <c r="H784" s="211">
        <v>7</v>
      </c>
      <c r="I784" s="39">
        <v>107.8</v>
      </c>
      <c r="J784" s="211">
        <f t="shared" si="233"/>
        <v>3</v>
      </c>
      <c r="K784" s="211">
        <v>0</v>
      </c>
      <c r="L784" s="211">
        <v>3</v>
      </c>
      <c r="M784" s="209">
        <f t="shared" si="234"/>
        <v>79.400000000000006</v>
      </c>
      <c r="N784" s="39">
        <v>0</v>
      </c>
      <c r="O784" s="39">
        <v>79.400000000000006</v>
      </c>
      <c r="P784" s="209">
        <f t="shared" si="235"/>
        <v>2892542</v>
      </c>
      <c r="Q784" s="209">
        <v>1284450.6299999999</v>
      </c>
      <c r="R784" s="209">
        <v>643236.55000000005</v>
      </c>
      <c r="S784" s="209">
        <f t="shared" si="236"/>
        <v>964854.82000000007</v>
      </c>
      <c r="T784" s="210"/>
      <c r="Z784" s="88"/>
      <c r="AA784" s="88"/>
    </row>
    <row r="785" spans="1:36" x14ac:dyDescent="0.25">
      <c r="A785" s="37" t="s">
        <v>168</v>
      </c>
      <c r="B785" s="52" t="s">
        <v>1006</v>
      </c>
      <c r="C785" s="211">
        <v>63</v>
      </c>
      <c r="D785" s="214" t="s">
        <v>1002</v>
      </c>
      <c r="E785" s="54">
        <v>42704</v>
      </c>
      <c r="F785" s="54">
        <v>42734</v>
      </c>
      <c r="G785" s="211">
        <v>6</v>
      </c>
      <c r="H785" s="211">
        <v>6</v>
      </c>
      <c r="I785" s="39">
        <v>108.8</v>
      </c>
      <c r="J785" s="211">
        <f t="shared" si="233"/>
        <v>4</v>
      </c>
      <c r="K785" s="211">
        <v>3</v>
      </c>
      <c r="L785" s="211">
        <v>1</v>
      </c>
      <c r="M785" s="209">
        <f t="shared" si="234"/>
        <v>81.2</v>
      </c>
      <c r="N785" s="39">
        <v>54.7</v>
      </c>
      <c r="O785" s="39">
        <v>26.5</v>
      </c>
      <c r="P785" s="209">
        <f t="shared" si="235"/>
        <v>2958116</v>
      </c>
      <c r="Q785" s="209">
        <v>1313569.1499999999</v>
      </c>
      <c r="R785" s="209">
        <v>657818.74</v>
      </c>
      <c r="S785" s="209">
        <f t="shared" si="236"/>
        <v>986728.1100000001</v>
      </c>
      <c r="T785" s="210"/>
      <c r="Z785" s="88"/>
      <c r="AA785" s="88"/>
    </row>
    <row r="786" spans="1:36" x14ac:dyDescent="0.25">
      <c r="A786" s="37" t="s">
        <v>177</v>
      </c>
      <c r="B786" s="52" t="s">
        <v>1007</v>
      </c>
      <c r="C786" s="211">
        <v>67</v>
      </c>
      <c r="D786" s="214" t="s">
        <v>1002</v>
      </c>
      <c r="E786" s="54">
        <v>42704</v>
      </c>
      <c r="F786" s="54">
        <v>42734</v>
      </c>
      <c r="G786" s="211">
        <v>7</v>
      </c>
      <c r="H786" s="211">
        <v>7</v>
      </c>
      <c r="I786" s="39">
        <v>108.8</v>
      </c>
      <c r="J786" s="211">
        <f t="shared" si="233"/>
        <v>3</v>
      </c>
      <c r="K786" s="211">
        <v>1</v>
      </c>
      <c r="L786" s="211">
        <v>2</v>
      </c>
      <c r="M786" s="209">
        <f t="shared" si="234"/>
        <v>108.8</v>
      </c>
      <c r="N786" s="39">
        <v>54.8</v>
      </c>
      <c r="O786" s="39">
        <v>54</v>
      </c>
      <c r="P786" s="209">
        <f t="shared" si="235"/>
        <v>3963584</v>
      </c>
      <c r="Q786" s="209">
        <v>1760053.25</v>
      </c>
      <c r="R786" s="209">
        <v>881412.3</v>
      </c>
      <c r="S786" s="209">
        <f t="shared" si="236"/>
        <v>1322118.45</v>
      </c>
      <c r="T786" s="210"/>
      <c r="Z786" s="88"/>
      <c r="AA786" s="88"/>
    </row>
    <row r="787" spans="1:36" x14ac:dyDescent="0.25">
      <c r="A787" s="37" t="s">
        <v>455</v>
      </c>
      <c r="B787" s="52" t="s">
        <v>1008</v>
      </c>
      <c r="C787" s="211">
        <v>68</v>
      </c>
      <c r="D787" s="214" t="s">
        <v>1005</v>
      </c>
      <c r="E787" s="54">
        <v>42704</v>
      </c>
      <c r="F787" s="54">
        <v>42734</v>
      </c>
      <c r="G787" s="211">
        <v>10</v>
      </c>
      <c r="H787" s="211">
        <v>10</v>
      </c>
      <c r="I787" s="39">
        <v>116.6</v>
      </c>
      <c r="J787" s="211">
        <f t="shared" si="233"/>
        <v>4</v>
      </c>
      <c r="K787" s="211">
        <v>0</v>
      </c>
      <c r="L787" s="211">
        <v>4</v>
      </c>
      <c r="M787" s="209">
        <f t="shared" si="234"/>
        <v>87.6</v>
      </c>
      <c r="N787" s="39">
        <v>0</v>
      </c>
      <c r="O787" s="39">
        <v>87.6</v>
      </c>
      <c r="P787" s="209">
        <f t="shared" si="235"/>
        <v>3191268</v>
      </c>
      <c r="Q787" s="209">
        <v>1417101.7</v>
      </c>
      <c r="R787" s="209">
        <v>709666.52</v>
      </c>
      <c r="S787" s="209">
        <f t="shared" si="236"/>
        <v>1064499.78</v>
      </c>
      <c r="T787" s="210"/>
      <c r="Z787" s="88"/>
      <c r="AA787" s="88"/>
    </row>
    <row r="788" spans="1:36" x14ac:dyDescent="0.25">
      <c r="A788" s="37" t="s">
        <v>317</v>
      </c>
      <c r="B788" s="52" t="s">
        <v>1009</v>
      </c>
      <c r="C788" s="211">
        <v>66</v>
      </c>
      <c r="D788" s="214" t="s">
        <v>1002</v>
      </c>
      <c r="E788" s="54">
        <v>42704</v>
      </c>
      <c r="F788" s="54">
        <v>42734</v>
      </c>
      <c r="G788" s="211">
        <v>18</v>
      </c>
      <c r="H788" s="211">
        <v>18</v>
      </c>
      <c r="I788" s="39">
        <v>107</v>
      </c>
      <c r="J788" s="211">
        <f t="shared" si="233"/>
        <v>4</v>
      </c>
      <c r="K788" s="211">
        <v>1</v>
      </c>
      <c r="L788" s="211">
        <v>3</v>
      </c>
      <c r="M788" s="209">
        <f t="shared" si="234"/>
        <v>70</v>
      </c>
      <c r="N788" s="39">
        <v>27.2</v>
      </c>
      <c r="O788" s="39">
        <v>42.8</v>
      </c>
      <c r="P788" s="209">
        <f t="shared" si="235"/>
        <v>2550100</v>
      </c>
      <c r="Q788" s="209">
        <v>1132387.2</v>
      </c>
      <c r="R788" s="209">
        <v>567085.12</v>
      </c>
      <c r="S788" s="209">
        <f t="shared" si="236"/>
        <v>850627.68</v>
      </c>
      <c r="T788" s="210"/>
      <c r="Z788" s="88"/>
      <c r="AA788" s="88"/>
    </row>
    <row r="789" spans="1:36" x14ac:dyDescent="0.25">
      <c r="A789" s="37" t="s">
        <v>84</v>
      </c>
      <c r="B789" s="52" t="s">
        <v>1010</v>
      </c>
      <c r="C789" s="211">
        <v>73</v>
      </c>
      <c r="D789" s="214" t="s">
        <v>1002</v>
      </c>
      <c r="E789" s="54">
        <v>42704</v>
      </c>
      <c r="F789" s="54">
        <v>42734</v>
      </c>
      <c r="G789" s="211">
        <v>9</v>
      </c>
      <c r="H789" s="211">
        <v>9</v>
      </c>
      <c r="I789" s="39">
        <v>152.1</v>
      </c>
      <c r="J789" s="211">
        <f t="shared" si="233"/>
        <v>3</v>
      </c>
      <c r="K789" s="211">
        <v>1</v>
      </c>
      <c r="L789" s="211">
        <v>2</v>
      </c>
      <c r="M789" s="209">
        <f t="shared" si="234"/>
        <v>95.6</v>
      </c>
      <c r="N789" s="39">
        <v>43</v>
      </c>
      <c r="O789" s="39">
        <v>52.6</v>
      </c>
      <c r="P789" s="209">
        <f t="shared" si="235"/>
        <v>3482708</v>
      </c>
      <c r="Q789" s="209">
        <v>1546517.38</v>
      </c>
      <c r="R789" s="209">
        <v>774476.25</v>
      </c>
      <c r="S789" s="209">
        <f t="shared" si="236"/>
        <v>1161714.3700000001</v>
      </c>
      <c r="T789" s="210"/>
      <c r="Z789" s="88"/>
      <c r="AA789" s="88"/>
    </row>
    <row r="790" spans="1:36" x14ac:dyDescent="0.25">
      <c r="A790" s="37" t="s">
        <v>529</v>
      </c>
      <c r="B790" s="52" t="s">
        <v>1011</v>
      </c>
      <c r="C790" s="211">
        <v>72</v>
      </c>
      <c r="D790" s="214" t="s">
        <v>1005</v>
      </c>
      <c r="E790" s="54">
        <v>42704</v>
      </c>
      <c r="F790" s="54">
        <v>42734</v>
      </c>
      <c r="G790" s="211">
        <v>6</v>
      </c>
      <c r="H790" s="211">
        <v>6</v>
      </c>
      <c r="I790" s="39">
        <v>101.6</v>
      </c>
      <c r="J790" s="211">
        <f t="shared" si="233"/>
        <v>2</v>
      </c>
      <c r="K790" s="211">
        <v>1</v>
      </c>
      <c r="L790" s="211">
        <v>1</v>
      </c>
      <c r="M790" s="209">
        <f t="shared" si="234"/>
        <v>63.9</v>
      </c>
      <c r="N790" s="39">
        <v>29.1</v>
      </c>
      <c r="O790" s="39">
        <v>34.799999999999997</v>
      </c>
      <c r="P790" s="209">
        <f t="shared" si="235"/>
        <v>2327877</v>
      </c>
      <c r="Q790" s="209">
        <v>1033707.74</v>
      </c>
      <c r="R790" s="209">
        <v>517667.7</v>
      </c>
      <c r="S790" s="209">
        <f t="shared" si="236"/>
        <v>776501.56</v>
      </c>
      <c r="T790" s="210"/>
      <c r="Z790" s="88"/>
      <c r="AA790" s="88"/>
    </row>
    <row r="791" spans="1:36" s="60" customFormat="1" x14ac:dyDescent="0.35">
      <c r="A791" s="37" t="s">
        <v>531</v>
      </c>
      <c r="B791" s="52" t="s">
        <v>1012</v>
      </c>
      <c r="C791" s="211">
        <v>71</v>
      </c>
      <c r="D791" s="214" t="s">
        <v>1002</v>
      </c>
      <c r="E791" s="54">
        <v>42704</v>
      </c>
      <c r="F791" s="54">
        <v>42734</v>
      </c>
      <c r="G791" s="211">
        <v>10</v>
      </c>
      <c r="H791" s="211">
        <v>10</v>
      </c>
      <c r="I791" s="39">
        <v>132.69999999999999</v>
      </c>
      <c r="J791" s="211">
        <f t="shared" si="233"/>
        <v>4</v>
      </c>
      <c r="K791" s="211">
        <v>4</v>
      </c>
      <c r="L791" s="211">
        <v>0</v>
      </c>
      <c r="M791" s="209">
        <f t="shared" si="234"/>
        <v>99.4</v>
      </c>
      <c r="N791" s="39">
        <v>99.4</v>
      </c>
      <c r="O791" s="39">
        <v>0</v>
      </c>
      <c r="P791" s="209">
        <f t="shared" si="235"/>
        <v>3621142</v>
      </c>
      <c r="Q791" s="209">
        <v>1607989.83</v>
      </c>
      <c r="R791" s="209">
        <v>805260.87</v>
      </c>
      <c r="S791" s="209">
        <f t="shared" si="236"/>
        <v>1207891.2999999998</v>
      </c>
      <c r="T791" s="210"/>
      <c r="Z791" s="88"/>
      <c r="AA791" s="88"/>
      <c r="AI791" s="9"/>
      <c r="AJ791" s="9"/>
    </row>
    <row r="792" spans="1:36" x14ac:dyDescent="0.25">
      <c r="A792" s="37" t="s">
        <v>534</v>
      </c>
      <c r="B792" s="52" t="s">
        <v>1013</v>
      </c>
      <c r="C792" s="211">
        <v>76</v>
      </c>
      <c r="D792" s="214" t="s">
        <v>1002</v>
      </c>
      <c r="E792" s="54">
        <v>42704</v>
      </c>
      <c r="F792" s="54">
        <v>42734</v>
      </c>
      <c r="G792" s="211">
        <v>7</v>
      </c>
      <c r="H792" s="211">
        <v>7</v>
      </c>
      <c r="I792" s="39">
        <v>130.9</v>
      </c>
      <c r="J792" s="211">
        <f t="shared" si="233"/>
        <v>3</v>
      </c>
      <c r="K792" s="211">
        <v>2</v>
      </c>
      <c r="L792" s="211">
        <v>1</v>
      </c>
      <c r="M792" s="209">
        <f t="shared" si="234"/>
        <v>101.9</v>
      </c>
      <c r="N792" s="39">
        <v>72.400000000000006</v>
      </c>
      <c r="O792" s="39">
        <v>29.5</v>
      </c>
      <c r="P792" s="209">
        <f t="shared" si="235"/>
        <v>3712217</v>
      </c>
      <c r="Q792" s="209">
        <v>1648432.23</v>
      </c>
      <c r="R792" s="209">
        <v>825513.91</v>
      </c>
      <c r="S792" s="209">
        <f t="shared" si="236"/>
        <v>1238270.8599999999</v>
      </c>
      <c r="T792" s="210"/>
      <c r="Z792" s="88"/>
      <c r="AA792" s="88"/>
    </row>
    <row r="793" spans="1:36" x14ac:dyDescent="0.25">
      <c r="A793" s="37" t="s">
        <v>86</v>
      </c>
      <c r="B793" s="52" t="s">
        <v>1014</v>
      </c>
      <c r="C793" s="211">
        <v>57</v>
      </c>
      <c r="D793" s="214" t="s">
        <v>1002</v>
      </c>
      <c r="E793" s="54">
        <v>42704</v>
      </c>
      <c r="F793" s="54">
        <v>42734</v>
      </c>
      <c r="G793" s="211">
        <v>4</v>
      </c>
      <c r="H793" s="211">
        <v>4</v>
      </c>
      <c r="I793" s="39">
        <v>108.9</v>
      </c>
      <c r="J793" s="211">
        <f t="shared" si="233"/>
        <v>2</v>
      </c>
      <c r="K793" s="211">
        <v>1</v>
      </c>
      <c r="L793" s="211">
        <v>1</v>
      </c>
      <c r="M793" s="209">
        <f t="shared" si="234"/>
        <v>56.4</v>
      </c>
      <c r="N793" s="39">
        <v>28.2</v>
      </c>
      <c r="O793" s="39">
        <v>28.2</v>
      </c>
      <c r="P793" s="209">
        <f t="shared" si="235"/>
        <v>2054652</v>
      </c>
      <c r="Q793" s="209">
        <v>912380.54</v>
      </c>
      <c r="R793" s="209">
        <v>456908.58</v>
      </c>
      <c r="S793" s="209">
        <f t="shared" si="236"/>
        <v>685362.87999999989</v>
      </c>
      <c r="T793" s="210"/>
      <c r="Z793" s="88"/>
      <c r="AA793" s="88"/>
    </row>
    <row r="794" spans="1:36" x14ac:dyDescent="0.25">
      <c r="A794" s="37" t="s">
        <v>539</v>
      </c>
      <c r="B794" s="52" t="s">
        <v>1015</v>
      </c>
      <c r="C794" s="211">
        <v>59</v>
      </c>
      <c r="D794" s="214" t="s">
        <v>1005</v>
      </c>
      <c r="E794" s="54">
        <v>42704</v>
      </c>
      <c r="F794" s="54">
        <v>42734</v>
      </c>
      <c r="G794" s="211">
        <v>3</v>
      </c>
      <c r="H794" s="211">
        <v>3</v>
      </c>
      <c r="I794" s="39">
        <v>86.2</v>
      </c>
      <c r="J794" s="211">
        <f t="shared" si="233"/>
        <v>2</v>
      </c>
      <c r="K794" s="211">
        <v>2</v>
      </c>
      <c r="L794" s="211">
        <v>0</v>
      </c>
      <c r="M794" s="209">
        <f t="shared" si="234"/>
        <v>66.2</v>
      </c>
      <c r="N794" s="39">
        <v>66.2</v>
      </c>
      <c r="O794" s="39">
        <v>0</v>
      </c>
      <c r="P794" s="209">
        <f t="shared" si="235"/>
        <v>2411666</v>
      </c>
      <c r="Q794" s="209">
        <v>1070914.75</v>
      </c>
      <c r="R794" s="209">
        <v>536300.5</v>
      </c>
      <c r="S794" s="209">
        <f t="shared" si="236"/>
        <v>804450.75</v>
      </c>
      <c r="T794" s="210"/>
      <c r="Z794" s="88"/>
      <c r="AA794" s="88"/>
    </row>
    <row r="795" spans="1:36" x14ac:dyDescent="0.25">
      <c r="A795" s="37" t="s">
        <v>542</v>
      </c>
      <c r="B795" s="52" t="s">
        <v>1016</v>
      </c>
      <c r="C795" s="211">
        <v>54</v>
      </c>
      <c r="D795" s="214" t="s">
        <v>1002</v>
      </c>
      <c r="E795" s="54">
        <v>42704</v>
      </c>
      <c r="F795" s="54">
        <v>42734</v>
      </c>
      <c r="G795" s="211">
        <v>4</v>
      </c>
      <c r="H795" s="211">
        <v>4</v>
      </c>
      <c r="I795" s="39">
        <v>110.5</v>
      </c>
      <c r="J795" s="211">
        <f>SUM(K795:L795)</f>
        <v>3</v>
      </c>
      <c r="K795" s="211">
        <v>2</v>
      </c>
      <c r="L795" s="211">
        <v>1</v>
      </c>
      <c r="M795" s="209">
        <f>SUM(N795:O795)</f>
        <v>110.5</v>
      </c>
      <c r="N795" s="39">
        <v>52.9</v>
      </c>
      <c r="O795" s="39">
        <v>57.6</v>
      </c>
      <c r="P795" s="209">
        <f>M795*36430</f>
        <v>4025515</v>
      </c>
      <c r="Q795" s="209">
        <v>1787554.08</v>
      </c>
      <c r="R795" s="209">
        <v>895184.37</v>
      </c>
      <c r="S795" s="209">
        <f>P795-Q795-R795</f>
        <v>1342776.5499999998</v>
      </c>
      <c r="T795" s="210"/>
      <c r="Z795" s="88"/>
    </row>
    <row r="796" spans="1:36" x14ac:dyDescent="0.25">
      <c r="A796" s="37" t="s">
        <v>198</v>
      </c>
      <c r="B796" s="52" t="s">
        <v>1017</v>
      </c>
      <c r="C796" s="211">
        <v>7</v>
      </c>
      <c r="D796" s="214" t="s">
        <v>1018</v>
      </c>
      <c r="E796" s="54">
        <v>42704</v>
      </c>
      <c r="F796" s="54">
        <v>42734</v>
      </c>
      <c r="G796" s="211">
        <v>6</v>
      </c>
      <c r="H796" s="211">
        <v>6</v>
      </c>
      <c r="I796" s="39">
        <v>218.8</v>
      </c>
      <c r="J796" s="211">
        <f>SUM(K796:L796)</f>
        <v>5</v>
      </c>
      <c r="K796" s="211">
        <v>1</v>
      </c>
      <c r="L796" s="211">
        <v>4</v>
      </c>
      <c r="M796" s="209">
        <f>SUM(N796:O796)</f>
        <v>99.3</v>
      </c>
      <c r="N796" s="39">
        <v>21.7</v>
      </c>
      <c r="O796" s="39">
        <v>77.599999999999994</v>
      </c>
      <c r="P796" s="209">
        <f>M796*36430</f>
        <v>3617499</v>
      </c>
      <c r="Q796" s="209">
        <v>1606372.13</v>
      </c>
      <c r="R796" s="209">
        <v>804450.75</v>
      </c>
      <c r="S796" s="209">
        <f>P796-Q796-R796</f>
        <v>1206676.1200000001</v>
      </c>
      <c r="T796" s="210"/>
      <c r="Z796" s="88"/>
    </row>
    <row r="797" spans="1:36" x14ac:dyDescent="0.25">
      <c r="A797" s="37" t="s">
        <v>376</v>
      </c>
      <c r="B797" s="52" t="s">
        <v>1019</v>
      </c>
      <c r="C797" s="211">
        <v>35</v>
      </c>
      <c r="D797" s="214" t="s">
        <v>1020</v>
      </c>
      <c r="E797" s="54">
        <v>42704</v>
      </c>
      <c r="F797" s="54">
        <v>42734</v>
      </c>
      <c r="G797" s="211">
        <v>1</v>
      </c>
      <c r="H797" s="211">
        <v>1</v>
      </c>
      <c r="I797" s="39">
        <v>76.599999999999994</v>
      </c>
      <c r="J797" s="211">
        <f>SUM(K797:L797)</f>
        <v>2</v>
      </c>
      <c r="K797" s="211">
        <v>0</v>
      </c>
      <c r="L797" s="211">
        <v>2</v>
      </c>
      <c r="M797" s="209">
        <f>SUM(N797:O797)</f>
        <v>23.6</v>
      </c>
      <c r="N797" s="39">
        <v>0</v>
      </c>
      <c r="O797" s="39">
        <v>23.6</v>
      </c>
      <c r="P797" s="209">
        <f>M797*36430</f>
        <v>859748</v>
      </c>
      <c r="Q797" s="209">
        <v>381776.25</v>
      </c>
      <c r="R797" s="209">
        <v>191188.7</v>
      </c>
      <c r="S797" s="209">
        <f>P797-Q797-R797</f>
        <v>286783.05</v>
      </c>
      <c r="T797" s="210"/>
      <c r="Z797" s="88"/>
    </row>
    <row r="798" spans="1:36" x14ac:dyDescent="0.25">
      <c r="A798" s="37" t="s">
        <v>549</v>
      </c>
      <c r="B798" s="52" t="s">
        <v>1021</v>
      </c>
      <c r="C798" s="211">
        <v>47</v>
      </c>
      <c r="D798" s="214" t="s">
        <v>1022</v>
      </c>
      <c r="E798" s="54">
        <v>42704</v>
      </c>
      <c r="F798" s="54">
        <v>42734</v>
      </c>
      <c r="G798" s="211">
        <v>18</v>
      </c>
      <c r="H798" s="211">
        <v>18</v>
      </c>
      <c r="I798" s="39">
        <v>293.10000000000002</v>
      </c>
      <c r="J798" s="211">
        <f>SUM(K798:L798)</f>
        <v>12</v>
      </c>
      <c r="K798" s="211">
        <v>1</v>
      </c>
      <c r="L798" s="211">
        <v>11</v>
      </c>
      <c r="M798" s="209">
        <f>SUM(N798:O798)</f>
        <v>252.8</v>
      </c>
      <c r="N798" s="39">
        <v>35.799999999999997</v>
      </c>
      <c r="O798" s="39">
        <v>217</v>
      </c>
      <c r="P798" s="209">
        <f>M798*36430</f>
        <v>9209504</v>
      </c>
      <c r="Q798" s="209">
        <v>4089535.49</v>
      </c>
      <c r="R798" s="209">
        <v>2047987.4</v>
      </c>
      <c r="S798" s="209">
        <f>P798-Q798-R798</f>
        <v>3071981.11</v>
      </c>
      <c r="T798" s="210"/>
      <c r="Z798" s="88"/>
    </row>
    <row r="799" spans="1:36" x14ac:dyDescent="0.25">
      <c r="A799" s="37" t="s">
        <v>552</v>
      </c>
      <c r="B799" s="52" t="s">
        <v>1023</v>
      </c>
      <c r="C799" s="211">
        <v>49</v>
      </c>
      <c r="D799" s="214" t="s">
        <v>1022</v>
      </c>
      <c r="E799" s="54">
        <v>42704</v>
      </c>
      <c r="F799" s="54">
        <v>42734</v>
      </c>
      <c r="G799" s="211">
        <v>10</v>
      </c>
      <c r="H799" s="211">
        <v>10</v>
      </c>
      <c r="I799" s="39">
        <v>108.2</v>
      </c>
      <c r="J799" s="211">
        <f>SUM(K799:L799)</f>
        <v>4</v>
      </c>
      <c r="K799" s="211">
        <v>0</v>
      </c>
      <c r="L799" s="211">
        <v>4</v>
      </c>
      <c r="M799" s="209">
        <f>SUM(N799:O799)</f>
        <v>108.2</v>
      </c>
      <c r="N799" s="39">
        <v>0</v>
      </c>
      <c r="O799" s="39">
        <v>108.2</v>
      </c>
      <c r="P799" s="209">
        <f>M799*36430</f>
        <v>3941726</v>
      </c>
      <c r="Q799" s="209">
        <v>1750347.07</v>
      </c>
      <c r="R799" s="209">
        <v>876551.57</v>
      </c>
      <c r="S799" s="209">
        <f>P799-Q799-R799</f>
        <v>1314827.3599999999</v>
      </c>
      <c r="T799" s="210"/>
      <c r="Z799" s="88"/>
    </row>
    <row r="800" spans="1:36" ht="18.75" customHeight="1" x14ac:dyDescent="0.25">
      <c r="A800" s="23"/>
      <c r="B800" s="43" t="s">
        <v>182</v>
      </c>
      <c r="C800" s="37"/>
      <c r="D800" s="214"/>
      <c r="E800" s="41"/>
      <c r="F800" s="41"/>
      <c r="G800" s="211"/>
      <c r="H800" s="211"/>
      <c r="I800" s="209"/>
      <c r="J800" s="211"/>
      <c r="K800" s="211"/>
      <c r="L800" s="211"/>
      <c r="M800" s="209"/>
      <c r="N800" s="209"/>
      <c r="O800" s="209"/>
      <c r="P800" s="209"/>
      <c r="Q800" s="209"/>
      <c r="R800" s="209"/>
      <c r="S800" s="209"/>
      <c r="T800" s="210"/>
      <c r="Z800" s="88"/>
      <c r="AA800" s="88"/>
    </row>
    <row r="801" spans="1:36" ht="21" x14ac:dyDescent="0.25">
      <c r="A801" s="23"/>
      <c r="B801" s="35" t="s">
        <v>183</v>
      </c>
      <c r="C801" s="210"/>
      <c r="D801" s="214"/>
      <c r="E801" s="210"/>
      <c r="F801" s="210"/>
      <c r="G801" s="211"/>
      <c r="H801" s="211"/>
      <c r="I801" s="209"/>
      <c r="J801" s="211"/>
      <c r="K801" s="211"/>
      <c r="L801" s="211"/>
      <c r="M801" s="209"/>
      <c r="N801" s="209"/>
      <c r="O801" s="209"/>
      <c r="P801" s="209"/>
      <c r="Q801" s="209"/>
      <c r="R801" s="209"/>
      <c r="S801" s="209"/>
      <c r="T801" s="210"/>
      <c r="Z801" s="88"/>
      <c r="AA801" s="88"/>
    </row>
    <row r="802" spans="1:36" ht="31.5" x14ac:dyDescent="0.25">
      <c r="A802" s="23"/>
      <c r="B802" s="35" t="s">
        <v>108</v>
      </c>
      <c r="C802" s="210" t="s">
        <v>31</v>
      </c>
      <c r="D802" s="214" t="s">
        <v>31</v>
      </c>
      <c r="E802" s="210" t="s">
        <v>31</v>
      </c>
      <c r="F802" s="210" t="s">
        <v>31</v>
      </c>
      <c r="G802" s="211">
        <f t="shared" ref="G802:Y802" si="237">SUM(G803:G810)</f>
        <v>80</v>
      </c>
      <c r="H802" s="211">
        <f t="shared" si="237"/>
        <v>80</v>
      </c>
      <c r="I802" s="209">
        <f t="shared" si="237"/>
        <v>1149.01</v>
      </c>
      <c r="J802" s="211">
        <f t="shared" si="237"/>
        <v>35</v>
      </c>
      <c r="K802" s="211">
        <f t="shared" si="237"/>
        <v>17</v>
      </c>
      <c r="L802" s="211">
        <f t="shared" si="237"/>
        <v>18</v>
      </c>
      <c r="M802" s="209">
        <f t="shared" si="237"/>
        <v>987.57999999999993</v>
      </c>
      <c r="N802" s="209">
        <f t="shared" si="237"/>
        <v>437.48</v>
      </c>
      <c r="O802" s="209">
        <f t="shared" si="237"/>
        <v>550.09999999999991</v>
      </c>
      <c r="P802" s="209">
        <f t="shared" si="237"/>
        <v>35977539.399999991</v>
      </c>
      <c r="Q802" s="209">
        <f t="shared" si="237"/>
        <v>15976042.16</v>
      </c>
      <c r="R802" s="209">
        <f t="shared" si="237"/>
        <v>8000598.8900000006</v>
      </c>
      <c r="S802" s="209">
        <f t="shared" si="237"/>
        <v>12000898.35</v>
      </c>
      <c r="T802" s="209"/>
      <c r="U802" s="209">
        <f t="shared" si="237"/>
        <v>0</v>
      </c>
      <c r="V802" s="209">
        <f t="shared" si="237"/>
        <v>0</v>
      </c>
      <c r="W802" s="209">
        <f t="shared" si="237"/>
        <v>0</v>
      </c>
      <c r="X802" s="209">
        <f t="shared" si="237"/>
        <v>0</v>
      </c>
      <c r="Y802" s="209">
        <f t="shared" si="237"/>
        <v>0</v>
      </c>
      <c r="Z802" s="88"/>
      <c r="AA802" s="220"/>
    </row>
    <row r="803" spans="1:36" s="51" customFormat="1" x14ac:dyDescent="0.25">
      <c r="A803" s="37" t="s">
        <v>517</v>
      </c>
      <c r="B803" s="36" t="s">
        <v>1024</v>
      </c>
      <c r="C803" s="37" t="s">
        <v>624</v>
      </c>
      <c r="D803" s="214">
        <v>37811</v>
      </c>
      <c r="E803" s="54">
        <v>42704</v>
      </c>
      <c r="F803" s="54">
        <v>42734</v>
      </c>
      <c r="G803" s="211">
        <v>4</v>
      </c>
      <c r="H803" s="211">
        <v>4</v>
      </c>
      <c r="I803" s="39">
        <v>123.8</v>
      </c>
      <c r="J803" s="211">
        <f t="shared" ref="J803:J809" si="238">SUM(K803:L803)</f>
        <v>2</v>
      </c>
      <c r="K803" s="211">
        <v>0</v>
      </c>
      <c r="L803" s="211">
        <v>2</v>
      </c>
      <c r="M803" s="209">
        <f t="shared" ref="M803:M809" si="239">SUM(N803:O803)</f>
        <v>123.8</v>
      </c>
      <c r="N803" s="39">
        <v>0</v>
      </c>
      <c r="O803" s="39">
        <v>123.8</v>
      </c>
      <c r="P803" s="209">
        <f t="shared" ref="P803:P809" si="240">M803*36430</f>
        <v>4510034</v>
      </c>
      <c r="Q803" s="209">
        <v>2002707.65</v>
      </c>
      <c r="R803" s="209">
        <v>1002930.54</v>
      </c>
      <c r="S803" s="209">
        <f t="shared" ref="S803:S809" si="241">P803-Q803-R803</f>
        <v>1504395.81</v>
      </c>
      <c r="T803" s="39"/>
      <c r="Z803" s="88"/>
      <c r="AA803" s="88"/>
      <c r="AI803" s="9"/>
      <c r="AJ803" s="9"/>
    </row>
    <row r="804" spans="1:36" s="51" customFormat="1" x14ac:dyDescent="0.25">
      <c r="A804" s="37" t="s">
        <v>555</v>
      </c>
      <c r="B804" s="36" t="s">
        <v>1025</v>
      </c>
      <c r="C804" s="37" t="s">
        <v>517</v>
      </c>
      <c r="D804" s="214">
        <v>38133</v>
      </c>
      <c r="E804" s="54">
        <v>42704</v>
      </c>
      <c r="F804" s="54">
        <v>42734</v>
      </c>
      <c r="G804" s="211">
        <v>12</v>
      </c>
      <c r="H804" s="211">
        <v>12</v>
      </c>
      <c r="I804" s="39">
        <v>177.94</v>
      </c>
      <c r="J804" s="211">
        <f t="shared" si="238"/>
        <v>6</v>
      </c>
      <c r="K804" s="211">
        <v>3</v>
      </c>
      <c r="L804" s="211">
        <v>3</v>
      </c>
      <c r="M804" s="209">
        <f t="shared" si="239"/>
        <v>143.54</v>
      </c>
      <c r="N804" s="39">
        <v>67.69</v>
      </c>
      <c r="O804" s="39">
        <v>75.849999999999994</v>
      </c>
      <c r="P804" s="209">
        <f t="shared" si="240"/>
        <v>5229162.1999999993</v>
      </c>
      <c r="Q804" s="209">
        <v>2322040.84</v>
      </c>
      <c r="R804" s="209">
        <v>1162848.54</v>
      </c>
      <c r="S804" s="209">
        <f t="shared" si="241"/>
        <v>1744272.8199999994</v>
      </c>
      <c r="T804" s="39"/>
      <c r="Z804" s="88"/>
      <c r="AA804" s="88"/>
      <c r="AI804" s="9"/>
      <c r="AJ804" s="9"/>
    </row>
    <row r="805" spans="1:36" s="51" customFormat="1" x14ac:dyDescent="0.25">
      <c r="A805" s="37" t="s">
        <v>558</v>
      </c>
      <c r="B805" s="36" t="s">
        <v>1026</v>
      </c>
      <c r="C805" s="37" t="s">
        <v>732</v>
      </c>
      <c r="D805" s="214">
        <v>38287</v>
      </c>
      <c r="E805" s="54">
        <v>42704</v>
      </c>
      <c r="F805" s="54">
        <v>42734</v>
      </c>
      <c r="G805" s="211">
        <v>2</v>
      </c>
      <c r="H805" s="211">
        <v>2</v>
      </c>
      <c r="I805" s="39">
        <v>71.64</v>
      </c>
      <c r="J805" s="211">
        <f t="shared" si="238"/>
        <v>2</v>
      </c>
      <c r="K805" s="211">
        <v>1</v>
      </c>
      <c r="L805" s="211">
        <v>1</v>
      </c>
      <c r="M805" s="209">
        <f t="shared" si="239"/>
        <v>71.64</v>
      </c>
      <c r="N805" s="39">
        <v>36.1</v>
      </c>
      <c r="O805" s="39">
        <v>35.54</v>
      </c>
      <c r="P805" s="209">
        <f t="shared" si="240"/>
        <v>2609845.2000000002</v>
      </c>
      <c r="Q805" s="209">
        <v>1158917.4099999999</v>
      </c>
      <c r="R805" s="209">
        <v>580371.11</v>
      </c>
      <c r="S805" s="209">
        <f t="shared" si="241"/>
        <v>870556.68000000028</v>
      </c>
      <c r="T805" s="39"/>
      <c r="Z805" s="88"/>
      <c r="AA805" s="88"/>
      <c r="AI805" s="9"/>
      <c r="AJ805" s="9"/>
    </row>
    <row r="806" spans="1:36" s="51" customFormat="1" x14ac:dyDescent="0.25">
      <c r="A806" s="37" t="s">
        <v>127</v>
      </c>
      <c r="B806" s="36" t="s">
        <v>1027</v>
      </c>
      <c r="C806" s="37" t="s">
        <v>769</v>
      </c>
      <c r="D806" s="214">
        <v>38336</v>
      </c>
      <c r="E806" s="54">
        <v>42704</v>
      </c>
      <c r="F806" s="54">
        <v>42734</v>
      </c>
      <c r="G806" s="211">
        <v>23</v>
      </c>
      <c r="H806" s="211">
        <v>23</v>
      </c>
      <c r="I806" s="39">
        <v>208.86</v>
      </c>
      <c r="J806" s="211">
        <f t="shared" si="238"/>
        <v>9</v>
      </c>
      <c r="K806" s="211">
        <v>5</v>
      </c>
      <c r="L806" s="211">
        <v>4</v>
      </c>
      <c r="M806" s="209">
        <f t="shared" si="239"/>
        <v>208.86</v>
      </c>
      <c r="N806" s="39">
        <v>111.6</v>
      </c>
      <c r="O806" s="39">
        <v>97.26</v>
      </c>
      <c r="P806" s="209">
        <f t="shared" si="240"/>
        <v>7608769.8000000007</v>
      </c>
      <c r="Q806" s="209">
        <v>3378719.87</v>
      </c>
      <c r="R806" s="209">
        <v>1692019.97</v>
      </c>
      <c r="S806" s="209">
        <f t="shared" si="241"/>
        <v>2538029.9600000009</v>
      </c>
      <c r="T806" s="39"/>
      <c r="Z806" s="88"/>
      <c r="AA806" s="88"/>
      <c r="AI806" s="9"/>
      <c r="AJ806" s="9"/>
    </row>
    <row r="807" spans="1:36" x14ac:dyDescent="0.25">
      <c r="A807" s="37" t="s">
        <v>521</v>
      </c>
      <c r="B807" s="36" t="s">
        <v>1028</v>
      </c>
      <c r="C807" s="37" t="s">
        <v>263</v>
      </c>
      <c r="D807" s="214">
        <v>38392</v>
      </c>
      <c r="E807" s="54">
        <v>42704</v>
      </c>
      <c r="F807" s="54">
        <v>42734</v>
      </c>
      <c r="G807" s="211">
        <v>14</v>
      </c>
      <c r="H807" s="211">
        <v>14</v>
      </c>
      <c r="I807" s="39">
        <v>196.73</v>
      </c>
      <c r="J807" s="211">
        <f t="shared" si="238"/>
        <v>6</v>
      </c>
      <c r="K807" s="211">
        <v>2</v>
      </c>
      <c r="L807" s="211">
        <v>4</v>
      </c>
      <c r="M807" s="209">
        <f t="shared" si="239"/>
        <v>153.09</v>
      </c>
      <c r="N807" s="39">
        <v>41</v>
      </c>
      <c r="O807" s="39">
        <v>112.09</v>
      </c>
      <c r="P807" s="209">
        <f t="shared" si="240"/>
        <v>5577068.7000000002</v>
      </c>
      <c r="Q807" s="209">
        <v>2476530.81</v>
      </c>
      <c r="R807" s="209">
        <v>1240215.1599999999</v>
      </c>
      <c r="S807" s="209">
        <f t="shared" si="241"/>
        <v>1860322.7300000002</v>
      </c>
      <c r="T807" s="210"/>
      <c r="Z807" s="88"/>
      <c r="AA807" s="88"/>
    </row>
    <row r="808" spans="1:36" x14ac:dyDescent="0.25">
      <c r="A808" s="37" t="s">
        <v>125</v>
      </c>
      <c r="B808" s="36" t="s">
        <v>1029</v>
      </c>
      <c r="C808" s="37" t="s">
        <v>483</v>
      </c>
      <c r="D808" s="214">
        <v>38490</v>
      </c>
      <c r="E808" s="54">
        <v>42704</v>
      </c>
      <c r="F808" s="54">
        <v>42734</v>
      </c>
      <c r="G808" s="211">
        <v>6</v>
      </c>
      <c r="H808" s="211">
        <v>6</v>
      </c>
      <c r="I808" s="39">
        <v>63.88</v>
      </c>
      <c r="J808" s="211">
        <f t="shared" si="238"/>
        <v>2</v>
      </c>
      <c r="K808" s="211">
        <v>0</v>
      </c>
      <c r="L808" s="211">
        <v>2</v>
      </c>
      <c r="M808" s="209">
        <f t="shared" si="239"/>
        <v>63.88</v>
      </c>
      <c r="N808" s="39">
        <v>0</v>
      </c>
      <c r="O808" s="39">
        <v>63.88</v>
      </c>
      <c r="P808" s="209">
        <f t="shared" si="240"/>
        <v>2327148.4</v>
      </c>
      <c r="Q808" s="209">
        <v>1033384.2</v>
      </c>
      <c r="R808" s="209">
        <v>517505.68</v>
      </c>
      <c r="S808" s="209">
        <f t="shared" si="241"/>
        <v>776258.52</v>
      </c>
      <c r="T808" s="210"/>
      <c r="Z808" s="88"/>
      <c r="AA808" s="88"/>
    </row>
    <row r="809" spans="1:36" x14ac:dyDescent="0.25">
      <c r="A809" s="37" t="s">
        <v>523</v>
      </c>
      <c r="B809" s="36" t="s">
        <v>1030</v>
      </c>
      <c r="C809" s="37" t="s">
        <v>198</v>
      </c>
      <c r="D809" s="214">
        <v>38595</v>
      </c>
      <c r="E809" s="54">
        <v>42704</v>
      </c>
      <c r="F809" s="54">
        <v>42734</v>
      </c>
      <c r="G809" s="211">
        <v>10</v>
      </c>
      <c r="H809" s="211">
        <v>10</v>
      </c>
      <c r="I809" s="39">
        <v>76.98</v>
      </c>
      <c r="J809" s="211">
        <f t="shared" si="238"/>
        <v>3</v>
      </c>
      <c r="K809" s="211">
        <v>1</v>
      </c>
      <c r="L809" s="211">
        <v>2</v>
      </c>
      <c r="M809" s="209">
        <f t="shared" si="239"/>
        <v>76.97999999999999</v>
      </c>
      <c r="N809" s="39">
        <v>35.299999999999997</v>
      </c>
      <c r="O809" s="39">
        <v>41.68</v>
      </c>
      <c r="P809" s="209">
        <f t="shared" si="240"/>
        <v>2804381.3999999994</v>
      </c>
      <c r="Q809" s="209">
        <v>1245302.3799999999</v>
      </c>
      <c r="R809" s="209">
        <v>623631.61</v>
      </c>
      <c r="S809" s="209">
        <f t="shared" si="241"/>
        <v>935447.40999999957</v>
      </c>
      <c r="T809" s="210"/>
      <c r="Z809" s="88"/>
      <c r="AA809" s="88"/>
    </row>
    <row r="810" spans="1:36" x14ac:dyDescent="0.25">
      <c r="A810" s="37" t="s">
        <v>568</v>
      </c>
      <c r="B810" s="36" t="s">
        <v>1031</v>
      </c>
      <c r="C810" s="37" t="s">
        <v>1032</v>
      </c>
      <c r="D810" s="214">
        <v>34779</v>
      </c>
      <c r="E810" s="54">
        <v>42704</v>
      </c>
      <c r="F810" s="54">
        <v>42734</v>
      </c>
      <c r="G810" s="211">
        <v>9</v>
      </c>
      <c r="H810" s="211">
        <v>9</v>
      </c>
      <c r="I810" s="39">
        <v>229.18</v>
      </c>
      <c r="J810" s="211">
        <f>SUM(K810:L810)</f>
        <v>5</v>
      </c>
      <c r="K810" s="211">
        <v>5</v>
      </c>
      <c r="L810" s="211">
        <v>0</v>
      </c>
      <c r="M810" s="209">
        <f>SUM(N810:O810)</f>
        <v>145.79</v>
      </c>
      <c r="N810" s="39">
        <v>145.79</v>
      </c>
      <c r="O810" s="39">
        <v>0</v>
      </c>
      <c r="P810" s="209">
        <f>M810*36430</f>
        <v>5311129.6999999993</v>
      </c>
      <c r="Q810" s="209">
        <v>2358439</v>
      </c>
      <c r="R810" s="209">
        <v>1181076.28</v>
      </c>
      <c r="S810" s="209">
        <f>P810-Q810-R810</f>
        <v>1771614.4199999992</v>
      </c>
      <c r="T810" s="210"/>
      <c r="Z810" s="88"/>
      <c r="AA810" s="88"/>
    </row>
    <row r="811" spans="1:36" s="51" customFormat="1" ht="21" x14ac:dyDescent="0.25">
      <c r="A811" s="23"/>
      <c r="B811" s="52" t="s">
        <v>346</v>
      </c>
      <c r="C811" s="39"/>
      <c r="D811" s="214"/>
      <c r="E811" s="39"/>
      <c r="F811" s="39"/>
      <c r="G811" s="211"/>
      <c r="H811" s="211"/>
      <c r="I811" s="209"/>
      <c r="J811" s="211"/>
      <c r="K811" s="211"/>
      <c r="L811" s="211"/>
      <c r="M811" s="209"/>
      <c r="N811" s="209"/>
      <c r="O811" s="209"/>
      <c r="P811" s="209"/>
      <c r="Q811" s="209"/>
      <c r="R811" s="209"/>
      <c r="S811" s="209"/>
      <c r="T811" s="39"/>
      <c r="Z811" s="88"/>
      <c r="AA811" s="88"/>
      <c r="AI811" s="9"/>
      <c r="AJ811" s="9"/>
    </row>
    <row r="812" spans="1:36" s="51" customFormat="1" ht="31.5" x14ac:dyDescent="0.25">
      <c r="A812" s="23"/>
      <c r="B812" s="52" t="s">
        <v>108</v>
      </c>
      <c r="C812" s="210" t="s">
        <v>31</v>
      </c>
      <c r="D812" s="214" t="s">
        <v>31</v>
      </c>
      <c r="E812" s="210" t="s">
        <v>31</v>
      </c>
      <c r="F812" s="210" t="s">
        <v>31</v>
      </c>
      <c r="G812" s="53">
        <f>SUM(G813:G820)</f>
        <v>87</v>
      </c>
      <c r="H812" s="53">
        <f t="shared" ref="H812:S812" si="242">SUM(H813:H820)</f>
        <v>87</v>
      </c>
      <c r="I812" s="45">
        <f t="shared" si="242"/>
        <v>1721.0600000000004</v>
      </c>
      <c r="J812" s="53">
        <f t="shared" si="242"/>
        <v>34</v>
      </c>
      <c r="K812" s="53">
        <f t="shared" si="242"/>
        <v>20</v>
      </c>
      <c r="L812" s="53">
        <f t="shared" si="242"/>
        <v>14</v>
      </c>
      <c r="M812" s="45">
        <f t="shared" si="242"/>
        <v>1373.4700000000003</v>
      </c>
      <c r="N812" s="45">
        <f t="shared" si="242"/>
        <v>806.29</v>
      </c>
      <c r="O812" s="45">
        <f t="shared" si="242"/>
        <v>567.17999999999995</v>
      </c>
      <c r="P812" s="45">
        <f t="shared" si="242"/>
        <v>50035512.099999994</v>
      </c>
      <c r="Q812" s="45">
        <f t="shared" si="242"/>
        <v>22218569.260000002</v>
      </c>
      <c r="R812" s="45">
        <f t="shared" si="242"/>
        <v>11126777.129999999</v>
      </c>
      <c r="S812" s="45">
        <f t="shared" si="242"/>
        <v>16690165.710000001</v>
      </c>
      <c r="T812" s="39"/>
      <c r="Z812" s="88"/>
      <c r="AA812" s="88"/>
      <c r="AI812" s="9"/>
      <c r="AJ812" s="9"/>
    </row>
    <row r="813" spans="1:36" s="51" customFormat="1" x14ac:dyDescent="0.25">
      <c r="A813" s="37" t="s">
        <v>571</v>
      </c>
      <c r="B813" s="52" t="s">
        <v>1033</v>
      </c>
      <c r="C813" s="211">
        <v>4</v>
      </c>
      <c r="D813" s="214" t="s">
        <v>1034</v>
      </c>
      <c r="E813" s="54">
        <v>42704</v>
      </c>
      <c r="F813" s="54">
        <v>42734</v>
      </c>
      <c r="G813" s="211">
        <v>7</v>
      </c>
      <c r="H813" s="211">
        <v>7</v>
      </c>
      <c r="I813" s="39">
        <v>259.2</v>
      </c>
      <c r="J813" s="211">
        <f t="shared" ref="J813:J820" si="243">SUM(K813:L813)</f>
        <v>4</v>
      </c>
      <c r="K813" s="211">
        <v>2</v>
      </c>
      <c r="L813" s="211">
        <v>2</v>
      </c>
      <c r="M813" s="209">
        <f t="shared" ref="M813:M820" si="244">SUM(N813:O813)</f>
        <v>230.5</v>
      </c>
      <c r="N813" s="69">
        <v>102.5</v>
      </c>
      <c r="O813" s="69">
        <v>128</v>
      </c>
      <c r="P813" s="209">
        <f>M813*36430</f>
        <v>8397115</v>
      </c>
      <c r="Q813" s="209">
        <v>3728789.28</v>
      </c>
      <c r="R813" s="209">
        <v>1867330.28</v>
      </c>
      <c r="S813" s="209">
        <f t="shared" ref="S813:S820" si="245">P813-Q813-R813</f>
        <v>2800995.4400000004</v>
      </c>
      <c r="T813" s="39"/>
      <c r="Z813" s="88"/>
      <c r="AA813" s="88"/>
      <c r="AI813" s="9"/>
      <c r="AJ813" s="9"/>
    </row>
    <row r="814" spans="1:36" s="51" customFormat="1" x14ac:dyDescent="0.25">
      <c r="A814" s="37" t="s">
        <v>574</v>
      </c>
      <c r="B814" s="52" t="s">
        <v>1035</v>
      </c>
      <c r="C814" s="211">
        <v>67</v>
      </c>
      <c r="D814" s="214" t="s">
        <v>1036</v>
      </c>
      <c r="E814" s="54">
        <v>42704</v>
      </c>
      <c r="F814" s="54">
        <v>42734</v>
      </c>
      <c r="G814" s="211">
        <v>7</v>
      </c>
      <c r="H814" s="211">
        <v>7</v>
      </c>
      <c r="I814" s="39">
        <v>167.8</v>
      </c>
      <c r="J814" s="211">
        <f t="shared" si="243"/>
        <v>3</v>
      </c>
      <c r="K814" s="211">
        <v>1</v>
      </c>
      <c r="L814" s="211">
        <v>2</v>
      </c>
      <c r="M814" s="209">
        <f t="shared" si="244"/>
        <v>126.1</v>
      </c>
      <c r="N814" s="39">
        <v>52.1</v>
      </c>
      <c r="O814" s="39">
        <v>74</v>
      </c>
      <c r="P814" s="209">
        <f>M814*36430</f>
        <v>4593823</v>
      </c>
      <c r="Q814" s="209">
        <v>2039914.65</v>
      </c>
      <c r="R814" s="209">
        <v>1021563.33</v>
      </c>
      <c r="S814" s="209">
        <f t="shared" si="245"/>
        <v>1532345.02</v>
      </c>
      <c r="T814" s="39"/>
      <c r="Z814" s="88"/>
      <c r="AA814" s="88"/>
      <c r="AI814" s="9"/>
      <c r="AJ814" s="9"/>
    </row>
    <row r="815" spans="1:36" s="51" customFormat="1" x14ac:dyDescent="0.25">
      <c r="A815" s="37" t="s">
        <v>577</v>
      </c>
      <c r="B815" s="52" t="s">
        <v>1037</v>
      </c>
      <c r="C815" s="211">
        <v>16</v>
      </c>
      <c r="D815" s="214" t="s">
        <v>1038</v>
      </c>
      <c r="E815" s="54">
        <v>42704</v>
      </c>
      <c r="F815" s="54">
        <v>42734</v>
      </c>
      <c r="G815" s="211">
        <v>12</v>
      </c>
      <c r="H815" s="211">
        <v>12</v>
      </c>
      <c r="I815" s="39">
        <v>217.5</v>
      </c>
      <c r="J815" s="211">
        <f t="shared" si="243"/>
        <v>5</v>
      </c>
      <c r="K815" s="211">
        <v>4</v>
      </c>
      <c r="L815" s="211">
        <v>1</v>
      </c>
      <c r="M815" s="209">
        <f t="shared" si="244"/>
        <v>169.2</v>
      </c>
      <c r="N815" s="39">
        <v>146.19999999999999</v>
      </c>
      <c r="O815" s="39">
        <v>23</v>
      </c>
      <c r="P815" s="209">
        <f t="shared" ref="P815:P864" si="246">M815*36430</f>
        <v>6163956</v>
      </c>
      <c r="Q815" s="209">
        <v>2737141.63</v>
      </c>
      <c r="R815" s="209">
        <v>1370725.75</v>
      </c>
      <c r="S815" s="209">
        <f t="shared" si="245"/>
        <v>2056088.62</v>
      </c>
      <c r="T815" s="39"/>
      <c r="Z815" s="88"/>
      <c r="AA815" s="88"/>
      <c r="AI815" s="9"/>
      <c r="AJ815" s="9"/>
    </row>
    <row r="816" spans="1:36" s="51" customFormat="1" x14ac:dyDescent="0.25">
      <c r="A816" s="37" t="s">
        <v>579</v>
      </c>
      <c r="B816" s="52" t="s">
        <v>1039</v>
      </c>
      <c r="C816" s="211">
        <v>65</v>
      </c>
      <c r="D816" s="214" t="s">
        <v>1040</v>
      </c>
      <c r="E816" s="54">
        <v>42704</v>
      </c>
      <c r="F816" s="54">
        <v>42734</v>
      </c>
      <c r="G816" s="211">
        <v>17</v>
      </c>
      <c r="H816" s="211">
        <v>17</v>
      </c>
      <c r="I816" s="39">
        <v>385.9</v>
      </c>
      <c r="J816" s="211">
        <f t="shared" si="243"/>
        <v>6</v>
      </c>
      <c r="K816" s="211">
        <v>3</v>
      </c>
      <c r="L816" s="211">
        <v>3</v>
      </c>
      <c r="M816" s="209">
        <f t="shared" si="244"/>
        <v>294.02</v>
      </c>
      <c r="N816" s="39">
        <v>146.69999999999999</v>
      </c>
      <c r="O816" s="39">
        <v>147.32</v>
      </c>
      <c r="P816" s="209">
        <f t="shared" si="246"/>
        <v>10711148.6</v>
      </c>
      <c r="Q816" s="209">
        <v>4756349.78</v>
      </c>
      <c r="R816" s="209">
        <v>2381919.5299999998</v>
      </c>
      <c r="S816" s="209">
        <v>3572879.29</v>
      </c>
      <c r="T816" s="39"/>
      <c r="Z816" s="88"/>
      <c r="AA816" s="88"/>
      <c r="AI816" s="9"/>
      <c r="AJ816" s="9"/>
    </row>
    <row r="817" spans="1:36" s="51" customFormat="1" x14ac:dyDescent="0.25">
      <c r="A817" s="37" t="s">
        <v>581</v>
      </c>
      <c r="B817" s="52" t="s">
        <v>1041</v>
      </c>
      <c r="C817" s="211">
        <v>15</v>
      </c>
      <c r="D817" s="214" t="s">
        <v>1042</v>
      </c>
      <c r="E817" s="54">
        <v>42704</v>
      </c>
      <c r="F817" s="54">
        <v>42734</v>
      </c>
      <c r="G817" s="211">
        <v>10</v>
      </c>
      <c r="H817" s="211">
        <v>10</v>
      </c>
      <c r="I817" s="39">
        <v>220.7</v>
      </c>
      <c r="J817" s="211">
        <f t="shared" si="243"/>
        <v>2</v>
      </c>
      <c r="K817" s="211">
        <v>2</v>
      </c>
      <c r="L817" s="211">
        <v>0</v>
      </c>
      <c r="M817" s="209">
        <f t="shared" si="244"/>
        <v>96</v>
      </c>
      <c r="N817" s="39">
        <v>96</v>
      </c>
      <c r="O817" s="39">
        <v>0</v>
      </c>
      <c r="P817" s="209">
        <f t="shared" si="246"/>
        <v>3497280</v>
      </c>
      <c r="Q817" s="209">
        <v>1552988.1599999999</v>
      </c>
      <c r="R817" s="209">
        <v>777716.74</v>
      </c>
      <c r="S817" s="209">
        <f t="shared" si="245"/>
        <v>1166575.1000000001</v>
      </c>
      <c r="T817" s="39"/>
      <c r="Z817" s="88"/>
      <c r="AA817" s="88"/>
      <c r="AI817" s="9"/>
      <c r="AJ817" s="9"/>
    </row>
    <row r="818" spans="1:36" s="51" customFormat="1" x14ac:dyDescent="0.25">
      <c r="A818" s="37" t="s">
        <v>584</v>
      </c>
      <c r="B818" s="52" t="s">
        <v>1043</v>
      </c>
      <c r="C818" s="211">
        <v>80</v>
      </c>
      <c r="D818" s="214" t="s">
        <v>1044</v>
      </c>
      <c r="E818" s="54">
        <v>42704</v>
      </c>
      <c r="F818" s="54">
        <v>42734</v>
      </c>
      <c r="G818" s="211">
        <v>6</v>
      </c>
      <c r="H818" s="211">
        <v>6</v>
      </c>
      <c r="I818" s="39">
        <v>156.19999999999999</v>
      </c>
      <c r="J818" s="211">
        <f t="shared" si="243"/>
        <v>4</v>
      </c>
      <c r="K818" s="211">
        <v>3</v>
      </c>
      <c r="L818" s="211">
        <v>1</v>
      </c>
      <c r="M818" s="209">
        <f t="shared" si="244"/>
        <v>143.88999999999999</v>
      </c>
      <c r="N818" s="39">
        <v>103.89</v>
      </c>
      <c r="O818" s="39">
        <v>40</v>
      </c>
      <c r="P818" s="209">
        <f t="shared" si="246"/>
        <v>5241912.6999999993</v>
      </c>
      <c r="Q818" s="209">
        <v>2327702.7799999998</v>
      </c>
      <c r="R818" s="209">
        <v>1165683.97</v>
      </c>
      <c r="S818" s="209">
        <f t="shared" si="245"/>
        <v>1748525.9499999995</v>
      </c>
      <c r="T818" s="39"/>
      <c r="Z818" s="88"/>
      <c r="AA818" s="88"/>
      <c r="AI818" s="9"/>
      <c r="AJ818" s="9"/>
    </row>
    <row r="819" spans="1:36" s="51" customFormat="1" x14ac:dyDescent="0.25">
      <c r="A819" s="37" t="s">
        <v>587</v>
      </c>
      <c r="B819" s="52" t="s">
        <v>1045</v>
      </c>
      <c r="C819" s="211">
        <v>2</v>
      </c>
      <c r="D819" s="214">
        <v>40623</v>
      </c>
      <c r="E819" s="54">
        <v>42704</v>
      </c>
      <c r="F819" s="54">
        <v>42734</v>
      </c>
      <c r="G819" s="211">
        <v>16</v>
      </c>
      <c r="H819" s="211">
        <v>16</v>
      </c>
      <c r="I819" s="39">
        <v>176.9</v>
      </c>
      <c r="J819" s="211">
        <f t="shared" si="243"/>
        <v>6</v>
      </c>
      <c r="K819" s="211">
        <v>4</v>
      </c>
      <c r="L819" s="211">
        <v>2</v>
      </c>
      <c r="M819" s="209">
        <f t="shared" si="244"/>
        <v>176.9</v>
      </c>
      <c r="N819" s="39">
        <v>123.9</v>
      </c>
      <c r="O819" s="39">
        <v>53</v>
      </c>
      <c r="P819" s="209">
        <f t="shared" si="246"/>
        <v>6444467</v>
      </c>
      <c r="Q819" s="209">
        <v>2861704.23</v>
      </c>
      <c r="R819" s="209">
        <v>1433105.11</v>
      </c>
      <c r="S819" s="209">
        <f t="shared" si="245"/>
        <v>2149657.66</v>
      </c>
      <c r="T819" s="39"/>
      <c r="Z819" s="88"/>
      <c r="AA819" s="88"/>
      <c r="AI819" s="9"/>
      <c r="AJ819" s="9"/>
    </row>
    <row r="820" spans="1:36" s="51" customFormat="1" x14ac:dyDescent="0.25">
      <c r="A820" s="37" t="s">
        <v>589</v>
      </c>
      <c r="B820" s="52" t="s">
        <v>1046</v>
      </c>
      <c r="C820" s="211">
        <v>1</v>
      </c>
      <c r="D820" s="214">
        <v>40623</v>
      </c>
      <c r="E820" s="54">
        <v>42704</v>
      </c>
      <c r="F820" s="54">
        <v>42734</v>
      </c>
      <c r="G820" s="211">
        <v>12</v>
      </c>
      <c r="H820" s="211">
        <v>12</v>
      </c>
      <c r="I820" s="39">
        <v>136.86000000000001</v>
      </c>
      <c r="J820" s="211">
        <f t="shared" si="243"/>
        <v>4</v>
      </c>
      <c r="K820" s="211">
        <v>1</v>
      </c>
      <c r="L820" s="211">
        <v>3</v>
      </c>
      <c r="M820" s="209">
        <f t="shared" si="244"/>
        <v>136.86000000000001</v>
      </c>
      <c r="N820" s="39">
        <v>35</v>
      </c>
      <c r="O820" s="39">
        <v>101.86</v>
      </c>
      <c r="P820" s="209">
        <f t="shared" si="246"/>
        <v>4985809.8000000007</v>
      </c>
      <c r="Q820" s="209">
        <v>2213978.75</v>
      </c>
      <c r="R820" s="209">
        <v>1108732.42</v>
      </c>
      <c r="S820" s="209">
        <f t="shared" si="245"/>
        <v>1663098.6300000008</v>
      </c>
      <c r="T820" s="39"/>
      <c r="Z820" s="88"/>
      <c r="AA820" s="88"/>
      <c r="AI820" s="9"/>
      <c r="AJ820" s="9"/>
    </row>
    <row r="821" spans="1:36" s="51" customFormat="1" ht="21" x14ac:dyDescent="0.25">
      <c r="A821" s="23"/>
      <c r="B821" s="35" t="s">
        <v>1047</v>
      </c>
      <c r="C821" s="210"/>
      <c r="D821" s="214"/>
      <c r="E821" s="210"/>
      <c r="F821" s="210"/>
      <c r="G821" s="211"/>
      <c r="H821" s="211"/>
      <c r="I821" s="209"/>
      <c r="J821" s="211"/>
      <c r="K821" s="211"/>
      <c r="L821" s="211"/>
      <c r="M821" s="209"/>
      <c r="N821" s="209"/>
      <c r="O821" s="209"/>
      <c r="P821" s="209"/>
      <c r="Q821" s="209"/>
      <c r="R821" s="209"/>
      <c r="S821" s="209"/>
      <c r="T821" s="39"/>
      <c r="Z821" s="88"/>
      <c r="AA821" s="88"/>
      <c r="AI821" s="9"/>
      <c r="AJ821" s="9"/>
    </row>
    <row r="822" spans="1:36" s="51" customFormat="1" ht="31.5" x14ac:dyDescent="0.25">
      <c r="A822" s="23"/>
      <c r="B822" s="35" t="s">
        <v>121</v>
      </c>
      <c r="C822" s="210" t="s">
        <v>31</v>
      </c>
      <c r="D822" s="214" t="s">
        <v>31</v>
      </c>
      <c r="E822" s="210" t="s">
        <v>31</v>
      </c>
      <c r="F822" s="210" t="s">
        <v>31</v>
      </c>
      <c r="G822" s="211">
        <f t="shared" ref="G822:S822" si="247">SUM(G823:G832)</f>
        <v>61</v>
      </c>
      <c r="H822" s="211">
        <f t="shared" si="247"/>
        <v>61</v>
      </c>
      <c r="I822" s="209">
        <f t="shared" si="247"/>
        <v>1705.38</v>
      </c>
      <c r="J822" s="211">
        <f t="shared" si="247"/>
        <v>30</v>
      </c>
      <c r="K822" s="211">
        <f t="shared" si="247"/>
        <v>9</v>
      </c>
      <c r="L822" s="211">
        <f t="shared" si="247"/>
        <v>21</v>
      </c>
      <c r="M822" s="209">
        <f t="shared" si="247"/>
        <v>1197.3599999999999</v>
      </c>
      <c r="N822" s="209">
        <f t="shared" si="247"/>
        <v>429.1</v>
      </c>
      <c r="O822" s="209">
        <f t="shared" si="247"/>
        <v>768.26</v>
      </c>
      <c r="P822" s="209">
        <f t="shared" si="247"/>
        <v>43619824.800000004</v>
      </c>
      <c r="Q822" s="209">
        <f t="shared" si="247"/>
        <v>19369644.829999998</v>
      </c>
      <c r="R822" s="209">
        <f t="shared" si="247"/>
        <v>9700071.9900000002</v>
      </c>
      <c r="S822" s="209">
        <f t="shared" si="247"/>
        <v>14550107.98</v>
      </c>
      <c r="T822" s="39"/>
      <c r="Z822" s="88"/>
      <c r="AA822" s="88"/>
      <c r="AI822" s="9"/>
      <c r="AJ822" s="9"/>
    </row>
    <row r="823" spans="1:36" s="51" customFormat="1" x14ac:dyDescent="0.25">
      <c r="A823" s="37" t="s">
        <v>591</v>
      </c>
      <c r="B823" s="36" t="s">
        <v>1048</v>
      </c>
      <c r="C823" s="37" t="s">
        <v>211</v>
      </c>
      <c r="D823" s="214">
        <v>34465</v>
      </c>
      <c r="E823" s="54">
        <v>42704</v>
      </c>
      <c r="F823" s="54">
        <v>42734</v>
      </c>
      <c r="G823" s="211">
        <v>2</v>
      </c>
      <c r="H823" s="211">
        <v>2</v>
      </c>
      <c r="I823" s="39">
        <v>122.98</v>
      </c>
      <c r="J823" s="211">
        <f>SUM(K823:L823)</f>
        <v>2</v>
      </c>
      <c r="K823" s="211">
        <v>0</v>
      </c>
      <c r="L823" s="211">
        <v>2</v>
      </c>
      <c r="M823" s="209">
        <f t="shared" ref="M823:M832" si="248">SUM(N823:O823)</f>
        <v>61.59</v>
      </c>
      <c r="N823" s="39">
        <v>0</v>
      </c>
      <c r="O823" s="39">
        <v>61.59</v>
      </c>
      <c r="P823" s="209">
        <f t="shared" si="246"/>
        <v>2243723.7000000002</v>
      </c>
      <c r="Q823" s="209">
        <v>996338.97</v>
      </c>
      <c r="R823" s="209">
        <v>498953.89</v>
      </c>
      <c r="S823" s="209">
        <f t="shared" ref="S823:S832" si="249">P823-Q823-R823</f>
        <v>748430.8400000002</v>
      </c>
      <c r="T823" s="39"/>
      <c r="Z823" s="88"/>
      <c r="AA823" s="88"/>
      <c r="AI823" s="9"/>
      <c r="AJ823" s="9"/>
    </row>
    <row r="824" spans="1:36" ht="11.25" customHeight="1" x14ac:dyDescent="0.25">
      <c r="A824" s="37" t="s">
        <v>594</v>
      </c>
      <c r="B824" s="36" t="s">
        <v>1049</v>
      </c>
      <c r="C824" s="37" t="s">
        <v>738</v>
      </c>
      <c r="D824" s="214">
        <v>37888</v>
      </c>
      <c r="E824" s="54">
        <v>42704</v>
      </c>
      <c r="F824" s="54">
        <v>42734</v>
      </c>
      <c r="G824" s="211">
        <v>3</v>
      </c>
      <c r="H824" s="211">
        <v>3</v>
      </c>
      <c r="I824" s="39">
        <v>117.78</v>
      </c>
      <c r="J824" s="211">
        <f t="shared" ref="J824:J832" si="250">SUM(K824:L824)</f>
        <v>3</v>
      </c>
      <c r="K824" s="211">
        <v>1</v>
      </c>
      <c r="L824" s="211">
        <v>2</v>
      </c>
      <c r="M824" s="209">
        <f t="shared" si="248"/>
        <v>106.7</v>
      </c>
      <c r="N824" s="39">
        <v>42.3</v>
      </c>
      <c r="O824" s="39">
        <v>64.400000000000006</v>
      </c>
      <c r="P824" s="209">
        <f t="shared" si="246"/>
        <v>3887081</v>
      </c>
      <c r="Q824" s="209">
        <v>1726081.63</v>
      </c>
      <c r="R824" s="209">
        <v>864399.75</v>
      </c>
      <c r="S824" s="209">
        <f t="shared" si="249"/>
        <v>1296599.6200000001</v>
      </c>
      <c r="T824" s="210"/>
      <c r="Z824" s="88"/>
      <c r="AA824" s="88"/>
    </row>
    <row r="825" spans="1:36" x14ac:dyDescent="0.25">
      <c r="A825" s="37" t="s">
        <v>597</v>
      </c>
      <c r="B825" s="36" t="s">
        <v>1050</v>
      </c>
      <c r="C825" s="37" t="s">
        <v>747</v>
      </c>
      <c r="D825" s="214">
        <v>38287</v>
      </c>
      <c r="E825" s="54">
        <v>42704</v>
      </c>
      <c r="F825" s="54">
        <v>42734</v>
      </c>
      <c r="G825" s="211">
        <v>9</v>
      </c>
      <c r="H825" s="211">
        <v>9</v>
      </c>
      <c r="I825" s="39">
        <v>220.2</v>
      </c>
      <c r="J825" s="211">
        <f t="shared" si="250"/>
        <v>6</v>
      </c>
      <c r="K825" s="211">
        <v>1</v>
      </c>
      <c r="L825" s="211">
        <v>5</v>
      </c>
      <c r="M825" s="209">
        <f t="shared" si="248"/>
        <v>220.20000000000002</v>
      </c>
      <c r="N825" s="39">
        <v>30.3</v>
      </c>
      <c r="O825" s="39">
        <v>189.9</v>
      </c>
      <c r="P825" s="209">
        <f t="shared" si="246"/>
        <v>8021886.0000000009</v>
      </c>
      <c r="Q825" s="209">
        <v>3562166.59</v>
      </c>
      <c r="R825" s="209">
        <v>1783887.76</v>
      </c>
      <c r="S825" s="209">
        <f t="shared" si="249"/>
        <v>2675831.6500000013</v>
      </c>
      <c r="T825" s="210"/>
      <c r="Z825" s="88"/>
      <c r="AA825" s="88"/>
    </row>
    <row r="826" spans="1:36" x14ac:dyDescent="0.25">
      <c r="A826" s="37" t="s">
        <v>599</v>
      </c>
      <c r="B826" s="36" t="s">
        <v>1051</v>
      </c>
      <c r="C826" s="37" t="s">
        <v>750</v>
      </c>
      <c r="D826" s="214">
        <v>38287</v>
      </c>
      <c r="E826" s="54">
        <v>42704</v>
      </c>
      <c r="F826" s="54">
        <v>42734</v>
      </c>
      <c r="G826" s="211">
        <v>3</v>
      </c>
      <c r="H826" s="211">
        <v>3</v>
      </c>
      <c r="I826" s="39">
        <v>113.28</v>
      </c>
      <c r="J826" s="211">
        <f t="shared" si="250"/>
        <v>3</v>
      </c>
      <c r="K826" s="211">
        <v>0</v>
      </c>
      <c r="L826" s="211">
        <v>3</v>
      </c>
      <c r="M826" s="209">
        <f t="shared" si="248"/>
        <v>85</v>
      </c>
      <c r="N826" s="39">
        <v>0</v>
      </c>
      <c r="O826" s="39">
        <v>85</v>
      </c>
      <c r="P826" s="209">
        <f t="shared" si="246"/>
        <v>3096550</v>
      </c>
      <c r="Q826" s="209">
        <v>1375041.6</v>
      </c>
      <c r="R826" s="209">
        <v>688603.36</v>
      </c>
      <c r="S826" s="209">
        <f t="shared" si="249"/>
        <v>1032905.0399999999</v>
      </c>
      <c r="T826" s="210"/>
      <c r="Z826" s="88"/>
      <c r="AA826" s="88"/>
    </row>
    <row r="827" spans="1:36" x14ac:dyDescent="0.25">
      <c r="A827" s="37" t="s">
        <v>601</v>
      </c>
      <c r="B827" s="36" t="s">
        <v>1052</v>
      </c>
      <c r="C827" s="37" t="s">
        <v>749</v>
      </c>
      <c r="D827" s="214">
        <v>38287</v>
      </c>
      <c r="E827" s="54">
        <v>42704</v>
      </c>
      <c r="F827" s="54">
        <v>42734</v>
      </c>
      <c r="G827" s="211">
        <v>15</v>
      </c>
      <c r="H827" s="211">
        <v>15</v>
      </c>
      <c r="I827" s="39">
        <v>404.44</v>
      </c>
      <c r="J827" s="211">
        <f t="shared" si="250"/>
        <v>7</v>
      </c>
      <c r="K827" s="211">
        <v>2</v>
      </c>
      <c r="L827" s="211">
        <v>5</v>
      </c>
      <c r="M827" s="209">
        <f t="shared" si="248"/>
        <v>319.39999999999998</v>
      </c>
      <c r="N827" s="39">
        <v>74.7</v>
      </c>
      <c r="O827" s="39">
        <v>244.7</v>
      </c>
      <c r="P827" s="209">
        <f t="shared" si="246"/>
        <v>11635742</v>
      </c>
      <c r="Q827" s="209">
        <v>5166921.03</v>
      </c>
      <c r="R827" s="209">
        <v>2587528.39</v>
      </c>
      <c r="S827" s="209">
        <f t="shared" si="249"/>
        <v>3881292.5799999996</v>
      </c>
      <c r="T827" s="210"/>
      <c r="Z827" s="88"/>
      <c r="AA827" s="88"/>
    </row>
    <row r="828" spans="1:36" x14ac:dyDescent="0.25">
      <c r="A828" s="37" t="s">
        <v>603</v>
      </c>
      <c r="B828" s="36" t="s">
        <v>1053</v>
      </c>
      <c r="C828" s="37" t="s">
        <v>177</v>
      </c>
      <c r="D828" s="214">
        <v>38532</v>
      </c>
      <c r="E828" s="54">
        <v>42704</v>
      </c>
      <c r="F828" s="54">
        <v>42734</v>
      </c>
      <c r="G828" s="211">
        <v>1</v>
      </c>
      <c r="H828" s="211">
        <v>1</v>
      </c>
      <c r="I828" s="39">
        <v>90.2</v>
      </c>
      <c r="J828" s="211">
        <f t="shared" si="250"/>
        <v>1</v>
      </c>
      <c r="K828" s="211">
        <v>1</v>
      </c>
      <c r="L828" s="211">
        <v>0</v>
      </c>
      <c r="M828" s="209">
        <f t="shared" si="248"/>
        <v>45.5</v>
      </c>
      <c r="N828" s="39">
        <v>45.5</v>
      </c>
      <c r="O828" s="39">
        <v>0</v>
      </c>
      <c r="P828" s="209">
        <f t="shared" si="246"/>
        <v>1657565</v>
      </c>
      <c r="Q828" s="209">
        <v>736051.68</v>
      </c>
      <c r="R828" s="209">
        <v>368605.33</v>
      </c>
      <c r="S828" s="209">
        <f t="shared" si="249"/>
        <v>552907.99</v>
      </c>
      <c r="T828" s="210"/>
      <c r="Z828" s="88"/>
      <c r="AA828" s="88"/>
    </row>
    <row r="829" spans="1:36" x14ac:dyDescent="0.25">
      <c r="A829" s="37" t="s">
        <v>605</v>
      </c>
      <c r="B829" s="36" t="s">
        <v>1054</v>
      </c>
      <c r="C829" s="37" t="s">
        <v>293</v>
      </c>
      <c r="D829" s="214">
        <v>39204</v>
      </c>
      <c r="E829" s="54">
        <v>42704</v>
      </c>
      <c r="F829" s="54">
        <v>42734</v>
      </c>
      <c r="G829" s="211">
        <v>7</v>
      </c>
      <c r="H829" s="211">
        <v>7</v>
      </c>
      <c r="I829" s="39">
        <v>120</v>
      </c>
      <c r="J829" s="211">
        <f t="shared" si="250"/>
        <v>1</v>
      </c>
      <c r="K829" s="211">
        <v>1</v>
      </c>
      <c r="L829" s="211">
        <v>0</v>
      </c>
      <c r="M829" s="209">
        <f t="shared" si="248"/>
        <v>58</v>
      </c>
      <c r="N829" s="39">
        <v>58</v>
      </c>
      <c r="O829" s="39">
        <v>0</v>
      </c>
      <c r="P829" s="209">
        <f t="shared" si="246"/>
        <v>2112940</v>
      </c>
      <c r="Q829" s="209">
        <v>938263.68</v>
      </c>
      <c r="R829" s="209">
        <v>469870.53</v>
      </c>
      <c r="S829" s="209">
        <f t="shared" si="249"/>
        <v>704805.7899999998</v>
      </c>
      <c r="T829" s="210"/>
      <c r="Z829" s="88"/>
      <c r="AA829" s="88"/>
    </row>
    <row r="830" spans="1:36" s="51" customFormat="1" x14ac:dyDescent="0.25">
      <c r="A830" s="37" t="s">
        <v>607</v>
      </c>
      <c r="B830" s="36" t="s">
        <v>1055</v>
      </c>
      <c r="C830" s="37" t="s">
        <v>64</v>
      </c>
      <c r="D830" s="214">
        <v>39489</v>
      </c>
      <c r="E830" s="54">
        <v>42704</v>
      </c>
      <c r="F830" s="54">
        <v>42734</v>
      </c>
      <c r="G830" s="211">
        <v>11</v>
      </c>
      <c r="H830" s="211">
        <v>11</v>
      </c>
      <c r="I830" s="39">
        <v>255.05</v>
      </c>
      <c r="J830" s="211">
        <f t="shared" si="250"/>
        <v>3</v>
      </c>
      <c r="K830" s="211">
        <v>3</v>
      </c>
      <c r="L830" s="211">
        <v>0</v>
      </c>
      <c r="M830" s="209">
        <f t="shared" si="248"/>
        <v>178.3</v>
      </c>
      <c r="N830" s="39">
        <v>178.3</v>
      </c>
      <c r="O830" s="39">
        <v>0</v>
      </c>
      <c r="P830" s="209">
        <f t="shared" si="246"/>
        <v>6495469</v>
      </c>
      <c r="Q830" s="209">
        <v>2884351.97</v>
      </c>
      <c r="R830" s="209">
        <v>1444446.81</v>
      </c>
      <c r="S830" s="209">
        <f t="shared" si="249"/>
        <v>2166670.2199999997</v>
      </c>
      <c r="T830" s="39"/>
      <c r="Z830" s="88"/>
      <c r="AA830" s="88"/>
      <c r="AI830" s="9"/>
      <c r="AJ830" s="9"/>
    </row>
    <row r="831" spans="1:36" s="51" customFormat="1" x14ac:dyDescent="0.25">
      <c r="A831" s="37" t="s">
        <v>609</v>
      </c>
      <c r="B831" s="36" t="s">
        <v>1056</v>
      </c>
      <c r="C831" s="37" t="s">
        <v>579</v>
      </c>
      <c r="D831" s="214">
        <v>39741</v>
      </c>
      <c r="E831" s="54">
        <v>42704</v>
      </c>
      <c r="F831" s="54">
        <v>42734</v>
      </c>
      <c r="G831" s="211">
        <v>4</v>
      </c>
      <c r="H831" s="211">
        <v>4</v>
      </c>
      <c r="I831" s="39">
        <v>147.44999999999999</v>
      </c>
      <c r="J831" s="211">
        <f t="shared" si="250"/>
        <v>1</v>
      </c>
      <c r="K831" s="211">
        <v>0</v>
      </c>
      <c r="L831" s="211">
        <v>1</v>
      </c>
      <c r="M831" s="209">
        <f t="shared" si="248"/>
        <v>37.07</v>
      </c>
      <c r="N831" s="39">
        <v>0</v>
      </c>
      <c r="O831" s="39">
        <v>37.07</v>
      </c>
      <c r="P831" s="209">
        <f>Q831+R831+S831</f>
        <v>1350460.1</v>
      </c>
      <c r="Q831" s="209">
        <v>599679.9</v>
      </c>
      <c r="R831" s="209">
        <v>300312.08</v>
      </c>
      <c r="S831" s="209">
        <v>450468.12</v>
      </c>
      <c r="T831" s="39"/>
      <c r="Z831" s="88"/>
      <c r="AA831" s="88"/>
      <c r="AI831" s="9"/>
      <c r="AJ831" s="9"/>
    </row>
    <row r="832" spans="1:36" s="51" customFormat="1" x14ac:dyDescent="0.25">
      <c r="A832" s="37" t="s">
        <v>611</v>
      </c>
      <c r="B832" s="36" t="s">
        <v>1057</v>
      </c>
      <c r="C832" s="37" t="s">
        <v>601</v>
      </c>
      <c r="D832" s="214">
        <v>39743</v>
      </c>
      <c r="E832" s="54">
        <v>42704</v>
      </c>
      <c r="F832" s="54">
        <v>42734</v>
      </c>
      <c r="G832" s="211">
        <v>6</v>
      </c>
      <c r="H832" s="211">
        <v>6</v>
      </c>
      <c r="I832" s="39">
        <v>114</v>
      </c>
      <c r="J832" s="211">
        <f t="shared" si="250"/>
        <v>3</v>
      </c>
      <c r="K832" s="211">
        <v>0</v>
      </c>
      <c r="L832" s="211">
        <v>3</v>
      </c>
      <c r="M832" s="209">
        <f t="shared" si="248"/>
        <v>85.6</v>
      </c>
      <c r="N832" s="39">
        <v>0</v>
      </c>
      <c r="O832" s="39">
        <v>85.6</v>
      </c>
      <c r="P832" s="209">
        <f t="shared" si="246"/>
        <v>3118408</v>
      </c>
      <c r="Q832" s="209">
        <v>1384747.78</v>
      </c>
      <c r="R832" s="209">
        <v>693464.09</v>
      </c>
      <c r="S832" s="209">
        <f t="shared" si="249"/>
        <v>1040196.13</v>
      </c>
      <c r="T832" s="39"/>
      <c r="Z832" s="88"/>
      <c r="AA832" s="88"/>
      <c r="AI832" s="9"/>
      <c r="AJ832" s="9"/>
    </row>
    <row r="833" spans="1:36" s="51" customFormat="1" ht="21" x14ac:dyDescent="0.25">
      <c r="A833" s="23"/>
      <c r="B833" s="52" t="s">
        <v>893</v>
      </c>
      <c r="C833" s="39"/>
      <c r="D833" s="214"/>
      <c r="E833" s="39"/>
      <c r="F833" s="39"/>
      <c r="G833" s="211"/>
      <c r="H833" s="211"/>
      <c r="I833" s="209"/>
      <c r="J833" s="211"/>
      <c r="K833" s="211"/>
      <c r="L833" s="211"/>
      <c r="M833" s="209"/>
      <c r="N833" s="209"/>
      <c r="O833" s="209"/>
      <c r="P833" s="209"/>
      <c r="Q833" s="209"/>
      <c r="R833" s="209"/>
      <c r="S833" s="209"/>
      <c r="T833" s="39"/>
      <c r="Z833" s="88"/>
      <c r="AA833" s="88"/>
      <c r="AI833" s="9"/>
      <c r="AJ833" s="9"/>
    </row>
    <row r="834" spans="1:36" s="51" customFormat="1" ht="31.5" x14ac:dyDescent="0.25">
      <c r="A834" s="211"/>
      <c r="B834" s="52" t="s">
        <v>238</v>
      </c>
      <c r="C834" s="210" t="s">
        <v>31</v>
      </c>
      <c r="D834" s="214" t="s">
        <v>31</v>
      </c>
      <c r="E834" s="210" t="s">
        <v>31</v>
      </c>
      <c r="F834" s="210" t="s">
        <v>31</v>
      </c>
      <c r="G834" s="211">
        <f>SUM(G835:G836)</f>
        <v>21</v>
      </c>
      <c r="H834" s="211">
        <f t="shared" ref="H834:S834" si="251">SUM(H835:H836)</f>
        <v>21</v>
      </c>
      <c r="I834" s="209">
        <f t="shared" si="251"/>
        <v>503.4</v>
      </c>
      <c r="J834" s="211">
        <f t="shared" si="251"/>
        <v>11</v>
      </c>
      <c r="K834" s="211">
        <f t="shared" si="251"/>
        <v>1</v>
      </c>
      <c r="L834" s="211">
        <f t="shared" si="251"/>
        <v>10</v>
      </c>
      <c r="M834" s="209">
        <f t="shared" si="251"/>
        <v>462.15</v>
      </c>
      <c r="N834" s="209">
        <f t="shared" si="251"/>
        <v>32.299999999999997</v>
      </c>
      <c r="O834" s="209">
        <f t="shared" si="251"/>
        <v>429.84999999999997</v>
      </c>
      <c r="P834" s="209">
        <f t="shared" si="251"/>
        <v>16836124.5</v>
      </c>
      <c r="Q834" s="209">
        <f t="shared" si="251"/>
        <v>7476182.0700000003</v>
      </c>
      <c r="R834" s="209">
        <f t="shared" si="251"/>
        <v>3743976.97</v>
      </c>
      <c r="S834" s="209">
        <f t="shared" si="251"/>
        <v>5615965.4600000009</v>
      </c>
      <c r="T834" s="39"/>
      <c r="Z834" s="88"/>
      <c r="AA834" s="88"/>
      <c r="AI834" s="9"/>
      <c r="AJ834" s="9"/>
    </row>
    <row r="835" spans="1:36" s="51" customFormat="1" x14ac:dyDescent="0.25">
      <c r="A835" s="211">
        <v>110</v>
      </c>
      <c r="B835" s="52" t="s">
        <v>894</v>
      </c>
      <c r="C835" s="211">
        <v>77</v>
      </c>
      <c r="D835" s="214" t="s">
        <v>895</v>
      </c>
      <c r="E835" s="54">
        <v>42704</v>
      </c>
      <c r="F835" s="54">
        <v>42734</v>
      </c>
      <c r="G835" s="211">
        <v>14</v>
      </c>
      <c r="H835" s="211">
        <v>14</v>
      </c>
      <c r="I835" s="39">
        <v>411.4</v>
      </c>
      <c r="J835" s="211">
        <f>SUM(K835:L835)</f>
        <v>8</v>
      </c>
      <c r="K835" s="211">
        <v>0</v>
      </c>
      <c r="L835" s="211">
        <v>8</v>
      </c>
      <c r="M835" s="209">
        <f>SUM(N835:O835)</f>
        <v>370.15</v>
      </c>
      <c r="N835" s="39">
        <v>0</v>
      </c>
      <c r="O835" s="39">
        <v>370.15</v>
      </c>
      <c r="P835" s="209">
        <f t="shared" si="246"/>
        <v>13484564.5</v>
      </c>
      <c r="Q835" s="209">
        <v>5987901.75</v>
      </c>
      <c r="R835" s="209">
        <v>2998665.1</v>
      </c>
      <c r="S835" s="209">
        <f>P835-Q835-R835</f>
        <v>4497997.6500000004</v>
      </c>
      <c r="T835" s="39"/>
      <c r="Z835" s="88"/>
      <c r="AA835" s="88"/>
      <c r="AI835" s="9"/>
      <c r="AJ835" s="9"/>
    </row>
    <row r="836" spans="1:36" s="51" customFormat="1" x14ac:dyDescent="0.25">
      <c r="A836" s="211">
        <v>111</v>
      </c>
      <c r="B836" s="52" t="s">
        <v>1058</v>
      </c>
      <c r="C836" s="211">
        <v>113</v>
      </c>
      <c r="D836" s="214" t="s">
        <v>1059</v>
      </c>
      <c r="E836" s="54">
        <v>42704</v>
      </c>
      <c r="F836" s="54">
        <v>42734</v>
      </c>
      <c r="G836" s="211">
        <v>7</v>
      </c>
      <c r="H836" s="211">
        <v>7</v>
      </c>
      <c r="I836" s="39">
        <v>92</v>
      </c>
      <c r="J836" s="211">
        <f>SUM(K836:L836)</f>
        <v>3</v>
      </c>
      <c r="K836" s="211">
        <v>1</v>
      </c>
      <c r="L836" s="211">
        <v>2</v>
      </c>
      <c r="M836" s="209">
        <f>SUM(N836:O836)</f>
        <v>92</v>
      </c>
      <c r="N836" s="39">
        <v>32.299999999999997</v>
      </c>
      <c r="O836" s="39">
        <v>59.7</v>
      </c>
      <c r="P836" s="209">
        <f t="shared" si="246"/>
        <v>3351560</v>
      </c>
      <c r="Q836" s="209">
        <v>1488280.32</v>
      </c>
      <c r="R836" s="209">
        <v>745311.87</v>
      </c>
      <c r="S836" s="209">
        <f>P836-Q836-R836</f>
        <v>1117967.81</v>
      </c>
      <c r="T836" s="39"/>
      <c r="Z836" s="88"/>
      <c r="AA836" s="88"/>
      <c r="AI836" s="9"/>
      <c r="AJ836" s="9"/>
    </row>
    <row r="837" spans="1:36" s="51" customFormat="1" ht="21.75" customHeight="1" x14ac:dyDescent="0.25">
      <c r="A837" s="23"/>
      <c r="B837" s="43" t="s">
        <v>199</v>
      </c>
      <c r="C837" s="37"/>
      <c r="D837" s="214"/>
      <c r="E837" s="41"/>
      <c r="F837" s="41"/>
      <c r="G837" s="211"/>
      <c r="H837" s="211"/>
      <c r="I837" s="209"/>
      <c r="J837" s="211"/>
      <c r="K837" s="211"/>
      <c r="L837" s="211"/>
      <c r="M837" s="209"/>
      <c r="N837" s="209"/>
      <c r="O837" s="209"/>
      <c r="P837" s="209"/>
      <c r="Q837" s="209"/>
      <c r="R837" s="209"/>
      <c r="S837" s="209"/>
      <c r="T837" s="39"/>
      <c r="Z837" s="88"/>
      <c r="AA837" s="88"/>
      <c r="AI837" s="9"/>
      <c r="AJ837" s="9"/>
    </row>
    <row r="838" spans="1:36" s="51" customFormat="1" ht="21" x14ac:dyDescent="0.25">
      <c r="A838" s="23"/>
      <c r="B838" s="35" t="s">
        <v>896</v>
      </c>
      <c r="C838" s="210"/>
      <c r="D838" s="214"/>
      <c r="E838" s="210"/>
      <c r="F838" s="210"/>
      <c r="G838" s="211"/>
      <c r="H838" s="211"/>
      <c r="I838" s="209"/>
      <c r="J838" s="211"/>
      <c r="K838" s="211"/>
      <c r="L838" s="211"/>
      <c r="M838" s="209"/>
      <c r="N838" s="209"/>
      <c r="O838" s="209"/>
      <c r="P838" s="209"/>
      <c r="Q838" s="209"/>
      <c r="R838" s="209"/>
      <c r="S838" s="209"/>
      <c r="T838" s="39"/>
      <c r="Z838" s="88"/>
      <c r="AA838" s="88"/>
      <c r="AI838" s="9"/>
      <c r="AJ838" s="9"/>
    </row>
    <row r="839" spans="1:36" s="51" customFormat="1" ht="31.5" x14ac:dyDescent="0.25">
      <c r="A839" s="23"/>
      <c r="B839" s="52" t="s">
        <v>48</v>
      </c>
      <c r="C839" s="210" t="s">
        <v>31</v>
      </c>
      <c r="D839" s="214" t="s">
        <v>31</v>
      </c>
      <c r="E839" s="210" t="s">
        <v>31</v>
      </c>
      <c r="F839" s="210" t="s">
        <v>31</v>
      </c>
      <c r="G839" s="211">
        <f t="shared" ref="G839:S839" si="252">SUM(G840:G844)</f>
        <v>93</v>
      </c>
      <c r="H839" s="211">
        <f t="shared" si="252"/>
        <v>93</v>
      </c>
      <c r="I839" s="209">
        <f t="shared" si="252"/>
        <v>2134.7000000000003</v>
      </c>
      <c r="J839" s="211">
        <f t="shared" si="252"/>
        <v>32</v>
      </c>
      <c r="K839" s="211">
        <f t="shared" si="252"/>
        <v>17</v>
      </c>
      <c r="L839" s="211">
        <f t="shared" si="252"/>
        <v>15</v>
      </c>
      <c r="M839" s="209">
        <f t="shared" si="252"/>
        <v>1432.34</v>
      </c>
      <c r="N839" s="209">
        <f t="shared" si="252"/>
        <v>703.19999999999993</v>
      </c>
      <c r="O839" s="209">
        <f t="shared" si="252"/>
        <v>729.1400000000001</v>
      </c>
      <c r="P839" s="209">
        <f t="shared" si="252"/>
        <v>52180146.199999996</v>
      </c>
      <c r="Q839" s="209">
        <f t="shared" si="252"/>
        <v>23170906.920000002</v>
      </c>
      <c r="R839" s="209">
        <f t="shared" si="252"/>
        <v>11603695.710000001</v>
      </c>
      <c r="S839" s="209">
        <f t="shared" si="252"/>
        <v>17405543.569999997</v>
      </c>
      <c r="T839" s="39"/>
      <c r="Z839" s="88"/>
      <c r="AA839" s="88"/>
      <c r="AI839" s="9"/>
      <c r="AJ839" s="9"/>
    </row>
    <row r="840" spans="1:36" s="51" customFormat="1" x14ac:dyDescent="0.25">
      <c r="A840" s="37" t="s">
        <v>193</v>
      </c>
      <c r="B840" s="52" t="s">
        <v>1060</v>
      </c>
      <c r="C840" s="39" t="s">
        <v>155</v>
      </c>
      <c r="D840" s="214" t="s">
        <v>1061</v>
      </c>
      <c r="E840" s="54">
        <v>42704</v>
      </c>
      <c r="F840" s="54">
        <v>42734</v>
      </c>
      <c r="G840" s="211">
        <v>10</v>
      </c>
      <c r="H840" s="211">
        <v>10</v>
      </c>
      <c r="I840" s="39">
        <v>653</v>
      </c>
      <c r="J840" s="211">
        <f>SUM(K840:L840)</f>
        <v>5</v>
      </c>
      <c r="K840" s="211">
        <v>0</v>
      </c>
      <c r="L840" s="211">
        <v>5</v>
      </c>
      <c r="M840" s="209">
        <f>SUM(N840:O840)</f>
        <v>183.14</v>
      </c>
      <c r="N840" s="39">
        <v>0</v>
      </c>
      <c r="O840" s="39">
        <v>183.14</v>
      </c>
      <c r="P840" s="209">
        <f t="shared" si="246"/>
        <v>6671790.1999999993</v>
      </c>
      <c r="Q840" s="209">
        <v>2962648.46</v>
      </c>
      <c r="R840" s="209">
        <v>1483656.7</v>
      </c>
      <c r="S840" s="209">
        <f>P840-Q840-R840</f>
        <v>2225485.0399999991</v>
      </c>
      <c r="T840" s="39"/>
      <c r="Z840" s="88"/>
      <c r="AA840" s="88"/>
      <c r="AI840" s="9"/>
      <c r="AJ840" s="9"/>
    </row>
    <row r="841" spans="1:36" s="51" customFormat="1" x14ac:dyDescent="0.25">
      <c r="A841" s="37" t="s">
        <v>620</v>
      </c>
      <c r="B841" s="52" t="s">
        <v>897</v>
      </c>
      <c r="C841" s="39" t="s">
        <v>263</v>
      </c>
      <c r="D841" s="214" t="s">
        <v>898</v>
      </c>
      <c r="E841" s="54">
        <v>42704</v>
      </c>
      <c r="F841" s="54">
        <v>42734</v>
      </c>
      <c r="G841" s="211">
        <v>3</v>
      </c>
      <c r="H841" s="211">
        <v>3</v>
      </c>
      <c r="I841" s="39">
        <v>98</v>
      </c>
      <c r="J841" s="211">
        <f>SUM(K841:L841)</f>
        <v>1</v>
      </c>
      <c r="K841" s="211">
        <v>0</v>
      </c>
      <c r="L841" s="211">
        <v>1</v>
      </c>
      <c r="M841" s="209">
        <f>SUM(N841:O841)</f>
        <v>49</v>
      </c>
      <c r="N841" s="39">
        <v>0</v>
      </c>
      <c r="O841" s="39">
        <v>49</v>
      </c>
      <c r="P841" s="209">
        <f t="shared" si="246"/>
        <v>1785070</v>
      </c>
      <c r="Q841" s="209">
        <v>792671.04</v>
      </c>
      <c r="R841" s="209">
        <v>396959.58</v>
      </c>
      <c r="S841" s="209">
        <f>P841-Q841-R841</f>
        <v>595439.37999999989</v>
      </c>
      <c r="T841" s="39"/>
      <c r="Z841" s="88"/>
      <c r="AA841" s="88"/>
      <c r="AI841" s="9"/>
      <c r="AJ841" s="9"/>
    </row>
    <row r="842" spans="1:36" s="51" customFormat="1" x14ac:dyDescent="0.25">
      <c r="A842" s="37" t="s">
        <v>548</v>
      </c>
      <c r="B842" s="52" t="s">
        <v>1062</v>
      </c>
      <c r="C842" s="39" t="s">
        <v>211</v>
      </c>
      <c r="D842" s="214" t="s">
        <v>898</v>
      </c>
      <c r="E842" s="54">
        <v>42704</v>
      </c>
      <c r="F842" s="54">
        <v>42734</v>
      </c>
      <c r="G842" s="211">
        <v>26</v>
      </c>
      <c r="H842" s="211">
        <v>26</v>
      </c>
      <c r="I842" s="39">
        <v>475.4</v>
      </c>
      <c r="J842" s="211">
        <f>SUM(K842:L842)</f>
        <v>9</v>
      </c>
      <c r="K842" s="211">
        <v>7</v>
      </c>
      <c r="L842" s="211">
        <v>2</v>
      </c>
      <c r="M842" s="209">
        <f>SUM(N842:O842)</f>
        <v>356.09999999999997</v>
      </c>
      <c r="N842" s="39">
        <v>266.39999999999998</v>
      </c>
      <c r="O842" s="39">
        <v>89.7</v>
      </c>
      <c r="P842" s="209">
        <f t="shared" si="246"/>
        <v>12972722.999999998</v>
      </c>
      <c r="Q842" s="209">
        <v>5760615.4699999997</v>
      </c>
      <c r="R842" s="209">
        <v>2884843.01</v>
      </c>
      <c r="S842" s="209">
        <f>P842-Q842-R842</f>
        <v>4327264.5199999986</v>
      </c>
      <c r="T842" s="39"/>
      <c r="Z842" s="88"/>
      <c r="AA842" s="88"/>
      <c r="AI842" s="9"/>
      <c r="AJ842" s="9"/>
    </row>
    <row r="843" spans="1:36" s="51" customFormat="1" x14ac:dyDescent="0.25">
      <c r="A843" s="37" t="s">
        <v>624</v>
      </c>
      <c r="B843" s="52" t="s">
        <v>1063</v>
      </c>
      <c r="C843" s="39" t="s">
        <v>174</v>
      </c>
      <c r="D843" s="214" t="s">
        <v>1064</v>
      </c>
      <c r="E843" s="54">
        <v>42704</v>
      </c>
      <c r="F843" s="54">
        <v>42734</v>
      </c>
      <c r="G843" s="211">
        <v>30</v>
      </c>
      <c r="H843" s="211">
        <v>30</v>
      </c>
      <c r="I843" s="39">
        <v>543.20000000000005</v>
      </c>
      <c r="J843" s="211">
        <f>SUM(K843:L843)</f>
        <v>9</v>
      </c>
      <c r="K843" s="211">
        <v>4</v>
      </c>
      <c r="L843" s="211">
        <v>5</v>
      </c>
      <c r="M843" s="209">
        <f>SUM(N843:O843)</f>
        <v>479</v>
      </c>
      <c r="N843" s="39">
        <v>157.4</v>
      </c>
      <c r="O843" s="39">
        <v>321.60000000000002</v>
      </c>
      <c r="P843" s="209">
        <f t="shared" si="246"/>
        <v>17449970</v>
      </c>
      <c r="Q843" s="209">
        <v>7748763.8499999996</v>
      </c>
      <c r="R843" s="209">
        <v>3880482.46</v>
      </c>
      <c r="S843" s="209">
        <f>P843-Q843-R843</f>
        <v>5820723.6900000004</v>
      </c>
      <c r="T843" s="39"/>
      <c r="Z843" s="88"/>
      <c r="AA843" s="88"/>
      <c r="AI843" s="9"/>
      <c r="AJ843" s="9"/>
    </row>
    <row r="844" spans="1:36" s="106" customFormat="1" x14ac:dyDescent="0.25">
      <c r="A844" s="37" t="s">
        <v>627</v>
      </c>
      <c r="B844" s="52" t="s">
        <v>1065</v>
      </c>
      <c r="C844" s="39" t="s">
        <v>42</v>
      </c>
      <c r="D844" s="214" t="s">
        <v>1064</v>
      </c>
      <c r="E844" s="54">
        <v>42704</v>
      </c>
      <c r="F844" s="54">
        <v>42734</v>
      </c>
      <c r="G844" s="211">
        <v>24</v>
      </c>
      <c r="H844" s="211">
        <v>24</v>
      </c>
      <c r="I844" s="39">
        <v>365.1</v>
      </c>
      <c r="J844" s="211">
        <f>SUM(K844:L844)</f>
        <v>8</v>
      </c>
      <c r="K844" s="211">
        <v>6</v>
      </c>
      <c r="L844" s="211">
        <v>2</v>
      </c>
      <c r="M844" s="209">
        <f>SUM(N844:O844)</f>
        <v>365.09999999999997</v>
      </c>
      <c r="N844" s="39">
        <v>279.39999999999998</v>
      </c>
      <c r="O844" s="39">
        <v>85.7</v>
      </c>
      <c r="P844" s="209">
        <f t="shared" si="246"/>
        <v>13300592.999999998</v>
      </c>
      <c r="Q844" s="209">
        <v>5906208.0999999996</v>
      </c>
      <c r="R844" s="209">
        <v>2957753.96</v>
      </c>
      <c r="S844" s="209">
        <f>P844-Q844-R844</f>
        <v>4436630.9399999985</v>
      </c>
      <c r="T844" s="39"/>
      <c r="Z844" s="88"/>
      <c r="AA844" s="88"/>
      <c r="AI844" s="9"/>
      <c r="AJ844" s="9"/>
    </row>
    <row r="845" spans="1:36" ht="21" x14ac:dyDescent="0.25">
      <c r="A845" s="23"/>
      <c r="B845" s="35" t="s">
        <v>200</v>
      </c>
      <c r="C845" s="210"/>
      <c r="D845" s="214"/>
      <c r="E845" s="210"/>
      <c r="F845" s="210"/>
      <c r="G845" s="211"/>
      <c r="H845" s="211"/>
      <c r="I845" s="209"/>
      <c r="J845" s="211"/>
      <c r="K845" s="211"/>
      <c r="L845" s="211"/>
      <c r="M845" s="209"/>
      <c r="N845" s="209"/>
      <c r="O845" s="209"/>
      <c r="P845" s="209"/>
      <c r="Q845" s="209"/>
      <c r="R845" s="209"/>
      <c r="S845" s="209"/>
      <c r="T845" s="209"/>
      <c r="Z845" s="88"/>
      <c r="AA845" s="88"/>
    </row>
    <row r="846" spans="1:36" ht="31.5" x14ac:dyDescent="0.25">
      <c r="A846" s="23"/>
      <c r="B846" s="35" t="s">
        <v>900</v>
      </c>
      <c r="C846" s="210" t="s">
        <v>31</v>
      </c>
      <c r="D846" s="214" t="s">
        <v>31</v>
      </c>
      <c r="E846" s="210" t="s">
        <v>31</v>
      </c>
      <c r="F846" s="210" t="s">
        <v>31</v>
      </c>
      <c r="G846" s="211">
        <f t="shared" ref="G846:S846" si="253">SUM(G847:G847)</f>
        <v>73</v>
      </c>
      <c r="H846" s="211">
        <f t="shared" si="253"/>
        <v>63</v>
      </c>
      <c r="I846" s="209">
        <f t="shared" si="253"/>
        <v>2156</v>
      </c>
      <c r="J846" s="211">
        <f t="shared" si="253"/>
        <v>24</v>
      </c>
      <c r="K846" s="211">
        <f t="shared" si="253"/>
        <v>0</v>
      </c>
      <c r="L846" s="211">
        <f t="shared" si="253"/>
        <v>24</v>
      </c>
      <c r="M846" s="209">
        <f t="shared" si="253"/>
        <v>1243.04</v>
      </c>
      <c r="N846" s="209">
        <f t="shared" si="253"/>
        <v>0</v>
      </c>
      <c r="O846" s="209">
        <f t="shared" si="253"/>
        <v>1243.04</v>
      </c>
      <c r="P846" s="209">
        <f t="shared" si="253"/>
        <v>45283947.199999996</v>
      </c>
      <c r="Q846" s="209">
        <f t="shared" si="253"/>
        <v>20108608.460000001</v>
      </c>
      <c r="R846" s="209">
        <f t="shared" si="253"/>
        <v>10070135.5</v>
      </c>
      <c r="S846" s="209">
        <f t="shared" si="253"/>
        <v>15105203.239999995</v>
      </c>
      <c r="T846" s="210"/>
      <c r="Z846" s="88"/>
      <c r="AA846" s="88"/>
    </row>
    <row r="847" spans="1:36" x14ac:dyDescent="0.25">
      <c r="A847" s="66">
        <v>117</v>
      </c>
      <c r="B847" s="36" t="s">
        <v>205</v>
      </c>
      <c r="C847" s="37" t="s">
        <v>40</v>
      </c>
      <c r="D847" s="214">
        <v>39066</v>
      </c>
      <c r="E847" s="54">
        <v>42704</v>
      </c>
      <c r="F847" s="54">
        <v>42734</v>
      </c>
      <c r="G847" s="211">
        <v>73</v>
      </c>
      <c r="H847" s="211">
        <v>63</v>
      </c>
      <c r="I847" s="39">
        <v>2156</v>
      </c>
      <c r="J847" s="211">
        <f>K847+L847</f>
        <v>24</v>
      </c>
      <c r="K847" s="211">
        <v>0</v>
      </c>
      <c r="L847" s="211">
        <v>24</v>
      </c>
      <c r="M847" s="209">
        <f>SUM(N847:O847)</f>
        <v>1243.04</v>
      </c>
      <c r="N847" s="39">
        <v>0</v>
      </c>
      <c r="O847" s="39">
        <v>1243.04</v>
      </c>
      <c r="P847" s="209">
        <f t="shared" si="246"/>
        <v>45283947.199999996</v>
      </c>
      <c r="Q847" s="209">
        <v>20108608.460000001</v>
      </c>
      <c r="R847" s="209">
        <v>10070135.5</v>
      </c>
      <c r="S847" s="209">
        <f>P847-Q847-R847</f>
        <v>15105203.239999995</v>
      </c>
      <c r="T847" s="210"/>
      <c r="Z847" s="88"/>
      <c r="AA847" s="88"/>
    </row>
    <row r="848" spans="1:36" s="51" customFormat="1" ht="21.75" customHeight="1" x14ac:dyDescent="0.25">
      <c r="A848" s="23"/>
      <c r="B848" s="43" t="s">
        <v>903</v>
      </c>
      <c r="C848" s="37"/>
      <c r="D848" s="214"/>
      <c r="E848" s="210"/>
      <c r="F848" s="41"/>
      <c r="G848" s="211"/>
      <c r="H848" s="211"/>
      <c r="I848" s="209"/>
      <c r="J848" s="211"/>
      <c r="K848" s="211"/>
      <c r="L848" s="211"/>
      <c r="M848" s="209"/>
      <c r="N848" s="209"/>
      <c r="O848" s="209"/>
      <c r="P848" s="209"/>
      <c r="Q848" s="209"/>
      <c r="R848" s="209"/>
      <c r="S848" s="209"/>
      <c r="T848" s="39"/>
      <c r="Z848" s="88"/>
      <c r="AA848" s="88"/>
      <c r="AI848" s="9"/>
      <c r="AJ848" s="9"/>
    </row>
    <row r="849" spans="1:36" s="51" customFormat="1" ht="21" x14ac:dyDescent="0.25">
      <c r="A849" s="23"/>
      <c r="B849" s="35" t="s">
        <v>904</v>
      </c>
      <c r="C849" s="210"/>
      <c r="D849" s="214"/>
      <c r="E849" s="210"/>
      <c r="F849" s="210"/>
      <c r="G849" s="211"/>
      <c r="H849" s="211"/>
      <c r="I849" s="209"/>
      <c r="J849" s="211"/>
      <c r="K849" s="211"/>
      <c r="L849" s="211"/>
      <c r="M849" s="209"/>
      <c r="N849" s="209"/>
      <c r="O849" s="209"/>
      <c r="P849" s="209"/>
      <c r="Q849" s="209"/>
      <c r="R849" s="209"/>
      <c r="S849" s="209"/>
      <c r="T849" s="39"/>
      <c r="Z849" s="88"/>
      <c r="AA849" s="88"/>
      <c r="AI849" s="9"/>
      <c r="AJ849" s="9"/>
    </row>
    <row r="850" spans="1:36" s="51" customFormat="1" ht="31.5" x14ac:dyDescent="0.25">
      <c r="A850" s="23"/>
      <c r="B850" s="35" t="s">
        <v>238</v>
      </c>
      <c r="C850" s="210" t="s">
        <v>31</v>
      </c>
      <c r="D850" s="214" t="s">
        <v>31</v>
      </c>
      <c r="E850" s="210" t="s">
        <v>31</v>
      </c>
      <c r="F850" s="210" t="s">
        <v>31</v>
      </c>
      <c r="G850" s="211">
        <f t="shared" ref="G850:S850" si="254">SUM(G851:G852)</f>
        <v>30</v>
      </c>
      <c r="H850" s="211">
        <f t="shared" si="254"/>
        <v>30</v>
      </c>
      <c r="I850" s="209">
        <f t="shared" si="254"/>
        <v>410.4</v>
      </c>
      <c r="J850" s="211">
        <f t="shared" si="254"/>
        <v>3</v>
      </c>
      <c r="K850" s="211">
        <f t="shared" si="254"/>
        <v>0</v>
      </c>
      <c r="L850" s="211">
        <f t="shared" si="254"/>
        <v>3</v>
      </c>
      <c r="M850" s="209">
        <f t="shared" si="254"/>
        <v>111.60000000000001</v>
      </c>
      <c r="N850" s="209">
        <f t="shared" si="254"/>
        <v>0</v>
      </c>
      <c r="O850" s="209">
        <f t="shared" si="254"/>
        <v>111.60000000000001</v>
      </c>
      <c r="P850" s="209">
        <f t="shared" si="254"/>
        <v>4065588</v>
      </c>
      <c r="Q850" s="209">
        <f t="shared" si="254"/>
        <v>1805348.73</v>
      </c>
      <c r="R850" s="209">
        <f t="shared" si="254"/>
        <v>904095.7</v>
      </c>
      <c r="S850" s="209">
        <f t="shared" si="254"/>
        <v>1356143.5699999998</v>
      </c>
      <c r="T850" s="39"/>
      <c r="Z850" s="88"/>
      <c r="AA850" s="88"/>
      <c r="AI850" s="9"/>
      <c r="AJ850" s="9"/>
    </row>
    <row r="851" spans="1:36" s="51" customFormat="1" x14ac:dyDescent="0.25">
      <c r="A851" s="23">
        <v>118</v>
      </c>
      <c r="B851" s="36" t="s">
        <v>1066</v>
      </c>
      <c r="C851" s="210">
        <v>1</v>
      </c>
      <c r="D851" s="214" t="s">
        <v>1067</v>
      </c>
      <c r="E851" s="54">
        <v>42704</v>
      </c>
      <c r="F851" s="54">
        <v>42734</v>
      </c>
      <c r="G851" s="211">
        <v>15</v>
      </c>
      <c r="H851" s="211">
        <v>15</v>
      </c>
      <c r="I851" s="39">
        <v>254.2</v>
      </c>
      <c r="J851" s="211">
        <f>SUM(K851:L851)</f>
        <v>2</v>
      </c>
      <c r="K851" s="211">
        <v>0</v>
      </c>
      <c r="L851" s="211">
        <v>2</v>
      </c>
      <c r="M851" s="209">
        <f>SUM(N851:O851)</f>
        <v>66.900000000000006</v>
      </c>
      <c r="N851" s="39">
        <v>0</v>
      </c>
      <c r="O851" s="39">
        <v>66.900000000000006</v>
      </c>
      <c r="P851" s="209">
        <f t="shared" si="246"/>
        <v>2437167</v>
      </c>
      <c r="Q851" s="209">
        <v>1082238.6200000001</v>
      </c>
      <c r="R851" s="209">
        <v>541971.35</v>
      </c>
      <c r="S851" s="209">
        <f>P851-Q851-R851</f>
        <v>812957.02999999991</v>
      </c>
      <c r="T851" s="39"/>
      <c r="Z851" s="88"/>
      <c r="AA851" s="88"/>
      <c r="AI851" s="9"/>
      <c r="AJ851" s="9"/>
    </row>
    <row r="852" spans="1:36" s="51" customFormat="1" x14ac:dyDescent="0.25">
      <c r="A852" s="23">
        <v>119</v>
      </c>
      <c r="B852" s="36" t="s">
        <v>905</v>
      </c>
      <c r="C852" s="210">
        <v>4</v>
      </c>
      <c r="D852" s="214" t="s">
        <v>906</v>
      </c>
      <c r="E852" s="54">
        <v>42704</v>
      </c>
      <c r="F852" s="54">
        <v>42734</v>
      </c>
      <c r="G852" s="211">
        <v>15</v>
      </c>
      <c r="H852" s="211">
        <v>15</v>
      </c>
      <c r="I852" s="39">
        <v>156.19999999999999</v>
      </c>
      <c r="J852" s="211">
        <f>SUM(K852:L852)</f>
        <v>1</v>
      </c>
      <c r="K852" s="211">
        <v>0</v>
      </c>
      <c r="L852" s="211">
        <v>1</v>
      </c>
      <c r="M852" s="209">
        <f>SUM(N852:O852)</f>
        <v>44.7</v>
      </c>
      <c r="N852" s="39">
        <v>0</v>
      </c>
      <c r="O852" s="39">
        <v>44.7</v>
      </c>
      <c r="P852" s="209">
        <f t="shared" si="246"/>
        <v>1628421</v>
      </c>
      <c r="Q852" s="209">
        <v>723110.11</v>
      </c>
      <c r="R852" s="209">
        <v>362124.35</v>
      </c>
      <c r="S852" s="209">
        <f>P852-Q852-R852</f>
        <v>543186.54</v>
      </c>
      <c r="T852" s="39"/>
      <c r="Z852" s="88"/>
      <c r="AA852" s="88"/>
      <c r="AI852" s="9"/>
      <c r="AJ852" s="9"/>
    </row>
    <row r="853" spans="1:36" s="51" customFormat="1" ht="21" x14ac:dyDescent="0.25">
      <c r="A853" s="23"/>
      <c r="B853" s="52" t="s">
        <v>1068</v>
      </c>
      <c r="C853" s="39"/>
      <c r="D853" s="214"/>
      <c r="E853" s="39"/>
      <c r="F853" s="39"/>
      <c r="G853" s="211"/>
      <c r="H853" s="211"/>
      <c r="I853" s="209"/>
      <c r="J853" s="211"/>
      <c r="K853" s="211"/>
      <c r="L853" s="211"/>
      <c r="M853" s="209"/>
      <c r="N853" s="209"/>
      <c r="O853" s="209"/>
      <c r="P853" s="209"/>
      <c r="Q853" s="209"/>
      <c r="R853" s="209"/>
      <c r="S853" s="209"/>
      <c r="T853" s="39"/>
      <c r="Z853" s="88"/>
      <c r="AA853" s="88"/>
      <c r="AI853" s="9"/>
      <c r="AJ853" s="9"/>
    </row>
    <row r="854" spans="1:36" s="51" customFormat="1" ht="31.5" x14ac:dyDescent="0.25">
      <c r="A854" s="23"/>
      <c r="B854" s="52" t="s">
        <v>970</v>
      </c>
      <c r="C854" s="210" t="s">
        <v>31</v>
      </c>
      <c r="D854" s="214" t="s">
        <v>31</v>
      </c>
      <c r="E854" s="210" t="s">
        <v>31</v>
      </c>
      <c r="F854" s="210" t="s">
        <v>31</v>
      </c>
      <c r="G854" s="211">
        <f t="shared" ref="G854:S854" si="255">SUM(G855:G867)</f>
        <v>48</v>
      </c>
      <c r="H854" s="211">
        <f t="shared" si="255"/>
        <v>48</v>
      </c>
      <c r="I854" s="209">
        <f t="shared" si="255"/>
        <v>1590.6000000000001</v>
      </c>
      <c r="J854" s="211">
        <f t="shared" si="255"/>
        <v>27</v>
      </c>
      <c r="K854" s="211">
        <f t="shared" si="255"/>
        <v>7</v>
      </c>
      <c r="L854" s="211">
        <f t="shared" si="255"/>
        <v>20</v>
      </c>
      <c r="M854" s="209">
        <f t="shared" si="255"/>
        <v>1054.9000000000001</v>
      </c>
      <c r="N854" s="209">
        <f t="shared" si="255"/>
        <v>260</v>
      </c>
      <c r="O854" s="209">
        <f t="shared" si="255"/>
        <v>794.90000000000009</v>
      </c>
      <c r="P854" s="209">
        <f t="shared" si="255"/>
        <v>38430007</v>
      </c>
      <c r="Q854" s="209">
        <f t="shared" si="255"/>
        <v>17065075.109999999</v>
      </c>
      <c r="R854" s="209">
        <f t="shared" si="255"/>
        <v>8545972.75</v>
      </c>
      <c r="S854" s="209">
        <f t="shared" si="255"/>
        <v>12818959.140000001</v>
      </c>
      <c r="T854" s="39"/>
      <c r="Z854" s="88"/>
      <c r="AA854" s="88"/>
      <c r="AI854" s="9"/>
      <c r="AJ854" s="9"/>
    </row>
    <row r="855" spans="1:36" x14ac:dyDescent="0.25">
      <c r="A855" s="37" t="s">
        <v>639</v>
      </c>
      <c r="B855" s="52" t="s">
        <v>1069</v>
      </c>
      <c r="C855" s="211">
        <v>18</v>
      </c>
      <c r="D855" s="214" t="s">
        <v>1067</v>
      </c>
      <c r="E855" s="54">
        <v>42704</v>
      </c>
      <c r="F855" s="54">
        <v>42734</v>
      </c>
      <c r="G855" s="211">
        <v>6</v>
      </c>
      <c r="H855" s="211">
        <v>6</v>
      </c>
      <c r="I855" s="39">
        <v>147.6</v>
      </c>
      <c r="J855" s="211">
        <f>SUM(K855:L855)</f>
        <v>3</v>
      </c>
      <c r="K855" s="211">
        <v>1</v>
      </c>
      <c r="L855" s="211">
        <v>2</v>
      </c>
      <c r="M855" s="209">
        <f t="shared" ref="M855:M867" si="256">SUM(N855:O855)</f>
        <v>147.60000000000002</v>
      </c>
      <c r="N855" s="39">
        <v>41.7</v>
      </c>
      <c r="O855" s="39">
        <v>105.9</v>
      </c>
      <c r="P855" s="209">
        <f t="shared" si="246"/>
        <v>5377068.0000000009</v>
      </c>
      <c r="Q855" s="209">
        <v>2387719.2999999998</v>
      </c>
      <c r="R855" s="209">
        <v>1195739.48</v>
      </c>
      <c r="S855" s="209">
        <f t="shared" ref="S855:S867" si="257">P855-Q855-R855</f>
        <v>1793609.2200000011</v>
      </c>
      <c r="T855" s="210"/>
      <c r="Z855" s="88"/>
      <c r="AA855" s="88"/>
    </row>
    <row r="856" spans="1:36" x14ac:dyDescent="0.25">
      <c r="A856" s="37" t="s">
        <v>643</v>
      </c>
      <c r="B856" s="52" t="s">
        <v>1070</v>
      </c>
      <c r="C856" s="211">
        <v>16</v>
      </c>
      <c r="D856" s="214" t="s">
        <v>1067</v>
      </c>
      <c r="E856" s="54">
        <v>42704</v>
      </c>
      <c r="F856" s="54">
        <v>42734</v>
      </c>
      <c r="G856" s="211">
        <v>4</v>
      </c>
      <c r="H856" s="211">
        <v>4</v>
      </c>
      <c r="I856" s="39">
        <v>64.900000000000006</v>
      </c>
      <c r="J856" s="211">
        <f t="shared" ref="J856:J867" si="258">SUM(K856:L856)</f>
        <v>2</v>
      </c>
      <c r="K856" s="211">
        <v>0</v>
      </c>
      <c r="L856" s="211">
        <v>2</v>
      </c>
      <c r="M856" s="209">
        <f t="shared" si="256"/>
        <v>64.900000000000006</v>
      </c>
      <c r="N856" s="39">
        <v>0</v>
      </c>
      <c r="O856" s="39">
        <v>64.900000000000006</v>
      </c>
      <c r="P856" s="209">
        <f t="shared" si="246"/>
        <v>2364307</v>
      </c>
      <c r="Q856" s="209">
        <v>1049884.7</v>
      </c>
      <c r="R856" s="209">
        <v>525768.92000000004</v>
      </c>
      <c r="S856" s="209">
        <f t="shared" si="257"/>
        <v>788653.38</v>
      </c>
      <c r="T856" s="210"/>
      <c r="Z856" s="88"/>
      <c r="AA856" s="88"/>
    </row>
    <row r="857" spans="1:36" x14ac:dyDescent="0.25">
      <c r="A857" s="37" t="s">
        <v>645</v>
      </c>
      <c r="B857" s="52" t="s">
        <v>1071</v>
      </c>
      <c r="C857" s="211">
        <v>10</v>
      </c>
      <c r="D857" s="214">
        <v>40004</v>
      </c>
      <c r="E857" s="54">
        <v>42704</v>
      </c>
      <c r="F857" s="54">
        <v>42734</v>
      </c>
      <c r="G857" s="211">
        <v>4</v>
      </c>
      <c r="H857" s="211">
        <v>4</v>
      </c>
      <c r="I857" s="39">
        <v>124.7</v>
      </c>
      <c r="J857" s="211">
        <f t="shared" si="258"/>
        <v>1</v>
      </c>
      <c r="K857" s="211">
        <v>0</v>
      </c>
      <c r="L857" s="211">
        <v>1</v>
      </c>
      <c r="M857" s="209">
        <f t="shared" si="256"/>
        <v>82.2</v>
      </c>
      <c r="N857" s="39">
        <v>0</v>
      </c>
      <c r="O857" s="39">
        <v>82.2</v>
      </c>
      <c r="P857" s="209">
        <f t="shared" si="246"/>
        <v>2994546</v>
      </c>
      <c r="Q857" s="209">
        <v>1329746.1100000001</v>
      </c>
      <c r="R857" s="209">
        <v>665919.94999999995</v>
      </c>
      <c r="S857" s="209">
        <f t="shared" si="257"/>
        <v>998879.94</v>
      </c>
      <c r="T857" s="210"/>
      <c r="Z857" s="88"/>
      <c r="AA857" s="88"/>
    </row>
    <row r="858" spans="1:36" s="63" customFormat="1" x14ac:dyDescent="0.25">
      <c r="A858" s="37" t="s">
        <v>647</v>
      </c>
      <c r="B858" s="52" t="s">
        <v>1072</v>
      </c>
      <c r="C858" s="211" t="s">
        <v>104</v>
      </c>
      <c r="D858" s="214" t="s">
        <v>1073</v>
      </c>
      <c r="E858" s="54">
        <v>42704</v>
      </c>
      <c r="F858" s="54">
        <v>42734</v>
      </c>
      <c r="G858" s="211">
        <v>3</v>
      </c>
      <c r="H858" s="211">
        <v>3</v>
      </c>
      <c r="I858" s="39">
        <v>100.7</v>
      </c>
      <c r="J858" s="211">
        <f t="shared" si="258"/>
        <v>3</v>
      </c>
      <c r="K858" s="211">
        <v>0</v>
      </c>
      <c r="L858" s="211">
        <v>3</v>
      </c>
      <c r="M858" s="209">
        <f t="shared" si="256"/>
        <v>85</v>
      </c>
      <c r="N858" s="39">
        <v>0</v>
      </c>
      <c r="O858" s="39">
        <v>85</v>
      </c>
      <c r="P858" s="209">
        <f t="shared" si="246"/>
        <v>3096550</v>
      </c>
      <c r="Q858" s="209">
        <v>1375041.6</v>
      </c>
      <c r="R858" s="209">
        <v>688603.36</v>
      </c>
      <c r="S858" s="209">
        <f t="shared" si="257"/>
        <v>1032905.0399999999</v>
      </c>
      <c r="T858" s="39"/>
      <c r="Z858" s="88"/>
      <c r="AA858" s="88"/>
      <c r="AI858" s="65"/>
      <c r="AJ858" s="65"/>
    </row>
    <row r="859" spans="1:36" s="63" customFormat="1" x14ac:dyDescent="0.25">
      <c r="A859" s="37" t="s">
        <v>649</v>
      </c>
      <c r="B859" s="52" t="s">
        <v>1074</v>
      </c>
      <c r="C859" s="211">
        <v>13</v>
      </c>
      <c r="D859" s="214" t="s">
        <v>1073</v>
      </c>
      <c r="E859" s="54">
        <v>42704</v>
      </c>
      <c r="F859" s="54">
        <v>42734</v>
      </c>
      <c r="G859" s="211">
        <v>1</v>
      </c>
      <c r="H859" s="211">
        <v>1</v>
      </c>
      <c r="I859" s="39">
        <v>201.2</v>
      </c>
      <c r="J859" s="211">
        <f t="shared" si="258"/>
        <v>1</v>
      </c>
      <c r="K859" s="211">
        <v>0</v>
      </c>
      <c r="L859" s="211">
        <v>1</v>
      </c>
      <c r="M859" s="209">
        <f t="shared" si="256"/>
        <v>39.9</v>
      </c>
      <c r="N859" s="39">
        <v>0</v>
      </c>
      <c r="O859" s="39">
        <v>39.9</v>
      </c>
      <c r="P859" s="209">
        <f t="shared" si="246"/>
        <v>1453557</v>
      </c>
      <c r="Q859" s="209">
        <v>645460.71</v>
      </c>
      <c r="R859" s="209">
        <v>323238.52</v>
      </c>
      <c r="S859" s="209">
        <f t="shared" si="257"/>
        <v>484857.77</v>
      </c>
      <c r="T859" s="39"/>
      <c r="Z859" s="88"/>
      <c r="AA859" s="88"/>
      <c r="AI859" s="65"/>
      <c r="AJ859" s="65"/>
    </row>
    <row r="860" spans="1:36" s="63" customFormat="1" x14ac:dyDescent="0.25">
      <c r="A860" s="37" t="s">
        <v>651</v>
      </c>
      <c r="B860" s="52" t="s">
        <v>1075</v>
      </c>
      <c r="C860" s="211">
        <v>14</v>
      </c>
      <c r="D860" s="214" t="s">
        <v>1073</v>
      </c>
      <c r="E860" s="54">
        <v>42704</v>
      </c>
      <c r="F860" s="54">
        <v>42734</v>
      </c>
      <c r="G860" s="211">
        <v>1</v>
      </c>
      <c r="H860" s="211">
        <v>1</v>
      </c>
      <c r="I860" s="39">
        <v>207.2</v>
      </c>
      <c r="J860" s="211">
        <f t="shared" si="258"/>
        <v>1</v>
      </c>
      <c r="K860" s="211">
        <v>0</v>
      </c>
      <c r="L860" s="211">
        <v>1</v>
      </c>
      <c r="M860" s="209">
        <f t="shared" si="256"/>
        <v>59.9</v>
      </c>
      <c r="N860" s="39">
        <v>0</v>
      </c>
      <c r="O860" s="39">
        <v>59.9</v>
      </c>
      <c r="P860" s="209">
        <f t="shared" si="246"/>
        <v>2182157</v>
      </c>
      <c r="Q860" s="209">
        <v>968999.91</v>
      </c>
      <c r="R860" s="209">
        <v>485262.84</v>
      </c>
      <c r="S860" s="209">
        <f t="shared" si="257"/>
        <v>727894.24999999977</v>
      </c>
      <c r="T860" s="39"/>
      <c r="Z860" s="88"/>
      <c r="AA860" s="88"/>
      <c r="AI860" s="65"/>
      <c r="AJ860" s="65"/>
    </row>
    <row r="861" spans="1:36" s="63" customFormat="1" x14ac:dyDescent="0.25">
      <c r="A861" s="37" t="s">
        <v>653</v>
      </c>
      <c r="B861" s="52" t="s">
        <v>1076</v>
      </c>
      <c r="C861" s="211">
        <v>15</v>
      </c>
      <c r="D861" s="214" t="s">
        <v>1073</v>
      </c>
      <c r="E861" s="54">
        <v>42704</v>
      </c>
      <c r="F861" s="54">
        <v>42734</v>
      </c>
      <c r="G861" s="211">
        <v>2</v>
      </c>
      <c r="H861" s="211">
        <v>2</v>
      </c>
      <c r="I861" s="39">
        <v>134.1</v>
      </c>
      <c r="J861" s="211">
        <f t="shared" si="258"/>
        <v>2</v>
      </c>
      <c r="K861" s="211">
        <v>0</v>
      </c>
      <c r="L861" s="211">
        <v>2</v>
      </c>
      <c r="M861" s="209">
        <f t="shared" si="256"/>
        <v>67.7</v>
      </c>
      <c r="N861" s="39">
        <v>0</v>
      </c>
      <c r="O861" s="39">
        <v>67.7</v>
      </c>
      <c r="P861" s="209">
        <f t="shared" si="246"/>
        <v>2466311</v>
      </c>
      <c r="Q861" s="209">
        <v>1095180.19</v>
      </c>
      <c r="R861" s="209">
        <v>548452.31999999995</v>
      </c>
      <c r="S861" s="209">
        <f t="shared" si="257"/>
        <v>822678.49000000011</v>
      </c>
      <c r="T861" s="39"/>
      <c r="Z861" s="88"/>
      <c r="AA861" s="88"/>
      <c r="AI861" s="65"/>
      <c r="AJ861" s="65"/>
    </row>
    <row r="862" spans="1:36" x14ac:dyDescent="0.25">
      <c r="A862" s="37" t="s">
        <v>655</v>
      </c>
      <c r="B862" s="52" t="s">
        <v>1077</v>
      </c>
      <c r="C862" s="211">
        <v>17</v>
      </c>
      <c r="D862" s="214" t="s">
        <v>1073</v>
      </c>
      <c r="E862" s="54">
        <v>42704</v>
      </c>
      <c r="F862" s="54">
        <v>42734</v>
      </c>
      <c r="G862" s="211">
        <v>4</v>
      </c>
      <c r="H862" s="211">
        <v>4</v>
      </c>
      <c r="I862" s="39">
        <v>110.6</v>
      </c>
      <c r="J862" s="211">
        <f t="shared" si="258"/>
        <v>3</v>
      </c>
      <c r="K862" s="211">
        <v>2</v>
      </c>
      <c r="L862" s="211">
        <v>1</v>
      </c>
      <c r="M862" s="209">
        <f t="shared" si="256"/>
        <v>82.5</v>
      </c>
      <c r="N862" s="39">
        <v>58.1</v>
      </c>
      <c r="O862" s="39">
        <v>24.4</v>
      </c>
      <c r="P862" s="209">
        <f t="shared" si="246"/>
        <v>3005475</v>
      </c>
      <c r="Q862" s="209">
        <v>1334599.2</v>
      </c>
      <c r="R862" s="209">
        <v>668350.31999999995</v>
      </c>
      <c r="S862" s="209">
        <f t="shared" si="257"/>
        <v>1002525.4800000001</v>
      </c>
      <c r="T862" s="210"/>
      <c r="Z862" s="88"/>
      <c r="AA862" s="88"/>
    </row>
    <row r="863" spans="1:36" s="93" customFormat="1" x14ac:dyDescent="0.25">
      <c r="A863" s="37" t="s">
        <v>658</v>
      </c>
      <c r="B863" s="52" t="s">
        <v>1078</v>
      </c>
      <c r="C863" s="211">
        <v>9</v>
      </c>
      <c r="D863" s="214" t="s">
        <v>1073</v>
      </c>
      <c r="E863" s="54">
        <v>42704</v>
      </c>
      <c r="F863" s="54">
        <v>42734</v>
      </c>
      <c r="G863" s="211">
        <v>6</v>
      </c>
      <c r="H863" s="211">
        <v>6</v>
      </c>
      <c r="I863" s="39">
        <v>131</v>
      </c>
      <c r="J863" s="211">
        <f t="shared" si="258"/>
        <v>2</v>
      </c>
      <c r="K863" s="211">
        <v>0</v>
      </c>
      <c r="L863" s="211">
        <v>2</v>
      </c>
      <c r="M863" s="209">
        <f t="shared" si="256"/>
        <v>98.5</v>
      </c>
      <c r="N863" s="39">
        <v>0</v>
      </c>
      <c r="O863" s="39">
        <v>98.5</v>
      </c>
      <c r="P863" s="209">
        <f t="shared" si="246"/>
        <v>3588355</v>
      </c>
      <c r="Q863" s="209">
        <v>1593430.56</v>
      </c>
      <c r="R863" s="209">
        <v>797969.78</v>
      </c>
      <c r="S863" s="209">
        <v>1196954.6599999999</v>
      </c>
      <c r="T863" s="210"/>
      <c r="Z863" s="88"/>
      <c r="AA863" s="88"/>
      <c r="AI863" s="9"/>
      <c r="AJ863" s="9"/>
    </row>
    <row r="864" spans="1:36" x14ac:dyDescent="0.25">
      <c r="A864" s="37" t="s">
        <v>191</v>
      </c>
      <c r="B864" s="52" t="s">
        <v>1079</v>
      </c>
      <c r="C864" s="211">
        <v>8</v>
      </c>
      <c r="D864" s="214" t="s">
        <v>1073</v>
      </c>
      <c r="E864" s="54">
        <v>42704</v>
      </c>
      <c r="F864" s="54">
        <v>42734</v>
      </c>
      <c r="G864" s="211">
        <v>11</v>
      </c>
      <c r="H864" s="211">
        <v>11</v>
      </c>
      <c r="I864" s="39">
        <v>176</v>
      </c>
      <c r="J864" s="211">
        <f t="shared" si="258"/>
        <v>4</v>
      </c>
      <c r="K864" s="211">
        <v>3</v>
      </c>
      <c r="L864" s="211">
        <v>1</v>
      </c>
      <c r="M864" s="209">
        <f t="shared" si="256"/>
        <v>176</v>
      </c>
      <c r="N864" s="39">
        <v>131.9</v>
      </c>
      <c r="O864" s="39">
        <v>44.1</v>
      </c>
      <c r="P864" s="209">
        <f t="shared" si="246"/>
        <v>6411680</v>
      </c>
      <c r="Q864" s="209">
        <v>2847144.96</v>
      </c>
      <c r="R864" s="209">
        <v>1425814.01</v>
      </c>
      <c r="S864" s="209">
        <f t="shared" si="257"/>
        <v>2138721.0300000003</v>
      </c>
      <c r="T864" s="210"/>
      <c r="Z864" s="88"/>
      <c r="AA864" s="88"/>
    </row>
    <row r="865" spans="1:32" x14ac:dyDescent="0.25">
      <c r="A865" s="37" t="s">
        <v>663</v>
      </c>
      <c r="B865" s="52" t="s">
        <v>1080</v>
      </c>
      <c r="C865" s="211">
        <v>6</v>
      </c>
      <c r="D865" s="214" t="s">
        <v>1073</v>
      </c>
      <c r="E865" s="54">
        <v>42704</v>
      </c>
      <c r="F865" s="54">
        <v>42734</v>
      </c>
      <c r="G865" s="211">
        <v>2</v>
      </c>
      <c r="H865" s="211">
        <v>2</v>
      </c>
      <c r="I865" s="39">
        <v>52.7</v>
      </c>
      <c r="J865" s="211">
        <f t="shared" si="258"/>
        <v>2</v>
      </c>
      <c r="K865" s="211">
        <v>0</v>
      </c>
      <c r="L865" s="211">
        <v>2</v>
      </c>
      <c r="M865" s="209">
        <f t="shared" si="256"/>
        <v>52.7</v>
      </c>
      <c r="N865" s="39">
        <v>0</v>
      </c>
      <c r="O865" s="39">
        <v>52.7</v>
      </c>
      <c r="P865" s="209">
        <f>M865*36430</f>
        <v>1919861</v>
      </c>
      <c r="Q865" s="209">
        <v>852525.79</v>
      </c>
      <c r="R865" s="209">
        <v>426934.08</v>
      </c>
      <c r="S865" s="209">
        <f t="shared" si="257"/>
        <v>640401.12999999989</v>
      </c>
      <c r="T865" s="210"/>
      <c r="Z865" s="88"/>
      <c r="AA865" s="88"/>
    </row>
    <row r="866" spans="1:32" x14ac:dyDescent="0.25">
      <c r="A866" s="37" t="s">
        <v>666</v>
      </c>
      <c r="B866" s="52" t="s">
        <v>1081</v>
      </c>
      <c r="C866" s="211">
        <v>3</v>
      </c>
      <c r="D866" s="214" t="s">
        <v>1073</v>
      </c>
      <c r="E866" s="54">
        <v>42704</v>
      </c>
      <c r="F866" s="54">
        <v>42734</v>
      </c>
      <c r="G866" s="211">
        <v>2</v>
      </c>
      <c r="H866" s="211">
        <v>2</v>
      </c>
      <c r="I866" s="39">
        <v>55.5</v>
      </c>
      <c r="J866" s="211">
        <f t="shared" si="258"/>
        <v>2</v>
      </c>
      <c r="K866" s="211">
        <v>1</v>
      </c>
      <c r="L866" s="211">
        <v>1</v>
      </c>
      <c r="M866" s="209">
        <f t="shared" si="256"/>
        <v>55.5</v>
      </c>
      <c r="N866" s="39">
        <v>28.3</v>
      </c>
      <c r="O866" s="39">
        <v>27.2</v>
      </c>
      <c r="P866" s="209">
        <f>M866*36430</f>
        <v>2021865</v>
      </c>
      <c r="Q866" s="209">
        <v>897821.28</v>
      </c>
      <c r="R866" s="209">
        <v>449617.49</v>
      </c>
      <c r="S866" s="209">
        <f t="shared" si="257"/>
        <v>674426.23</v>
      </c>
      <c r="T866" s="210"/>
      <c r="Z866" s="88"/>
      <c r="AA866" s="88"/>
    </row>
    <row r="867" spans="1:32" x14ac:dyDescent="0.25">
      <c r="A867" s="37" t="s">
        <v>557</v>
      </c>
      <c r="B867" s="52" t="s">
        <v>1082</v>
      </c>
      <c r="C867" s="211">
        <v>2</v>
      </c>
      <c r="D867" s="214" t="s">
        <v>1073</v>
      </c>
      <c r="E867" s="54">
        <v>42704</v>
      </c>
      <c r="F867" s="54">
        <v>42734</v>
      </c>
      <c r="G867" s="211">
        <v>2</v>
      </c>
      <c r="H867" s="211">
        <v>2</v>
      </c>
      <c r="I867" s="39">
        <v>84.4</v>
      </c>
      <c r="J867" s="211">
        <f t="shared" si="258"/>
        <v>1</v>
      </c>
      <c r="K867" s="211">
        <v>0</v>
      </c>
      <c r="L867" s="211">
        <v>1</v>
      </c>
      <c r="M867" s="209">
        <f t="shared" si="256"/>
        <v>42.5</v>
      </c>
      <c r="N867" s="39">
        <v>0</v>
      </c>
      <c r="O867" s="39">
        <v>42.5</v>
      </c>
      <c r="P867" s="209">
        <f>M867*36430</f>
        <v>1548275</v>
      </c>
      <c r="Q867" s="209">
        <v>687520.8</v>
      </c>
      <c r="R867" s="209">
        <v>344301.68</v>
      </c>
      <c r="S867" s="209">
        <f t="shared" si="257"/>
        <v>516452.51999999996</v>
      </c>
      <c r="T867" s="210"/>
      <c r="Z867" s="88"/>
      <c r="AA867" s="88"/>
    </row>
    <row r="868" spans="1:32" ht="16.5" customHeight="1" x14ac:dyDescent="0.25">
      <c r="A868" s="23"/>
      <c r="B868" s="43" t="s">
        <v>214</v>
      </c>
      <c r="C868" s="37"/>
      <c r="D868" s="214"/>
      <c r="E868" s="210"/>
      <c r="F868" s="41"/>
      <c r="G868" s="211"/>
      <c r="H868" s="211"/>
      <c r="I868" s="209"/>
      <c r="J868" s="211"/>
      <c r="K868" s="211"/>
      <c r="L868" s="211"/>
      <c r="M868" s="209"/>
      <c r="N868" s="209"/>
      <c r="O868" s="209"/>
      <c r="P868" s="209"/>
      <c r="Q868" s="209"/>
      <c r="R868" s="209"/>
      <c r="S868" s="209"/>
      <c r="T868" s="210"/>
      <c r="Z868" s="88"/>
      <c r="AA868" s="88"/>
    </row>
    <row r="869" spans="1:32" ht="21" x14ac:dyDescent="0.25">
      <c r="A869" s="211"/>
      <c r="B869" s="52" t="s">
        <v>907</v>
      </c>
      <c r="C869" s="39"/>
      <c r="D869" s="214"/>
      <c r="E869" s="39"/>
      <c r="F869" s="39"/>
      <c r="G869" s="211"/>
      <c r="H869" s="211"/>
      <c r="I869" s="209"/>
      <c r="J869" s="211"/>
      <c r="K869" s="211"/>
      <c r="L869" s="211"/>
      <c r="M869" s="209"/>
      <c r="N869" s="209"/>
      <c r="O869" s="209"/>
      <c r="P869" s="209"/>
      <c r="Q869" s="209"/>
      <c r="R869" s="209"/>
      <c r="S869" s="209"/>
      <c r="T869" s="210"/>
      <c r="Z869" s="88"/>
      <c r="AA869" s="88"/>
    </row>
    <row r="870" spans="1:32" ht="31.5" x14ac:dyDescent="0.25">
      <c r="A870" s="211"/>
      <c r="B870" s="52" t="s">
        <v>48</v>
      </c>
      <c r="C870" s="210" t="s">
        <v>31</v>
      </c>
      <c r="D870" s="214" t="s">
        <v>31</v>
      </c>
      <c r="E870" s="210" t="s">
        <v>31</v>
      </c>
      <c r="F870" s="210" t="s">
        <v>31</v>
      </c>
      <c r="G870" s="211">
        <f>SUM(G871:G875)</f>
        <v>99</v>
      </c>
      <c r="H870" s="211">
        <f t="shared" ref="H870:S870" si="259">SUM(H871:H875)</f>
        <v>99</v>
      </c>
      <c r="I870" s="209">
        <f t="shared" si="259"/>
        <v>1781.2</v>
      </c>
      <c r="J870" s="211">
        <f t="shared" si="259"/>
        <v>38</v>
      </c>
      <c r="K870" s="211">
        <f t="shared" si="259"/>
        <v>9</v>
      </c>
      <c r="L870" s="211">
        <f t="shared" si="259"/>
        <v>29</v>
      </c>
      <c r="M870" s="209">
        <f t="shared" si="259"/>
        <v>1624.09</v>
      </c>
      <c r="N870" s="209">
        <f t="shared" si="259"/>
        <v>347.70000000000005</v>
      </c>
      <c r="O870" s="209">
        <f t="shared" si="259"/>
        <v>1276.3899999999999</v>
      </c>
      <c r="P870" s="209">
        <f t="shared" si="259"/>
        <v>59165598.700000003</v>
      </c>
      <c r="Q870" s="209">
        <f t="shared" si="259"/>
        <v>26272838.979999997</v>
      </c>
      <c r="R870" s="209">
        <f t="shared" si="259"/>
        <v>13157103.889999999</v>
      </c>
      <c r="S870" s="209">
        <f t="shared" si="259"/>
        <v>19735655.829999998</v>
      </c>
      <c r="T870" s="210"/>
      <c r="Z870" s="88"/>
      <c r="AA870" s="88"/>
      <c r="AB870" s="133"/>
    </row>
    <row r="871" spans="1:32" x14ac:dyDescent="0.25">
      <c r="A871" s="37" t="s">
        <v>670</v>
      </c>
      <c r="B871" s="52" t="s">
        <v>1083</v>
      </c>
      <c r="C871" s="39" t="s">
        <v>211</v>
      </c>
      <c r="D871" s="214" t="s">
        <v>1084</v>
      </c>
      <c r="E871" s="54">
        <v>42704</v>
      </c>
      <c r="F871" s="54">
        <v>42734</v>
      </c>
      <c r="G871" s="211">
        <v>29</v>
      </c>
      <c r="H871" s="211">
        <v>29</v>
      </c>
      <c r="I871" s="39">
        <v>478.7</v>
      </c>
      <c r="J871" s="211">
        <f>SUM(K871:L871)</f>
        <v>7</v>
      </c>
      <c r="K871" s="211">
        <v>0</v>
      </c>
      <c r="L871" s="211">
        <v>7</v>
      </c>
      <c r="M871" s="209">
        <f>SUM(N871:O871)</f>
        <v>377.79</v>
      </c>
      <c r="N871" s="39">
        <v>0</v>
      </c>
      <c r="O871" s="39">
        <v>377.79</v>
      </c>
      <c r="P871" s="209">
        <f>M871*36430</f>
        <v>13762889.700000001</v>
      </c>
      <c r="Q871" s="209">
        <v>6111493.7199999997</v>
      </c>
      <c r="R871" s="209">
        <v>3060558.39</v>
      </c>
      <c r="S871" s="209">
        <f>P871-Q871-R871</f>
        <v>4590837.5900000017</v>
      </c>
      <c r="T871" s="210"/>
      <c r="Z871" s="88"/>
      <c r="AA871" s="88"/>
    </row>
    <row r="872" spans="1:32" x14ac:dyDescent="0.25">
      <c r="A872" s="37" t="s">
        <v>673</v>
      </c>
      <c r="B872" s="52" t="s">
        <v>1085</v>
      </c>
      <c r="C872" s="211">
        <v>139</v>
      </c>
      <c r="D872" s="214">
        <v>38336</v>
      </c>
      <c r="E872" s="54">
        <v>42704</v>
      </c>
      <c r="F872" s="54">
        <v>42734</v>
      </c>
      <c r="G872" s="211">
        <v>9</v>
      </c>
      <c r="H872" s="211">
        <v>9</v>
      </c>
      <c r="I872" s="39">
        <v>109.7</v>
      </c>
      <c r="J872" s="211">
        <f>SUM(K872:L872)</f>
        <v>3</v>
      </c>
      <c r="K872" s="211">
        <v>0</v>
      </c>
      <c r="L872" s="211">
        <v>3</v>
      </c>
      <c r="M872" s="209">
        <f>SUM(N872:O872)</f>
        <v>109.7</v>
      </c>
      <c r="N872" s="39">
        <v>0</v>
      </c>
      <c r="O872" s="39">
        <v>109.7</v>
      </c>
      <c r="P872" s="209">
        <f>M872*36430</f>
        <v>3996371</v>
      </c>
      <c r="Q872" s="209">
        <v>1774612.51</v>
      </c>
      <c r="R872" s="209">
        <v>888703.4</v>
      </c>
      <c r="S872" s="209">
        <f>P872-Q872-R872</f>
        <v>1333055.0900000003</v>
      </c>
      <c r="T872" s="210"/>
      <c r="Z872" s="88"/>
      <c r="AA872" s="88"/>
    </row>
    <row r="873" spans="1:32" x14ac:dyDescent="0.25">
      <c r="A873" s="37" t="s">
        <v>675</v>
      </c>
      <c r="B873" s="52" t="s">
        <v>1086</v>
      </c>
      <c r="C873" s="211">
        <v>131</v>
      </c>
      <c r="D873" s="214">
        <v>38253</v>
      </c>
      <c r="E873" s="54">
        <v>42704</v>
      </c>
      <c r="F873" s="54">
        <v>42734</v>
      </c>
      <c r="G873" s="211">
        <v>15</v>
      </c>
      <c r="H873" s="211">
        <v>15</v>
      </c>
      <c r="I873" s="39">
        <v>244.9</v>
      </c>
      <c r="J873" s="211">
        <f>SUM(K873:L873)</f>
        <v>7</v>
      </c>
      <c r="K873" s="211">
        <v>3</v>
      </c>
      <c r="L873" s="211">
        <v>4</v>
      </c>
      <c r="M873" s="209">
        <f>SUM(N873:O873)</f>
        <v>244.9</v>
      </c>
      <c r="N873" s="39">
        <v>123.2</v>
      </c>
      <c r="O873" s="39">
        <v>121.7</v>
      </c>
      <c r="P873" s="209">
        <f>M873*36430</f>
        <v>8921707</v>
      </c>
      <c r="Q873" s="209">
        <v>3961737.51</v>
      </c>
      <c r="R873" s="209">
        <v>1983987.8</v>
      </c>
      <c r="S873" s="209">
        <f>P873-Q873-R873</f>
        <v>2975981.6900000004</v>
      </c>
      <c r="T873" s="210"/>
      <c r="Z873" s="88"/>
      <c r="AA873" s="88"/>
    </row>
    <row r="874" spans="1:32" x14ac:dyDescent="0.25">
      <c r="A874" s="37" t="s">
        <v>677</v>
      </c>
      <c r="B874" s="52" t="s">
        <v>1087</v>
      </c>
      <c r="C874" s="210">
        <v>133</v>
      </c>
      <c r="D874" s="214">
        <v>38253</v>
      </c>
      <c r="E874" s="54">
        <v>42704</v>
      </c>
      <c r="F874" s="54">
        <v>42734</v>
      </c>
      <c r="G874" s="210">
        <v>17</v>
      </c>
      <c r="H874" s="210">
        <v>17</v>
      </c>
      <c r="I874" s="39">
        <v>476.6</v>
      </c>
      <c r="J874" s="211">
        <f>SUM(K874:L874)</f>
        <v>9</v>
      </c>
      <c r="K874" s="210">
        <v>3</v>
      </c>
      <c r="L874" s="210">
        <v>6</v>
      </c>
      <c r="M874" s="209">
        <f>SUM(N874:O874)</f>
        <v>420.4</v>
      </c>
      <c r="N874" s="39">
        <v>125.6</v>
      </c>
      <c r="O874" s="39">
        <v>294.8</v>
      </c>
      <c r="P874" s="209">
        <f>M874*36430</f>
        <v>15315172</v>
      </c>
      <c r="Q874" s="209">
        <v>6800793.9900000002</v>
      </c>
      <c r="R874" s="209">
        <v>3405751.2</v>
      </c>
      <c r="S874" s="209">
        <f>P874-Q874-R874</f>
        <v>5108626.8099999996</v>
      </c>
      <c r="T874" s="210"/>
      <c r="Z874" s="88"/>
      <c r="AA874" s="88"/>
    </row>
    <row r="875" spans="1:32" x14ac:dyDescent="0.25">
      <c r="A875" s="37" t="s">
        <v>679</v>
      </c>
      <c r="B875" s="52" t="s">
        <v>1088</v>
      </c>
      <c r="C875" s="210">
        <v>132</v>
      </c>
      <c r="D875" s="214">
        <v>38253</v>
      </c>
      <c r="E875" s="54">
        <v>42704</v>
      </c>
      <c r="F875" s="54">
        <v>42734</v>
      </c>
      <c r="G875" s="210">
        <v>29</v>
      </c>
      <c r="H875" s="210">
        <v>29</v>
      </c>
      <c r="I875" s="39">
        <v>471.3</v>
      </c>
      <c r="J875" s="211">
        <f>SUM(K875:L875)</f>
        <v>12</v>
      </c>
      <c r="K875" s="210">
        <v>3</v>
      </c>
      <c r="L875" s="210">
        <v>9</v>
      </c>
      <c r="M875" s="209">
        <f>SUM(N875:O875)</f>
        <v>471.29999999999995</v>
      </c>
      <c r="N875" s="39">
        <v>98.9</v>
      </c>
      <c r="O875" s="39">
        <v>372.4</v>
      </c>
      <c r="P875" s="209">
        <f>M875*36430</f>
        <v>17169459</v>
      </c>
      <c r="Q875" s="209">
        <v>7624201.25</v>
      </c>
      <c r="R875" s="209">
        <v>3818103.1</v>
      </c>
      <c r="S875" s="209">
        <f>P875-Q875-R875</f>
        <v>5727154.6500000004</v>
      </c>
      <c r="T875" s="210"/>
      <c r="Z875" s="88"/>
      <c r="AA875" s="88"/>
    </row>
    <row r="876" spans="1:32" ht="21" x14ac:dyDescent="0.25">
      <c r="A876" s="23"/>
      <c r="B876" s="35" t="s">
        <v>215</v>
      </c>
      <c r="C876" s="210"/>
      <c r="D876" s="214"/>
      <c r="E876" s="210"/>
      <c r="F876" s="210"/>
      <c r="G876" s="211"/>
      <c r="H876" s="211"/>
      <c r="I876" s="209"/>
      <c r="J876" s="211"/>
      <c r="K876" s="211"/>
      <c r="L876" s="211"/>
      <c r="M876" s="209"/>
      <c r="N876" s="209"/>
      <c r="O876" s="209"/>
      <c r="P876" s="209"/>
      <c r="Q876" s="209"/>
      <c r="R876" s="209"/>
      <c r="S876" s="209"/>
      <c r="T876" s="210"/>
      <c r="Z876" s="88"/>
      <c r="AA876" s="88"/>
      <c r="AB876" s="61"/>
      <c r="AC876" s="61"/>
      <c r="AD876" s="61"/>
      <c r="AE876" s="61"/>
      <c r="AF876" s="61"/>
    </row>
    <row r="877" spans="1:32" ht="31.5" x14ac:dyDescent="0.25">
      <c r="A877" s="23"/>
      <c r="B877" s="35" t="s">
        <v>59</v>
      </c>
      <c r="C877" s="210" t="s">
        <v>31</v>
      </c>
      <c r="D877" s="214" t="s">
        <v>31</v>
      </c>
      <c r="E877" s="210" t="s">
        <v>31</v>
      </c>
      <c r="F877" s="210" t="s">
        <v>31</v>
      </c>
      <c r="G877" s="211">
        <f>SUM(G878:G880)</f>
        <v>35</v>
      </c>
      <c r="H877" s="211">
        <f t="shared" ref="H877:Y877" si="260">SUM(H878:H880)</f>
        <v>35</v>
      </c>
      <c r="I877" s="209">
        <f t="shared" si="260"/>
        <v>1222.57</v>
      </c>
      <c r="J877" s="211">
        <f t="shared" si="260"/>
        <v>18</v>
      </c>
      <c r="K877" s="211">
        <f t="shared" si="260"/>
        <v>2</v>
      </c>
      <c r="L877" s="211">
        <f t="shared" si="260"/>
        <v>16</v>
      </c>
      <c r="M877" s="209">
        <f t="shared" si="260"/>
        <v>584.63000000000011</v>
      </c>
      <c r="N877" s="209">
        <f t="shared" si="260"/>
        <v>66.599999999999994</v>
      </c>
      <c r="O877" s="209">
        <f t="shared" si="260"/>
        <v>518.03</v>
      </c>
      <c r="P877" s="209">
        <f t="shared" si="260"/>
        <v>21298070.899999999</v>
      </c>
      <c r="Q877" s="209">
        <f t="shared" si="260"/>
        <v>9457536.1300000008</v>
      </c>
      <c r="R877" s="209">
        <f t="shared" si="260"/>
        <v>4736213.91</v>
      </c>
      <c r="S877" s="209">
        <f t="shared" si="260"/>
        <v>7104320.8599999985</v>
      </c>
      <c r="T877" s="209"/>
      <c r="U877" s="209">
        <f t="shared" si="260"/>
        <v>0</v>
      </c>
      <c r="V877" s="209">
        <f t="shared" si="260"/>
        <v>0</v>
      </c>
      <c r="W877" s="209">
        <f t="shared" si="260"/>
        <v>0</v>
      </c>
      <c r="X877" s="209">
        <f t="shared" si="260"/>
        <v>0</v>
      </c>
      <c r="Y877" s="209">
        <f t="shared" si="260"/>
        <v>0</v>
      </c>
      <c r="Z877" s="88"/>
      <c r="AA877" s="209"/>
      <c r="AB877" s="147"/>
      <c r="AC877" s="147"/>
      <c r="AD877" s="147"/>
      <c r="AE877" s="147"/>
      <c r="AF877" s="147"/>
    </row>
    <row r="878" spans="1:32" x14ac:dyDescent="0.25">
      <c r="A878" s="66">
        <v>138</v>
      </c>
      <c r="B878" s="36" t="s">
        <v>1089</v>
      </c>
      <c r="C878" s="210">
        <v>48</v>
      </c>
      <c r="D878" s="214" t="s">
        <v>222</v>
      </c>
      <c r="E878" s="54">
        <v>42704</v>
      </c>
      <c r="F878" s="54">
        <v>42734</v>
      </c>
      <c r="G878" s="211">
        <v>27</v>
      </c>
      <c r="H878" s="211">
        <v>27</v>
      </c>
      <c r="I878" s="39">
        <v>590.79999999999995</v>
      </c>
      <c r="J878" s="211">
        <f>SUM(K878:L878)</f>
        <v>13</v>
      </c>
      <c r="K878" s="211">
        <v>1</v>
      </c>
      <c r="L878" s="211">
        <v>12</v>
      </c>
      <c r="M878" s="209">
        <f>SUM(N878:O878)</f>
        <v>416.87</v>
      </c>
      <c r="N878" s="39">
        <v>34</v>
      </c>
      <c r="O878" s="39">
        <v>382.87</v>
      </c>
      <c r="P878" s="209">
        <f>M878*36430</f>
        <v>15186574.1</v>
      </c>
      <c r="Q878" s="209">
        <v>6743689.3200000003</v>
      </c>
      <c r="R878" s="209">
        <v>3377153.91</v>
      </c>
      <c r="S878" s="209">
        <f>P878-Q878-R878</f>
        <v>5065730.8699999992</v>
      </c>
      <c r="T878" s="210"/>
      <c r="Z878" s="88"/>
      <c r="AA878" s="88"/>
      <c r="AB878" s="61"/>
      <c r="AC878" s="61"/>
      <c r="AD878" s="61"/>
      <c r="AE878" s="61"/>
      <c r="AF878" s="61"/>
    </row>
    <row r="879" spans="1:32" x14ac:dyDescent="0.25">
      <c r="A879" s="66">
        <v>139</v>
      </c>
      <c r="B879" s="36" t="s">
        <v>1090</v>
      </c>
      <c r="C879" s="210">
        <v>20</v>
      </c>
      <c r="D879" s="214" t="s">
        <v>1091</v>
      </c>
      <c r="E879" s="54">
        <v>42704</v>
      </c>
      <c r="F879" s="54">
        <v>42734</v>
      </c>
      <c r="G879" s="211">
        <v>3</v>
      </c>
      <c r="H879" s="211">
        <v>3</v>
      </c>
      <c r="I879" s="39">
        <v>130.41999999999999</v>
      </c>
      <c r="J879" s="211">
        <f>SUM(K879:L879)</f>
        <v>3</v>
      </c>
      <c r="K879" s="211">
        <v>1</v>
      </c>
      <c r="L879" s="211">
        <v>2</v>
      </c>
      <c r="M879" s="209">
        <f>SUM(N879:O879)</f>
        <v>97.82</v>
      </c>
      <c r="N879" s="39">
        <v>32.6</v>
      </c>
      <c r="O879" s="39">
        <v>65.22</v>
      </c>
      <c r="P879" s="209">
        <f>M879*36430</f>
        <v>3563582.5999999996</v>
      </c>
      <c r="Q879" s="209">
        <v>1582430.23</v>
      </c>
      <c r="R879" s="209">
        <v>792460.95</v>
      </c>
      <c r="S879" s="209">
        <f>P879-Q879-R879</f>
        <v>1188691.4199999997</v>
      </c>
      <c r="T879" s="210"/>
      <c r="Z879" s="88"/>
      <c r="AA879" s="88"/>
    </row>
    <row r="880" spans="1:32" x14ac:dyDescent="0.25">
      <c r="A880" s="66">
        <v>140</v>
      </c>
      <c r="B880" s="36" t="s">
        <v>1092</v>
      </c>
      <c r="C880" s="210">
        <v>59</v>
      </c>
      <c r="D880" s="214">
        <v>38313</v>
      </c>
      <c r="E880" s="54">
        <v>42704</v>
      </c>
      <c r="F880" s="54">
        <v>42734</v>
      </c>
      <c r="G880" s="211">
        <v>5</v>
      </c>
      <c r="H880" s="211">
        <v>5</v>
      </c>
      <c r="I880" s="39">
        <v>501.35</v>
      </c>
      <c r="J880" s="211">
        <f>SUM(K880:L880)</f>
        <v>2</v>
      </c>
      <c r="K880" s="211">
        <v>0</v>
      </c>
      <c r="L880" s="211">
        <v>2</v>
      </c>
      <c r="M880" s="209">
        <f>SUM(N880:O880)</f>
        <v>69.94</v>
      </c>
      <c r="N880" s="39">
        <v>0</v>
      </c>
      <c r="O880" s="39">
        <v>69.94</v>
      </c>
      <c r="P880" s="209">
        <f>M880*36430</f>
        <v>2547914.1999999997</v>
      </c>
      <c r="Q880" s="209">
        <v>1131416.58</v>
      </c>
      <c r="R880" s="209">
        <v>566599.05000000005</v>
      </c>
      <c r="S880" s="209">
        <f>P880-Q880-R880</f>
        <v>849898.5699999996</v>
      </c>
      <c r="T880" s="210"/>
      <c r="Z880" s="88"/>
      <c r="AA880" s="88"/>
    </row>
    <row r="881" spans="1:38" s="51" customFormat="1" ht="21" x14ac:dyDescent="0.25">
      <c r="A881" s="23"/>
      <c r="B881" s="35" t="s">
        <v>910</v>
      </c>
      <c r="C881" s="210"/>
      <c r="D881" s="214"/>
      <c r="E881" s="210"/>
      <c r="F881" s="210"/>
      <c r="G881" s="211"/>
      <c r="H881" s="211"/>
      <c r="I881" s="209"/>
      <c r="J881" s="211"/>
      <c r="K881" s="211"/>
      <c r="L881" s="211"/>
      <c r="M881" s="209"/>
      <c r="N881" s="209"/>
      <c r="O881" s="209"/>
      <c r="P881" s="209"/>
      <c r="Q881" s="209"/>
      <c r="R881" s="209"/>
      <c r="S881" s="209"/>
      <c r="T881" s="39"/>
      <c r="Z881" s="88"/>
      <c r="AA881" s="88"/>
      <c r="AI881" s="9"/>
      <c r="AJ881" s="9"/>
    </row>
    <row r="882" spans="1:38" s="51" customFormat="1" ht="31.5" x14ac:dyDescent="0.25">
      <c r="A882" s="23"/>
      <c r="B882" s="35" t="s">
        <v>216</v>
      </c>
      <c r="C882" s="210" t="s">
        <v>31</v>
      </c>
      <c r="D882" s="214" t="s">
        <v>31</v>
      </c>
      <c r="E882" s="210" t="s">
        <v>31</v>
      </c>
      <c r="F882" s="210" t="s">
        <v>31</v>
      </c>
      <c r="G882" s="211">
        <f t="shared" ref="G882:S882" si="261">SUM(G883:G889)</f>
        <v>58</v>
      </c>
      <c r="H882" s="211">
        <f t="shared" si="261"/>
        <v>58</v>
      </c>
      <c r="I882" s="209">
        <f t="shared" si="261"/>
        <v>1816.6</v>
      </c>
      <c r="J882" s="211">
        <f t="shared" si="261"/>
        <v>21</v>
      </c>
      <c r="K882" s="211">
        <f t="shared" si="261"/>
        <v>4</v>
      </c>
      <c r="L882" s="211">
        <f t="shared" si="261"/>
        <v>17</v>
      </c>
      <c r="M882" s="209">
        <f t="shared" si="261"/>
        <v>945.4</v>
      </c>
      <c r="N882" s="209">
        <f t="shared" si="261"/>
        <v>129.9</v>
      </c>
      <c r="O882" s="209">
        <f t="shared" si="261"/>
        <v>815.5</v>
      </c>
      <c r="P882" s="209">
        <f t="shared" si="261"/>
        <v>34440922</v>
      </c>
      <c r="Q882" s="209">
        <f t="shared" si="261"/>
        <v>15293697.990000002</v>
      </c>
      <c r="R882" s="209">
        <f t="shared" si="261"/>
        <v>7658889.5999999996</v>
      </c>
      <c r="S882" s="209">
        <f t="shared" si="261"/>
        <v>11488334.41</v>
      </c>
      <c r="T882" s="118"/>
      <c r="Z882" s="88"/>
      <c r="AA882" s="88"/>
      <c r="AI882" s="9"/>
      <c r="AJ882" s="9"/>
    </row>
    <row r="883" spans="1:38" x14ac:dyDescent="0.25">
      <c r="A883" s="37" t="s">
        <v>690</v>
      </c>
      <c r="B883" s="36" t="s">
        <v>1093</v>
      </c>
      <c r="C883" s="210">
        <v>81</v>
      </c>
      <c r="D883" s="214" t="s">
        <v>1094</v>
      </c>
      <c r="E883" s="54">
        <v>42704</v>
      </c>
      <c r="F883" s="54">
        <v>42734</v>
      </c>
      <c r="G883" s="211">
        <v>7</v>
      </c>
      <c r="H883" s="211">
        <v>7</v>
      </c>
      <c r="I883" s="39">
        <v>419.8</v>
      </c>
      <c r="J883" s="211">
        <f>SUM(K883:L883)</f>
        <v>3</v>
      </c>
      <c r="K883" s="211">
        <v>0</v>
      </c>
      <c r="L883" s="211">
        <v>3</v>
      </c>
      <c r="M883" s="209">
        <f t="shared" ref="M883:M889" si="262">SUM(N883:O883)</f>
        <v>115.9</v>
      </c>
      <c r="N883" s="39">
        <v>0</v>
      </c>
      <c r="O883" s="39">
        <v>115.9</v>
      </c>
      <c r="P883" s="209">
        <v>4222237</v>
      </c>
      <c r="Q883" s="209">
        <v>1874909.67</v>
      </c>
      <c r="R883" s="209">
        <v>938930.93</v>
      </c>
      <c r="S883" s="209">
        <f t="shared" ref="S883:S889" si="263">P883-Q883-R883</f>
        <v>1408396.4</v>
      </c>
      <c r="T883" s="210"/>
      <c r="Z883" s="88"/>
      <c r="AA883" s="88"/>
    </row>
    <row r="884" spans="1:38" s="93" customFormat="1" x14ac:dyDescent="0.25">
      <c r="A884" s="37" t="s">
        <v>692</v>
      </c>
      <c r="B884" s="36" t="s">
        <v>1095</v>
      </c>
      <c r="C884" s="210">
        <v>82</v>
      </c>
      <c r="D884" s="214" t="s">
        <v>1094</v>
      </c>
      <c r="E884" s="54">
        <v>42704</v>
      </c>
      <c r="F884" s="54">
        <v>42734</v>
      </c>
      <c r="G884" s="211">
        <v>5</v>
      </c>
      <c r="H884" s="211">
        <v>5</v>
      </c>
      <c r="I884" s="39">
        <v>407.7</v>
      </c>
      <c r="J884" s="211">
        <f t="shared" ref="J884:J889" si="264">SUM(K884:L884)</f>
        <v>3</v>
      </c>
      <c r="K884" s="211">
        <v>0</v>
      </c>
      <c r="L884" s="211">
        <v>3</v>
      </c>
      <c r="M884" s="209">
        <f t="shared" si="262"/>
        <v>155.9</v>
      </c>
      <c r="N884" s="39">
        <v>0</v>
      </c>
      <c r="O884" s="39">
        <v>155.9</v>
      </c>
      <c r="P884" s="209">
        <f t="shared" ref="P884:P889" si="265">M884*36430</f>
        <v>5679437</v>
      </c>
      <c r="Q884" s="209">
        <v>2521988.0699999998</v>
      </c>
      <c r="R884" s="209">
        <v>1262979.58</v>
      </c>
      <c r="S884" s="209">
        <f t="shared" si="263"/>
        <v>1894469.35</v>
      </c>
      <c r="T884" s="210"/>
      <c r="Z884" s="88"/>
      <c r="AA884" s="88"/>
      <c r="AI884" s="9"/>
      <c r="AJ884" s="9"/>
    </row>
    <row r="885" spans="1:38" x14ac:dyDescent="0.25">
      <c r="A885" s="37" t="s">
        <v>694</v>
      </c>
      <c r="B885" s="36" t="s">
        <v>1096</v>
      </c>
      <c r="C885" s="210">
        <v>85</v>
      </c>
      <c r="D885" s="214" t="s">
        <v>1094</v>
      </c>
      <c r="E885" s="54">
        <v>42704</v>
      </c>
      <c r="F885" s="54">
        <v>42734</v>
      </c>
      <c r="G885" s="211">
        <v>2</v>
      </c>
      <c r="H885" s="211">
        <v>2</v>
      </c>
      <c r="I885" s="39">
        <v>179.9</v>
      </c>
      <c r="J885" s="211">
        <f t="shared" si="264"/>
        <v>2</v>
      </c>
      <c r="K885" s="211">
        <v>0</v>
      </c>
      <c r="L885" s="211">
        <v>2</v>
      </c>
      <c r="M885" s="209">
        <f t="shared" si="262"/>
        <v>74.7</v>
      </c>
      <c r="N885" s="39">
        <v>0</v>
      </c>
      <c r="O885" s="39">
        <v>74.7</v>
      </c>
      <c r="P885" s="209">
        <f t="shared" si="265"/>
        <v>2721321</v>
      </c>
      <c r="Q885" s="209">
        <v>1208418.9099999999</v>
      </c>
      <c r="R885" s="209">
        <v>605160.84</v>
      </c>
      <c r="S885" s="209">
        <f t="shared" si="263"/>
        <v>907741.25000000012</v>
      </c>
      <c r="T885" s="210"/>
      <c r="Z885" s="88"/>
      <c r="AA885" s="88"/>
    </row>
    <row r="886" spans="1:38" x14ac:dyDescent="0.25">
      <c r="A886" s="37" t="s">
        <v>696</v>
      </c>
      <c r="B886" s="36" t="s">
        <v>911</v>
      </c>
      <c r="C886" s="210">
        <v>68</v>
      </c>
      <c r="D886" s="214" t="s">
        <v>912</v>
      </c>
      <c r="E886" s="54">
        <v>42704</v>
      </c>
      <c r="F886" s="54">
        <v>42734</v>
      </c>
      <c r="G886" s="211">
        <v>18</v>
      </c>
      <c r="H886" s="211">
        <v>18</v>
      </c>
      <c r="I886" s="39">
        <v>148.19999999999999</v>
      </c>
      <c r="J886" s="211">
        <f t="shared" si="264"/>
        <v>2</v>
      </c>
      <c r="K886" s="211">
        <v>0</v>
      </c>
      <c r="L886" s="211">
        <v>2</v>
      </c>
      <c r="M886" s="209">
        <f t="shared" si="262"/>
        <v>92.7</v>
      </c>
      <c r="N886" s="39">
        <v>0</v>
      </c>
      <c r="O886" s="39">
        <v>92.7</v>
      </c>
      <c r="P886" s="209">
        <f t="shared" si="265"/>
        <v>3377061</v>
      </c>
      <c r="Q886" s="209">
        <v>1499604.19</v>
      </c>
      <c r="R886" s="209">
        <v>750982.72</v>
      </c>
      <c r="S886" s="209">
        <f t="shared" si="263"/>
        <v>1126474.0900000001</v>
      </c>
      <c r="T886" s="210"/>
      <c r="Z886" s="88"/>
      <c r="AA886" s="88"/>
    </row>
    <row r="887" spans="1:38" x14ac:dyDescent="0.25">
      <c r="A887" s="37" t="s">
        <v>698</v>
      </c>
      <c r="B887" s="36" t="s">
        <v>1097</v>
      </c>
      <c r="C887" s="210">
        <v>61</v>
      </c>
      <c r="D887" s="214" t="s">
        <v>1098</v>
      </c>
      <c r="E887" s="54">
        <v>42704</v>
      </c>
      <c r="F887" s="54">
        <v>42734</v>
      </c>
      <c r="G887" s="211">
        <v>5</v>
      </c>
      <c r="H887" s="211">
        <v>5</v>
      </c>
      <c r="I887" s="39">
        <v>150.5</v>
      </c>
      <c r="J887" s="211">
        <f t="shared" si="264"/>
        <v>2</v>
      </c>
      <c r="K887" s="211">
        <v>0</v>
      </c>
      <c r="L887" s="211">
        <v>2</v>
      </c>
      <c r="M887" s="209">
        <f t="shared" si="262"/>
        <v>80.8</v>
      </c>
      <c r="N887" s="39">
        <v>0</v>
      </c>
      <c r="O887" s="39">
        <v>80.8</v>
      </c>
      <c r="P887" s="209">
        <f t="shared" si="265"/>
        <v>2943544</v>
      </c>
      <c r="Q887" s="209">
        <v>1307098.3700000001</v>
      </c>
      <c r="R887" s="209">
        <v>654578.25</v>
      </c>
      <c r="S887" s="209">
        <f t="shared" si="263"/>
        <v>981867.37999999989</v>
      </c>
      <c r="T887" s="210"/>
      <c r="Z887" s="88"/>
      <c r="AA887" s="88"/>
    </row>
    <row r="888" spans="1:38" x14ac:dyDescent="0.25">
      <c r="A888" s="37" t="s">
        <v>700</v>
      </c>
      <c r="B888" s="36" t="s">
        <v>1099</v>
      </c>
      <c r="C888" s="210">
        <v>59</v>
      </c>
      <c r="D888" s="214" t="s">
        <v>1098</v>
      </c>
      <c r="E888" s="54">
        <v>42704</v>
      </c>
      <c r="F888" s="54">
        <v>42734</v>
      </c>
      <c r="G888" s="211">
        <v>16</v>
      </c>
      <c r="H888" s="211">
        <v>16</v>
      </c>
      <c r="I888" s="39">
        <v>247</v>
      </c>
      <c r="J888" s="211">
        <f t="shared" si="264"/>
        <v>4</v>
      </c>
      <c r="K888" s="211">
        <v>0</v>
      </c>
      <c r="L888" s="211">
        <v>4</v>
      </c>
      <c r="M888" s="209">
        <f t="shared" si="262"/>
        <v>247</v>
      </c>
      <c r="N888" s="39">
        <v>0</v>
      </c>
      <c r="O888" s="39">
        <v>247</v>
      </c>
      <c r="P888" s="209">
        <f t="shared" si="265"/>
        <v>8998210</v>
      </c>
      <c r="Q888" s="209">
        <v>3995709.12</v>
      </c>
      <c r="R888" s="209">
        <v>2001000.35</v>
      </c>
      <c r="S888" s="209">
        <f t="shared" si="263"/>
        <v>3001500.53</v>
      </c>
      <c r="T888" s="210"/>
      <c r="Z888" s="88"/>
      <c r="AA888" s="88"/>
    </row>
    <row r="889" spans="1:38" x14ac:dyDescent="0.25">
      <c r="A889" s="37" t="s">
        <v>703</v>
      </c>
      <c r="B889" s="36" t="s">
        <v>1100</v>
      </c>
      <c r="C889" s="210">
        <v>63</v>
      </c>
      <c r="D889" s="214" t="s">
        <v>1101</v>
      </c>
      <c r="E889" s="54">
        <v>42704</v>
      </c>
      <c r="F889" s="54">
        <v>42734</v>
      </c>
      <c r="G889" s="211">
        <v>5</v>
      </c>
      <c r="H889" s="211">
        <v>5</v>
      </c>
      <c r="I889" s="39">
        <v>263.5</v>
      </c>
      <c r="J889" s="211">
        <f t="shared" si="264"/>
        <v>5</v>
      </c>
      <c r="K889" s="211">
        <v>4</v>
      </c>
      <c r="L889" s="211">
        <v>1</v>
      </c>
      <c r="M889" s="209">
        <f t="shared" si="262"/>
        <v>178.4</v>
      </c>
      <c r="N889" s="39">
        <v>129.9</v>
      </c>
      <c r="O889" s="39">
        <v>48.5</v>
      </c>
      <c r="P889" s="209">
        <f t="shared" si="265"/>
        <v>6499112</v>
      </c>
      <c r="Q889" s="209">
        <v>2885969.66</v>
      </c>
      <c r="R889" s="209">
        <v>1445256.93</v>
      </c>
      <c r="S889" s="209">
        <f t="shared" si="263"/>
        <v>2167885.41</v>
      </c>
      <c r="T889" s="210"/>
      <c r="Z889" s="88"/>
      <c r="AA889" s="88"/>
    </row>
    <row r="890" spans="1:38" ht="17.25" customHeight="1" x14ac:dyDescent="0.25">
      <c r="A890" s="23"/>
      <c r="B890" s="43" t="s">
        <v>252</v>
      </c>
      <c r="C890" s="210"/>
      <c r="D890" s="214"/>
      <c r="E890" s="41"/>
      <c r="F890" s="39"/>
      <c r="G890" s="211"/>
      <c r="H890" s="211"/>
      <c r="I890" s="209"/>
      <c r="J890" s="211"/>
      <c r="K890" s="211"/>
      <c r="L890" s="211"/>
      <c r="M890" s="209"/>
      <c r="N890" s="209"/>
      <c r="O890" s="209"/>
      <c r="P890" s="209"/>
      <c r="Q890" s="209"/>
      <c r="R890" s="209"/>
      <c r="S890" s="209"/>
      <c r="T890" s="210"/>
      <c r="Z890" s="88"/>
      <c r="AA890" s="88"/>
    </row>
    <row r="891" spans="1:38" ht="21" x14ac:dyDescent="0.25">
      <c r="A891" s="23"/>
      <c r="B891" s="35" t="s">
        <v>1102</v>
      </c>
      <c r="C891" s="210"/>
      <c r="D891" s="214"/>
      <c r="E891" s="210"/>
      <c r="F891" s="210"/>
      <c r="G891" s="211"/>
      <c r="H891" s="211"/>
      <c r="I891" s="209"/>
      <c r="J891" s="211"/>
      <c r="K891" s="211"/>
      <c r="L891" s="211"/>
      <c r="M891" s="209"/>
      <c r="N891" s="209"/>
      <c r="O891" s="209"/>
      <c r="P891" s="209"/>
      <c r="Q891" s="209"/>
      <c r="R891" s="209"/>
      <c r="S891" s="209"/>
      <c r="T891" s="210"/>
      <c r="Z891" s="88"/>
      <c r="AA891" s="88"/>
    </row>
    <row r="892" spans="1:38" ht="31.5" x14ac:dyDescent="0.25">
      <c r="A892" s="23"/>
      <c r="B892" s="35" t="s">
        <v>900</v>
      </c>
      <c r="C892" s="210" t="s">
        <v>31</v>
      </c>
      <c r="D892" s="214" t="s">
        <v>31</v>
      </c>
      <c r="E892" s="210" t="s">
        <v>31</v>
      </c>
      <c r="F892" s="210" t="s">
        <v>31</v>
      </c>
      <c r="G892" s="211">
        <f>SUM(G893)</f>
        <v>36</v>
      </c>
      <c r="H892" s="211">
        <f t="shared" ref="H892:S892" si="266">SUM(H893)</f>
        <v>36</v>
      </c>
      <c r="I892" s="209">
        <f t="shared" si="266"/>
        <v>518.79999999999995</v>
      </c>
      <c r="J892" s="211">
        <f t="shared" si="266"/>
        <v>14</v>
      </c>
      <c r="K892" s="211">
        <f t="shared" si="266"/>
        <v>4</v>
      </c>
      <c r="L892" s="211">
        <f t="shared" si="266"/>
        <v>10</v>
      </c>
      <c r="M892" s="209">
        <f t="shared" si="266"/>
        <v>436.06</v>
      </c>
      <c r="N892" s="209">
        <f t="shared" si="266"/>
        <v>101.58</v>
      </c>
      <c r="O892" s="209">
        <f t="shared" si="266"/>
        <v>334.48</v>
      </c>
      <c r="P892" s="209">
        <f t="shared" si="266"/>
        <v>15885665.800000001</v>
      </c>
      <c r="Q892" s="209">
        <f t="shared" si="266"/>
        <v>7054125.1799999997</v>
      </c>
      <c r="R892" s="209">
        <f t="shared" si="266"/>
        <v>3532616.24</v>
      </c>
      <c r="S892" s="209">
        <f t="shared" si="266"/>
        <v>5298924.3800000008</v>
      </c>
      <c r="T892" s="210"/>
      <c r="Z892" s="88"/>
      <c r="AA892" s="88"/>
    </row>
    <row r="893" spans="1:38" x14ac:dyDescent="0.25">
      <c r="A893" s="211">
        <v>148</v>
      </c>
      <c r="B893" s="36" t="s">
        <v>1103</v>
      </c>
      <c r="C893" s="210" t="s">
        <v>211</v>
      </c>
      <c r="D893" s="214" t="s">
        <v>1104</v>
      </c>
      <c r="E893" s="54">
        <v>42704</v>
      </c>
      <c r="F893" s="54">
        <v>42734</v>
      </c>
      <c r="G893" s="211">
        <v>36</v>
      </c>
      <c r="H893" s="211">
        <v>36</v>
      </c>
      <c r="I893" s="39">
        <v>518.79999999999995</v>
      </c>
      <c r="J893" s="211">
        <f>SUM(K893:L893)</f>
        <v>14</v>
      </c>
      <c r="K893" s="211">
        <v>4</v>
      </c>
      <c r="L893" s="211">
        <v>10</v>
      </c>
      <c r="M893" s="209">
        <f>SUM(N893:O893)</f>
        <v>436.06</v>
      </c>
      <c r="N893" s="39">
        <v>101.58</v>
      </c>
      <c r="O893" s="39">
        <v>334.48</v>
      </c>
      <c r="P893" s="209">
        <f>M893*36430</f>
        <v>15885665.800000001</v>
      </c>
      <c r="Q893" s="209">
        <v>7054125.1799999997</v>
      </c>
      <c r="R893" s="209">
        <v>3532616.24</v>
      </c>
      <c r="S893" s="209">
        <f>P893-Q893-R893</f>
        <v>5298924.3800000008</v>
      </c>
      <c r="T893" s="210"/>
      <c r="Z893" s="88"/>
      <c r="AA893" s="88"/>
    </row>
    <row r="894" spans="1:38" s="51" customFormat="1" ht="21" x14ac:dyDescent="0.25">
      <c r="A894" s="23"/>
      <c r="B894" s="35" t="s">
        <v>1105</v>
      </c>
      <c r="C894" s="210"/>
      <c r="D894" s="210"/>
      <c r="E894" s="210"/>
      <c r="F894" s="210"/>
      <c r="G894" s="211"/>
      <c r="H894" s="211"/>
      <c r="I894" s="209"/>
      <c r="J894" s="211"/>
      <c r="K894" s="211"/>
      <c r="L894" s="211"/>
      <c r="M894" s="209"/>
      <c r="N894" s="209"/>
      <c r="O894" s="209"/>
      <c r="P894" s="209"/>
      <c r="Q894" s="209"/>
      <c r="R894" s="209"/>
      <c r="S894" s="209"/>
      <c r="T894" s="39"/>
      <c r="Z894" s="88"/>
      <c r="AA894" s="88"/>
      <c r="AI894" s="9"/>
      <c r="AJ894" s="9"/>
    </row>
    <row r="895" spans="1:38" ht="31.5" x14ac:dyDescent="0.25">
      <c r="A895" s="23"/>
      <c r="B895" s="35" t="s">
        <v>900</v>
      </c>
      <c r="C895" s="210" t="s">
        <v>31</v>
      </c>
      <c r="D895" s="214" t="s">
        <v>31</v>
      </c>
      <c r="E895" s="210" t="s">
        <v>31</v>
      </c>
      <c r="F895" s="210" t="s">
        <v>31</v>
      </c>
      <c r="G895" s="211">
        <f t="shared" ref="G895:S895" si="267">SUM(G896:G896)</f>
        <v>7</v>
      </c>
      <c r="H895" s="211">
        <f t="shared" si="267"/>
        <v>7</v>
      </c>
      <c r="I895" s="209">
        <f t="shared" si="267"/>
        <v>139.30000000000001</v>
      </c>
      <c r="J895" s="211">
        <f t="shared" si="267"/>
        <v>3</v>
      </c>
      <c r="K895" s="211">
        <f t="shared" si="267"/>
        <v>2</v>
      </c>
      <c r="L895" s="211">
        <f t="shared" si="267"/>
        <v>1</v>
      </c>
      <c r="M895" s="209">
        <f t="shared" si="267"/>
        <v>139.30000000000001</v>
      </c>
      <c r="N895" s="209">
        <f t="shared" si="267"/>
        <v>104.2</v>
      </c>
      <c r="O895" s="209">
        <f t="shared" si="267"/>
        <v>35.1</v>
      </c>
      <c r="P895" s="209">
        <f t="shared" si="267"/>
        <v>5074699</v>
      </c>
      <c r="Q895" s="209">
        <f t="shared" si="267"/>
        <v>2253450.5299999998</v>
      </c>
      <c r="R895" s="209">
        <f t="shared" si="267"/>
        <v>1128499.3899999999</v>
      </c>
      <c r="S895" s="209">
        <f t="shared" si="267"/>
        <v>1692749.0800000003</v>
      </c>
      <c r="T895" s="210"/>
      <c r="Z895" s="88"/>
      <c r="AA895" s="88"/>
    </row>
    <row r="896" spans="1:38" s="51" customFormat="1" x14ac:dyDescent="0.25">
      <c r="A896" s="23">
        <v>149</v>
      </c>
      <c r="B896" s="36" t="s">
        <v>1106</v>
      </c>
      <c r="C896" s="210">
        <v>2</v>
      </c>
      <c r="D896" s="37" t="s">
        <v>1107</v>
      </c>
      <c r="E896" s="54">
        <v>42704</v>
      </c>
      <c r="F896" s="54">
        <v>42734</v>
      </c>
      <c r="G896" s="211">
        <v>7</v>
      </c>
      <c r="H896" s="211">
        <v>7</v>
      </c>
      <c r="I896" s="39">
        <v>139.30000000000001</v>
      </c>
      <c r="J896" s="211">
        <f>SUM(K896:L896)</f>
        <v>3</v>
      </c>
      <c r="K896" s="211">
        <v>2</v>
      </c>
      <c r="L896" s="211">
        <v>1</v>
      </c>
      <c r="M896" s="209">
        <f>SUM(N896:O896)</f>
        <v>139.30000000000001</v>
      </c>
      <c r="N896" s="39">
        <v>104.2</v>
      </c>
      <c r="O896" s="39">
        <v>35.1</v>
      </c>
      <c r="P896" s="209">
        <f>M896*36430</f>
        <v>5074699</v>
      </c>
      <c r="Q896" s="209">
        <v>2253450.5299999998</v>
      </c>
      <c r="R896" s="209">
        <v>1128499.3899999999</v>
      </c>
      <c r="S896" s="209">
        <f>P896-Q896-R896</f>
        <v>1692749.0800000003</v>
      </c>
      <c r="T896" s="39"/>
      <c r="Z896" s="88"/>
      <c r="AA896" s="88"/>
      <c r="AI896" s="9"/>
      <c r="AJ896" s="129"/>
      <c r="AK896" s="130"/>
      <c r="AL896" s="130"/>
    </row>
    <row r="897" spans="1:38" s="51" customFormat="1" ht="21" x14ac:dyDescent="0.25">
      <c r="A897" s="23"/>
      <c r="B897" s="35" t="s">
        <v>916</v>
      </c>
      <c r="C897" s="210"/>
      <c r="D897" s="210"/>
      <c r="E897" s="210"/>
      <c r="F897" s="210"/>
      <c r="G897" s="211"/>
      <c r="H897" s="211"/>
      <c r="I897" s="209"/>
      <c r="J897" s="211"/>
      <c r="K897" s="211"/>
      <c r="L897" s="211"/>
      <c r="M897" s="209"/>
      <c r="N897" s="209"/>
      <c r="O897" s="209"/>
      <c r="P897" s="209"/>
      <c r="Q897" s="209"/>
      <c r="R897" s="209"/>
      <c r="S897" s="209"/>
      <c r="T897" s="39"/>
      <c r="Z897" s="88"/>
      <c r="AA897" s="88"/>
      <c r="AI897" s="9"/>
      <c r="AJ897" s="129"/>
      <c r="AK897" s="130"/>
      <c r="AL897" s="130"/>
    </row>
    <row r="898" spans="1:38" s="51" customFormat="1" ht="31.5" x14ac:dyDescent="0.25">
      <c r="A898" s="23"/>
      <c r="B898" s="35" t="s">
        <v>900</v>
      </c>
      <c r="C898" s="210" t="s">
        <v>31</v>
      </c>
      <c r="D898" s="214" t="s">
        <v>31</v>
      </c>
      <c r="E898" s="210" t="s">
        <v>31</v>
      </c>
      <c r="F898" s="210" t="s">
        <v>31</v>
      </c>
      <c r="G898" s="211">
        <f t="shared" ref="G898:S898" si="268">SUM(G899:G899)</f>
        <v>5</v>
      </c>
      <c r="H898" s="211">
        <f t="shared" si="268"/>
        <v>2</v>
      </c>
      <c r="I898" s="209">
        <f t="shared" si="268"/>
        <v>106.1</v>
      </c>
      <c r="J898" s="211">
        <f t="shared" si="268"/>
        <v>1</v>
      </c>
      <c r="K898" s="211">
        <f t="shared" si="268"/>
        <v>1</v>
      </c>
      <c r="L898" s="211">
        <f t="shared" si="268"/>
        <v>0</v>
      </c>
      <c r="M898" s="209">
        <f t="shared" si="268"/>
        <v>53</v>
      </c>
      <c r="N898" s="209">
        <f t="shared" si="268"/>
        <v>53</v>
      </c>
      <c r="O898" s="209">
        <f t="shared" si="268"/>
        <v>0</v>
      </c>
      <c r="P898" s="209">
        <f t="shared" si="268"/>
        <v>1828786</v>
      </c>
      <c r="Q898" s="209">
        <f t="shared" si="268"/>
        <v>812083.39</v>
      </c>
      <c r="R898" s="209">
        <f t="shared" si="268"/>
        <v>406681.05</v>
      </c>
      <c r="S898" s="209">
        <f t="shared" si="268"/>
        <v>610021.56000000006</v>
      </c>
      <c r="T898" s="39"/>
      <c r="Z898" s="88"/>
      <c r="AA898" s="88"/>
      <c r="AI898" s="9"/>
      <c r="AJ898" s="129"/>
      <c r="AK898" s="130"/>
      <c r="AL898" s="130"/>
    </row>
    <row r="899" spans="1:38" s="51" customFormat="1" x14ac:dyDescent="0.25">
      <c r="A899" s="23">
        <v>150</v>
      </c>
      <c r="B899" s="36" t="s">
        <v>1108</v>
      </c>
      <c r="C899" s="210">
        <v>23</v>
      </c>
      <c r="D899" s="37" t="s">
        <v>917</v>
      </c>
      <c r="E899" s="54">
        <v>42704</v>
      </c>
      <c r="F899" s="54">
        <v>42734</v>
      </c>
      <c r="G899" s="211">
        <v>5</v>
      </c>
      <c r="H899" s="211">
        <v>2</v>
      </c>
      <c r="I899" s="39">
        <v>106.1</v>
      </c>
      <c r="J899" s="211">
        <f>SUM(K899:L899)</f>
        <v>1</v>
      </c>
      <c r="K899" s="211">
        <v>1</v>
      </c>
      <c r="L899" s="211">
        <v>0</v>
      </c>
      <c r="M899" s="209">
        <f>SUM(N899:O899)</f>
        <v>53</v>
      </c>
      <c r="N899" s="39">
        <v>53</v>
      </c>
      <c r="O899" s="39">
        <v>0</v>
      </c>
      <c r="P899" s="209">
        <v>1828786</v>
      </c>
      <c r="Q899" s="209">
        <v>812083.39</v>
      </c>
      <c r="R899" s="209">
        <v>406681.05</v>
      </c>
      <c r="S899" s="209">
        <f>P899-Q899-R899</f>
        <v>610021.56000000006</v>
      </c>
      <c r="T899" s="39"/>
      <c r="Z899" s="88"/>
      <c r="AA899" s="88"/>
      <c r="AI899" s="9"/>
      <c r="AJ899" s="129"/>
      <c r="AK899" s="130"/>
      <c r="AL899" s="130"/>
    </row>
    <row r="900" spans="1:38" s="63" customFormat="1" ht="26.25" customHeight="1" x14ac:dyDescent="0.25">
      <c r="A900" s="23"/>
      <c r="B900" s="52" t="s">
        <v>918</v>
      </c>
      <c r="C900" s="39"/>
      <c r="D900" s="214"/>
      <c r="E900" s="39"/>
      <c r="F900" s="39"/>
      <c r="G900" s="211"/>
      <c r="H900" s="211"/>
      <c r="I900" s="209"/>
      <c r="J900" s="211"/>
      <c r="K900" s="211"/>
      <c r="L900" s="211"/>
      <c r="M900" s="209"/>
      <c r="N900" s="209"/>
      <c r="O900" s="209"/>
      <c r="P900" s="209"/>
      <c r="Q900" s="209"/>
      <c r="R900" s="209"/>
      <c r="S900" s="209"/>
      <c r="T900" s="39"/>
      <c r="Z900" s="88"/>
      <c r="AA900" s="88"/>
      <c r="AI900" s="65"/>
      <c r="AJ900" s="131"/>
      <c r="AK900" s="132"/>
      <c r="AL900" s="132"/>
    </row>
    <row r="901" spans="1:38" s="51" customFormat="1" ht="31.5" x14ac:dyDescent="0.25">
      <c r="A901" s="23"/>
      <c r="B901" s="52" t="s">
        <v>900</v>
      </c>
      <c r="C901" s="210" t="s">
        <v>31</v>
      </c>
      <c r="D901" s="214" t="s">
        <v>31</v>
      </c>
      <c r="E901" s="210" t="s">
        <v>31</v>
      </c>
      <c r="F901" s="210" t="s">
        <v>31</v>
      </c>
      <c r="G901" s="211">
        <f>SUM(G902)</f>
        <v>3</v>
      </c>
      <c r="H901" s="211">
        <f t="shared" ref="H901:S901" si="269">SUM(H902)</f>
        <v>3</v>
      </c>
      <c r="I901" s="209">
        <f t="shared" si="269"/>
        <v>186.3</v>
      </c>
      <c r="J901" s="211">
        <f t="shared" si="269"/>
        <v>1</v>
      </c>
      <c r="K901" s="211">
        <f t="shared" si="269"/>
        <v>0</v>
      </c>
      <c r="L901" s="211">
        <f t="shared" si="269"/>
        <v>1</v>
      </c>
      <c r="M901" s="209">
        <f t="shared" si="269"/>
        <v>46.3</v>
      </c>
      <c r="N901" s="209">
        <f t="shared" si="269"/>
        <v>0</v>
      </c>
      <c r="O901" s="209">
        <f t="shared" si="269"/>
        <v>46.3</v>
      </c>
      <c r="P901" s="209">
        <f t="shared" si="269"/>
        <v>1667753</v>
      </c>
      <c r="Q901" s="209">
        <f t="shared" si="269"/>
        <v>740575.72</v>
      </c>
      <c r="R901" s="209">
        <f t="shared" si="269"/>
        <v>370870.91</v>
      </c>
      <c r="S901" s="209">
        <f t="shared" si="269"/>
        <v>556306.37000000011</v>
      </c>
      <c r="T901" s="39"/>
      <c r="Z901" s="88"/>
      <c r="AA901" s="88"/>
      <c r="AI901" s="9"/>
      <c r="AJ901" s="129"/>
      <c r="AK901" s="130"/>
      <c r="AL901" s="130"/>
    </row>
    <row r="902" spans="1:38" s="51" customFormat="1" x14ac:dyDescent="0.25">
      <c r="A902" s="23">
        <v>151</v>
      </c>
      <c r="B902" s="52" t="s">
        <v>919</v>
      </c>
      <c r="C902" s="211">
        <v>28</v>
      </c>
      <c r="D902" s="214" t="s">
        <v>920</v>
      </c>
      <c r="E902" s="54">
        <v>42704</v>
      </c>
      <c r="F902" s="54">
        <v>42734</v>
      </c>
      <c r="G902" s="211">
        <v>3</v>
      </c>
      <c r="H902" s="211">
        <v>3</v>
      </c>
      <c r="I902" s="39">
        <v>186.3</v>
      </c>
      <c r="J902" s="211">
        <f>SUM(K902:L902)</f>
        <v>1</v>
      </c>
      <c r="K902" s="211">
        <v>0</v>
      </c>
      <c r="L902" s="211">
        <v>1</v>
      </c>
      <c r="M902" s="209">
        <f>SUM(N902:O902)</f>
        <v>46.3</v>
      </c>
      <c r="N902" s="39">
        <v>0</v>
      </c>
      <c r="O902" s="39">
        <v>46.3</v>
      </c>
      <c r="P902" s="209">
        <v>1667753</v>
      </c>
      <c r="Q902" s="209">
        <v>740575.72</v>
      </c>
      <c r="R902" s="209">
        <v>370870.91</v>
      </c>
      <c r="S902" s="209">
        <f>P902-Q902-R902</f>
        <v>556306.37000000011</v>
      </c>
      <c r="T902" s="39"/>
      <c r="Z902" s="88"/>
      <c r="AA902" s="88"/>
      <c r="AI902" s="9"/>
      <c r="AJ902" s="129"/>
      <c r="AK902" s="130"/>
      <c r="AL902" s="130"/>
    </row>
    <row r="903" spans="1:38" s="51" customFormat="1" ht="16.5" customHeight="1" x14ac:dyDescent="0.25">
      <c r="A903" s="23"/>
      <c r="B903" s="43" t="s">
        <v>270</v>
      </c>
      <c r="C903" s="37"/>
      <c r="D903" s="214"/>
      <c r="E903" s="210"/>
      <c r="F903" s="41"/>
      <c r="G903" s="211"/>
      <c r="H903" s="211"/>
      <c r="I903" s="209"/>
      <c r="J903" s="211"/>
      <c r="K903" s="211"/>
      <c r="L903" s="211"/>
      <c r="M903" s="209"/>
      <c r="N903" s="209"/>
      <c r="O903" s="209"/>
      <c r="P903" s="209"/>
      <c r="Q903" s="209"/>
      <c r="R903" s="209"/>
      <c r="S903" s="209"/>
      <c r="T903" s="39"/>
      <c r="Z903" s="88"/>
      <c r="AA903" s="88"/>
      <c r="AI903" s="9"/>
      <c r="AJ903" s="129"/>
      <c r="AK903" s="130"/>
      <c r="AL903" s="130"/>
    </row>
    <row r="904" spans="1:38" ht="21" x14ac:dyDescent="0.25">
      <c r="A904" s="211"/>
      <c r="B904" s="52" t="s">
        <v>1112</v>
      </c>
      <c r="C904" s="211"/>
      <c r="D904" s="214"/>
      <c r="E904" s="39"/>
      <c r="F904" s="39"/>
      <c r="G904" s="211"/>
      <c r="H904" s="211"/>
      <c r="I904" s="209"/>
      <c r="J904" s="211"/>
      <c r="K904" s="211"/>
      <c r="L904" s="211"/>
      <c r="M904" s="209"/>
      <c r="N904" s="209"/>
      <c r="O904" s="209"/>
      <c r="P904" s="209"/>
      <c r="Q904" s="209"/>
      <c r="R904" s="209"/>
      <c r="S904" s="209"/>
      <c r="T904" s="210"/>
      <c r="Z904" s="88"/>
      <c r="AA904" s="88"/>
    </row>
    <row r="905" spans="1:38" ht="31.5" x14ac:dyDescent="0.25">
      <c r="A905" s="211"/>
      <c r="B905" s="52" t="s">
        <v>900</v>
      </c>
      <c r="C905" s="210" t="s">
        <v>31</v>
      </c>
      <c r="D905" s="214" t="s">
        <v>31</v>
      </c>
      <c r="E905" s="210" t="s">
        <v>31</v>
      </c>
      <c r="F905" s="210" t="s">
        <v>31</v>
      </c>
      <c r="G905" s="211">
        <f>SUM(G906)</f>
        <v>12</v>
      </c>
      <c r="H905" s="211">
        <f t="shared" ref="H905:R905" si="270">SUM(H906)</f>
        <v>12</v>
      </c>
      <c r="I905" s="209">
        <f t="shared" si="270"/>
        <v>166.5</v>
      </c>
      <c r="J905" s="211">
        <f t="shared" si="270"/>
        <v>4</v>
      </c>
      <c r="K905" s="211">
        <f t="shared" si="270"/>
        <v>1</v>
      </c>
      <c r="L905" s="211">
        <f t="shared" si="270"/>
        <v>3</v>
      </c>
      <c r="M905" s="209">
        <f t="shared" si="270"/>
        <v>166.5</v>
      </c>
      <c r="N905" s="209">
        <f t="shared" si="270"/>
        <v>41.4</v>
      </c>
      <c r="O905" s="209">
        <f t="shared" si="270"/>
        <v>125.1</v>
      </c>
      <c r="P905" s="209">
        <f t="shared" si="270"/>
        <v>3821918.49</v>
      </c>
      <c r="Q905" s="209">
        <f t="shared" si="270"/>
        <v>1697145.84</v>
      </c>
      <c r="R905" s="209">
        <f t="shared" si="270"/>
        <v>849909.06</v>
      </c>
      <c r="S905" s="209">
        <f>P905-Q905-R905</f>
        <v>1274863.5900000003</v>
      </c>
      <c r="T905" s="209"/>
      <c r="Z905" s="88"/>
      <c r="AA905" s="88"/>
    </row>
    <row r="906" spans="1:38" x14ac:dyDescent="0.25">
      <c r="A906" s="211">
        <v>152</v>
      </c>
      <c r="B906" s="52" t="s">
        <v>1113</v>
      </c>
      <c r="C906" s="211">
        <v>3</v>
      </c>
      <c r="D906" s="214" t="s">
        <v>1114</v>
      </c>
      <c r="E906" s="54">
        <v>42704</v>
      </c>
      <c r="F906" s="54">
        <v>42734</v>
      </c>
      <c r="G906" s="211">
        <v>12</v>
      </c>
      <c r="H906" s="211">
        <v>12</v>
      </c>
      <c r="I906" s="39">
        <v>166.5</v>
      </c>
      <c r="J906" s="211">
        <f>SUM(K906:L906)</f>
        <v>4</v>
      </c>
      <c r="K906" s="211">
        <v>1</v>
      </c>
      <c r="L906" s="211">
        <v>3</v>
      </c>
      <c r="M906" s="209">
        <f>SUM(N906:O906)</f>
        <v>166.5</v>
      </c>
      <c r="N906" s="39">
        <v>41.4</v>
      </c>
      <c r="O906" s="39">
        <v>125.1</v>
      </c>
      <c r="P906" s="209">
        <v>3821918.49</v>
      </c>
      <c r="Q906" s="209">
        <v>1697145.84</v>
      </c>
      <c r="R906" s="209">
        <v>849909.06</v>
      </c>
      <c r="S906" s="209">
        <f>P906-Q906-R906</f>
        <v>1274863.5900000003</v>
      </c>
      <c r="T906" s="210"/>
      <c r="Z906" s="88"/>
      <c r="AA906" s="88"/>
    </row>
    <row r="907" spans="1:38" ht="18" customHeight="1" x14ac:dyDescent="0.25">
      <c r="A907" s="23"/>
      <c r="B907" s="43" t="s">
        <v>379</v>
      </c>
      <c r="C907" s="37"/>
      <c r="D907" s="214"/>
      <c r="E907" s="39"/>
      <c r="F907" s="41"/>
      <c r="G907" s="211"/>
      <c r="H907" s="211"/>
      <c r="I907" s="209"/>
      <c r="J907" s="211"/>
      <c r="K907" s="211"/>
      <c r="L907" s="211"/>
      <c r="M907" s="209"/>
      <c r="N907" s="209"/>
      <c r="O907" s="209"/>
      <c r="P907" s="209"/>
      <c r="Q907" s="209"/>
      <c r="R907" s="209"/>
      <c r="S907" s="209"/>
      <c r="T907" s="210"/>
      <c r="Z907" s="88"/>
      <c r="AA907" s="88"/>
    </row>
    <row r="908" spans="1:38" s="63" customFormat="1" ht="21" x14ac:dyDescent="0.25">
      <c r="A908" s="23"/>
      <c r="B908" s="52" t="s">
        <v>1115</v>
      </c>
      <c r="C908" s="39"/>
      <c r="D908" s="214"/>
      <c r="E908" s="39"/>
      <c r="F908" s="39"/>
      <c r="G908" s="211"/>
      <c r="H908" s="211"/>
      <c r="I908" s="209"/>
      <c r="J908" s="211"/>
      <c r="K908" s="211"/>
      <c r="L908" s="211"/>
      <c r="M908" s="209"/>
      <c r="N908" s="209"/>
      <c r="O908" s="209"/>
      <c r="P908" s="209"/>
      <c r="Q908" s="209"/>
      <c r="R908" s="209"/>
      <c r="S908" s="209"/>
      <c r="T908" s="39"/>
      <c r="Z908" s="88"/>
      <c r="AA908" s="88"/>
      <c r="AI908" s="65"/>
      <c r="AJ908" s="65"/>
    </row>
    <row r="909" spans="1:38" s="63" customFormat="1" ht="31.5" x14ac:dyDescent="0.25">
      <c r="A909" s="23"/>
      <c r="B909" s="35" t="s">
        <v>216</v>
      </c>
      <c r="C909" s="210" t="s">
        <v>31</v>
      </c>
      <c r="D909" s="214" t="s">
        <v>31</v>
      </c>
      <c r="E909" s="210" t="s">
        <v>31</v>
      </c>
      <c r="F909" s="210" t="s">
        <v>31</v>
      </c>
      <c r="G909" s="211">
        <f t="shared" ref="G909:S909" si="271">SUM(G910:G916)</f>
        <v>134</v>
      </c>
      <c r="H909" s="211">
        <f t="shared" si="271"/>
        <v>134</v>
      </c>
      <c r="I909" s="209">
        <f t="shared" si="271"/>
        <v>2357.6</v>
      </c>
      <c r="J909" s="211">
        <f t="shared" si="271"/>
        <v>50</v>
      </c>
      <c r="K909" s="211">
        <f t="shared" si="271"/>
        <v>39</v>
      </c>
      <c r="L909" s="211">
        <f t="shared" si="271"/>
        <v>11</v>
      </c>
      <c r="M909" s="209">
        <f t="shared" si="271"/>
        <v>2357.6</v>
      </c>
      <c r="N909" s="209">
        <f t="shared" si="271"/>
        <v>1777.7</v>
      </c>
      <c r="O909" s="209">
        <f t="shared" si="271"/>
        <v>579.90000000000009</v>
      </c>
      <c r="P909" s="209">
        <f t="shared" si="271"/>
        <v>85887368</v>
      </c>
      <c r="Q909" s="209">
        <f t="shared" si="271"/>
        <v>38138800.909999996</v>
      </c>
      <c r="R909" s="209">
        <f t="shared" si="271"/>
        <v>19099426.84</v>
      </c>
      <c r="S909" s="209">
        <f t="shared" si="271"/>
        <v>28649140.25</v>
      </c>
      <c r="T909" s="39"/>
      <c r="Z909" s="88"/>
      <c r="AA909" s="88"/>
      <c r="AI909" s="65"/>
      <c r="AJ909" s="65"/>
    </row>
    <row r="910" spans="1:38" s="63" customFormat="1" x14ac:dyDescent="0.25">
      <c r="A910" s="37" t="s">
        <v>715</v>
      </c>
      <c r="B910" s="36" t="s">
        <v>1116</v>
      </c>
      <c r="C910" s="210">
        <v>7</v>
      </c>
      <c r="D910" s="37" t="s">
        <v>394</v>
      </c>
      <c r="E910" s="54">
        <v>42704</v>
      </c>
      <c r="F910" s="54">
        <v>42734</v>
      </c>
      <c r="G910" s="211">
        <v>26</v>
      </c>
      <c r="H910" s="211">
        <v>26</v>
      </c>
      <c r="I910" s="39">
        <v>480.8</v>
      </c>
      <c r="J910" s="211">
        <f t="shared" ref="J910:J916" si="272">SUM(K910:L910)</f>
        <v>12</v>
      </c>
      <c r="K910" s="211">
        <v>10</v>
      </c>
      <c r="L910" s="211">
        <v>2</v>
      </c>
      <c r="M910" s="209">
        <f t="shared" ref="M910:M916" si="273">SUM(N910:O910)</f>
        <v>480.79999999999995</v>
      </c>
      <c r="N910" s="39">
        <v>413.2</v>
      </c>
      <c r="O910" s="39">
        <v>67.599999999999994</v>
      </c>
      <c r="P910" s="209">
        <f>M910*36430</f>
        <v>17515544</v>
      </c>
      <c r="Q910" s="209">
        <v>7777882.3700000001</v>
      </c>
      <c r="R910" s="209">
        <v>3895064.65</v>
      </c>
      <c r="S910" s="209">
        <f t="shared" ref="S910:S916" si="274">P910-Q910-R910</f>
        <v>5842596.9799999986</v>
      </c>
      <c r="T910" s="39"/>
      <c r="Z910" s="88"/>
      <c r="AA910" s="88"/>
      <c r="AI910" s="65"/>
      <c r="AJ910" s="65"/>
    </row>
    <row r="911" spans="1:38" x14ac:dyDescent="0.25">
      <c r="A911" s="37" t="s">
        <v>717</v>
      </c>
      <c r="B911" s="36" t="s">
        <v>1117</v>
      </c>
      <c r="C911" s="210">
        <v>11</v>
      </c>
      <c r="D911" s="37" t="s">
        <v>394</v>
      </c>
      <c r="E911" s="54">
        <v>42704</v>
      </c>
      <c r="F911" s="54">
        <v>42734</v>
      </c>
      <c r="G911" s="211">
        <v>14</v>
      </c>
      <c r="H911" s="211">
        <v>14</v>
      </c>
      <c r="I911" s="39">
        <v>287.89999999999998</v>
      </c>
      <c r="J911" s="211">
        <f t="shared" si="272"/>
        <v>4</v>
      </c>
      <c r="K911" s="211">
        <v>4</v>
      </c>
      <c r="L911" s="211">
        <v>0</v>
      </c>
      <c r="M911" s="209">
        <f t="shared" si="273"/>
        <v>287.89999999999998</v>
      </c>
      <c r="N911" s="39">
        <v>287.89999999999998</v>
      </c>
      <c r="O911" s="39">
        <v>0</v>
      </c>
      <c r="P911" s="209">
        <f>M911*36430</f>
        <v>10488197</v>
      </c>
      <c r="Q911" s="209">
        <v>4657346.79</v>
      </c>
      <c r="R911" s="209">
        <v>2332340.09</v>
      </c>
      <c r="S911" s="209">
        <f t="shared" si="274"/>
        <v>3498510.12</v>
      </c>
      <c r="T911" s="210"/>
      <c r="Z911" s="88"/>
      <c r="AA911" s="88"/>
    </row>
    <row r="912" spans="1:38" s="93" customFormat="1" x14ac:dyDescent="0.25">
      <c r="A912" s="37" t="s">
        <v>719</v>
      </c>
      <c r="B912" s="36" t="s">
        <v>1118</v>
      </c>
      <c r="C912" s="210">
        <v>10</v>
      </c>
      <c r="D912" s="37" t="s">
        <v>394</v>
      </c>
      <c r="E912" s="54">
        <v>42704</v>
      </c>
      <c r="F912" s="54">
        <v>42734</v>
      </c>
      <c r="G912" s="211">
        <v>13</v>
      </c>
      <c r="H912" s="211">
        <v>13</v>
      </c>
      <c r="I912" s="39">
        <v>246.7</v>
      </c>
      <c r="J912" s="211">
        <f t="shared" si="272"/>
        <v>4</v>
      </c>
      <c r="K912" s="211">
        <v>4</v>
      </c>
      <c r="L912" s="211">
        <v>0</v>
      </c>
      <c r="M912" s="209">
        <f t="shared" si="273"/>
        <v>246.7</v>
      </c>
      <c r="N912" s="39">
        <v>246.7</v>
      </c>
      <c r="O912" s="39">
        <v>0</v>
      </c>
      <c r="P912" s="209">
        <f>M912*36430</f>
        <v>8987281</v>
      </c>
      <c r="Q912" s="209">
        <v>3990856.03</v>
      </c>
      <c r="R912" s="209">
        <v>1998569.99</v>
      </c>
      <c r="S912" s="209">
        <f t="shared" si="274"/>
        <v>2997854.9800000004</v>
      </c>
      <c r="T912" s="210"/>
      <c r="Z912" s="88"/>
      <c r="AA912" s="88"/>
      <c r="AI912" s="9"/>
      <c r="AJ912" s="9"/>
    </row>
    <row r="913" spans="1:36" x14ac:dyDescent="0.25">
      <c r="A913" s="37" t="s">
        <v>721</v>
      </c>
      <c r="B913" s="36" t="s">
        <v>1119</v>
      </c>
      <c r="C913" s="210">
        <v>8</v>
      </c>
      <c r="D913" s="37" t="s">
        <v>394</v>
      </c>
      <c r="E913" s="54">
        <v>42704</v>
      </c>
      <c r="F913" s="54">
        <v>42734</v>
      </c>
      <c r="G913" s="211">
        <v>29</v>
      </c>
      <c r="H913" s="211">
        <v>29</v>
      </c>
      <c r="I913" s="39">
        <v>477.6</v>
      </c>
      <c r="J913" s="211">
        <f t="shared" si="272"/>
        <v>12</v>
      </c>
      <c r="K913" s="211">
        <v>9</v>
      </c>
      <c r="L913" s="211">
        <v>3</v>
      </c>
      <c r="M913" s="209">
        <f t="shared" si="273"/>
        <v>477.6</v>
      </c>
      <c r="N913" s="39">
        <v>343.6</v>
      </c>
      <c r="O913" s="39">
        <v>134</v>
      </c>
      <c r="P913" s="209">
        <f t="shared" ref="P913:P956" si="275">M913*36430</f>
        <v>17398968</v>
      </c>
      <c r="Q913" s="209">
        <v>7726116.0999999996</v>
      </c>
      <c r="R913" s="209">
        <v>3869140.76</v>
      </c>
      <c r="S913" s="209">
        <f t="shared" si="274"/>
        <v>5803711.1400000006</v>
      </c>
      <c r="T913" s="210"/>
      <c r="Z913" s="88"/>
      <c r="AA913" s="88"/>
    </row>
    <row r="914" spans="1:36" x14ac:dyDescent="0.25">
      <c r="A914" s="37" t="s">
        <v>308</v>
      </c>
      <c r="B914" s="36" t="s">
        <v>1120</v>
      </c>
      <c r="C914" s="210">
        <v>9</v>
      </c>
      <c r="D914" s="37" t="s">
        <v>394</v>
      </c>
      <c r="E914" s="54">
        <v>42704</v>
      </c>
      <c r="F914" s="54">
        <v>42734</v>
      </c>
      <c r="G914" s="211">
        <v>6</v>
      </c>
      <c r="H914" s="211">
        <v>6</v>
      </c>
      <c r="I914" s="39">
        <v>239.5</v>
      </c>
      <c r="J914" s="211">
        <f t="shared" si="272"/>
        <v>4</v>
      </c>
      <c r="K914" s="211">
        <v>3</v>
      </c>
      <c r="L914" s="211">
        <v>1</v>
      </c>
      <c r="M914" s="209">
        <f t="shared" si="273"/>
        <v>239.5</v>
      </c>
      <c r="N914" s="39">
        <v>181.8</v>
      </c>
      <c r="O914" s="39">
        <v>57.7</v>
      </c>
      <c r="P914" s="209">
        <f t="shared" si="275"/>
        <v>8724985</v>
      </c>
      <c r="Q914" s="209">
        <v>3874381.92</v>
      </c>
      <c r="R914" s="209">
        <v>1940241.23</v>
      </c>
      <c r="S914" s="209">
        <f t="shared" si="274"/>
        <v>2910361.85</v>
      </c>
      <c r="T914" s="210"/>
      <c r="Z914" s="88"/>
      <c r="AA914" s="88"/>
    </row>
    <row r="915" spans="1:36" x14ac:dyDescent="0.25">
      <c r="A915" s="37" t="s">
        <v>724</v>
      </c>
      <c r="B915" s="36" t="s">
        <v>1121</v>
      </c>
      <c r="C915" s="210">
        <v>12</v>
      </c>
      <c r="D915" s="37" t="s">
        <v>383</v>
      </c>
      <c r="E915" s="54">
        <v>42704</v>
      </c>
      <c r="F915" s="54">
        <v>42734</v>
      </c>
      <c r="G915" s="211">
        <v>25</v>
      </c>
      <c r="H915" s="211">
        <v>25</v>
      </c>
      <c r="I915" s="39">
        <v>283.60000000000002</v>
      </c>
      <c r="J915" s="211">
        <f t="shared" si="272"/>
        <v>4</v>
      </c>
      <c r="K915" s="211">
        <v>0</v>
      </c>
      <c r="L915" s="211">
        <v>4</v>
      </c>
      <c r="M915" s="209">
        <f t="shared" si="273"/>
        <v>283.60000000000002</v>
      </c>
      <c r="N915" s="39">
        <v>0</v>
      </c>
      <c r="O915" s="39">
        <v>283.60000000000002</v>
      </c>
      <c r="P915" s="209">
        <f t="shared" si="275"/>
        <v>10331548</v>
      </c>
      <c r="Q915" s="209">
        <v>4587785.8600000003</v>
      </c>
      <c r="R915" s="209">
        <v>2297504.86</v>
      </c>
      <c r="S915" s="209">
        <f t="shared" si="274"/>
        <v>3446257.28</v>
      </c>
      <c r="T915" s="210"/>
      <c r="Z915" s="88"/>
      <c r="AA915" s="88"/>
    </row>
    <row r="916" spans="1:36" x14ac:dyDescent="0.25">
      <c r="A916" s="37" t="s">
        <v>726</v>
      </c>
      <c r="B916" s="36" t="s">
        <v>1122</v>
      </c>
      <c r="C916" s="210">
        <v>5</v>
      </c>
      <c r="D916" s="37" t="s">
        <v>394</v>
      </c>
      <c r="E916" s="54">
        <v>42704</v>
      </c>
      <c r="F916" s="54">
        <v>42734</v>
      </c>
      <c r="G916" s="211">
        <v>21</v>
      </c>
      <c r="H916" s="211">
        <v>21</v>
      </c>
      <c r="I916" s="39">
        <v>341.5</v>
      </c>
      <c r="J916" s="211">
        <f t="shared" si="272"/>
        <v>10</v>
      </c>
      <c r="K916" s="211">
        <v>9</v>
      </c>
      <c r="L916" s="211">
        <v>1</v>
      </c>
      <c r="M916" s="209">
        <f t="shared" si="273"/>
        <v>341.5</v>
      </c>
      <c r="N916" s="39">
        <v>304.5</v>
      </c>
      <c r="O916" s="39">
        <v>37</v>
      </c>
      <c r="P916" s="209">
        <f t="shared" si="275"/>
        <v>12440845</v>
      </c>
      <c r="Q916" s="209">
        <v>5524431.8399999999</v>
      </c>
      <c r="R916" s="209">
        <v>2766565.26</v>
      </c>
      <c r="S916" s="209">
        <f t="shared" si="274"/>
        <v>4149847.9000000004</v>
      </c>
      <c r="T916" s="210"/>
      <c r="Z916" s="88"/>
      <c r="AA916" s="88"/>
    </row>
    <row r="917" spans="1:36" ht="21" x14ac:dyDescent="0.25">
      <c r="A917" s="211"/>
      <c r="B917" s="52" t="s">
        <v>400</v>
      </c>
      <c r="C917" s="39"/>
      <c r="D917" s="214"/>
      <c r="E917" s="39"/>
      <c r="F917" s="39"/>
      <c r="G917" s="211"/>
      <c r="H917" s="211"/>
      <c r="I917" s="209"/>
      <c r="J917" s="211"/>
      <c r="K917" s="211"/>
      <c r="L917" s="211"/>
      <c r="M917" s="209"/>
      <c r="N917" s="209"/>
      <c r="O917" s="209"/>
      <c r="P917" s="209"/>
      <c r="Q917" s="209"/>
      <c r="R917" s="209"/>
      <c r="S917" s="209"/>
      <c r="T917" s="210"/>
      <c r="Z917" s="88"/>
      <c r="AA917" s="88"/>
    </row>
    <row r="918" spans="1:36" ht="31.5" x14ac:dyDescent="0.25">
      <c r="A918" s="211"/>
      <c r="B918" s="52" t="s">
        <v>108</v>
      </c>
      <c r="C918" s="210" t="s">
        <v>31</v>
      </c>
      <c r="D918" s="214" t="s">
        <v>31</v>
      </c>
      <c r="E918" s="210" t="s">
        <v>31</v>
      </c>
      <c r="F918" s="210" t="s">
        <v>31</v>
      </c>
      <c r="G918" s="211">
        <f t="shared" ref="G918:Y918" si="276">SUM(G919:G926)</f>
        <v>107</v>
      </c>
      <c r="H918" s="211">
        <f t="shared" si="276"/>
        <v>107</v>
      </c>
      <c r="I918" s="209">
        <f t="shared" si="276"/>
        <v>2646.2999999999997</v>
      </c>
      <c r="J918" s="211">
        <f t="shared" si="276"/>
        <v>47</v>
      </c>
      <c r="K918" s="211">
        <f t="shared" si="276"/>
        <v>27</v>
      </c>
      <c r="L918" s="211">
        <f t="shared" si="276"/>
        <v>20</v>
      </c>
      <c r="M918" s="209">
        <f t="shared" si="276"/>
        <v>1962.1999999999996</v>
      </c>
      <c r="N918" s="209">
        <f t="shared" si="276"/>
        <v>1107.5</v>
      </c>
      <c r="O918" s="209">
        <f t="shared" si="276"/>
        <v>854.7</v>
      </c>
      <c r="P918" s="209">
        <f t="shared" si="276"/>
        <v>71482946</v>
      </c>
      <c r="Q918" s="209">
        <f t="shared" si="276"/>
        <v>31742430.930000003</v>
      </c>
      <c r="R918" s="209">
        <f t="shared" si="276"/>
        <v>15896206.029999999</v>
      </c>
      <c r="S918" s="209">
        <f t="shared" si="276"/>
        <v>23844309.039999999</v>
      </c>
      <c r="T918" s="209"/>
      <c r="U918" s="209">
        <f t="shared" si="276"/>
        <v>0</v>
      </c>
      <c r="V918" s="209">
        <f t="shared" si="276"/>
        <v>0</v>
      </c>
      <c r="W918" s="209">
        <f t="shared" si="276"/>
        <v>0</v>
      </c>
      <c r="X918" s="209">
        <f t="shared" si="276"/>
        <v>0</v>
      </c>
      <c r="Y918" s="209">
        <f t="shared" si="276"/>
        <v>0</v>
      </c>
      <c r="Z918" s="88"/>
      <c r="AA918" s="209"/>
      <c r="AB918" s="62"/>
      <c r="AC918" s="62"/>
      <c r="AD918" s="62"/>
      <c r="AE918" s="62"/>
      <c r="AF918" s="61"/>
    </row>
    <row r="919" spans="1:36" x14ac:dyDescent="0.25">
      <c r="A919" s="37" t="s">
        <v>728</v>
      </c>
      <c r="B919" s="52" t="s">
        <v>413</v>
      </c>
      <c r="C919" s="211">
        <v>11</v>
      </c>
      <c r="D919" s="214" t="s">
        <v>406</v>
      </c>
      <c r="E919" s="54">
        <v>42704</v>
      </c>
      <c r="F919" s="54">
        <v>42734</v>
      </c>
      <c r="G919" s="211">
        <v>3</v>
      </c>
      <c r="H919" s="211">
        <v>3</v>
      </c>
      <c r="I919" s="39">
        <v>349.9</v>
      </c>
      <c r="J919" s="211">
        <f>SUM(K919:L919)</f>
        <v>3</v>
      </c>
      <c r="K919" s="211">
        <v>2</v>
      </c>
      <c r="L919" s="211">
        <v>1</v>
      </c>
      <c r="M919" s="209">
        <f t="shared" ref="M919:M926" si="277">SUM(N919:O919)</f>
        <v>122.1</v>
      </c>
      <c r="N919" s="39">
        <v>79.8</v>
      </c>
      <c r="O919" s="39">
        <v>42.3</v>
      </c>
      <c r="P919" s="209">
        <f t="shared" si="275"/>
        <v>4448103</v>
      </c>
      <c r="Q919" s="209">
        <v>1975206.82</v>
      </c>
      <c r="R919" s="209">
        <v>989158.47</v>
      </c>
      <c r="S919" s="209">
        <f t="shared" ref="S919:S926" si="278">P919-Q919-R919</f>
        <v>1483737.7099999997</v>
      </c>
      <c r="T919" s="210"/>
      <c r="Z919" s="88"/>
      <c r="AA919" s="88"/>
    </row>
    <row r="920" spans="1:36" x14ac:dyDescent="0.25">
      <c r="A920" s="37" t="s">
        <v>730</v>
      </c>
      <c r="B920" s="52" t="s">
        <v>1123</v>
      </c>
      <c r="C920" s="211">
        <v>1</v>
      </c>
      <c r="D920" s="214" t="s">
        <v>406</v>
      </c>
      <c r="E920" s="54">
        <v>42704</v>
      </c>
      <c r="F920" s="54">
        <v>42734</v>
      </c>
      <c r="G920" s="211">
        <v>17</v>
      </c>
      <c r="H920" s="211">
        <v>17</v>
      </c>
      <c r="I920" s="39">
        <v>340.6</v>
      </c>
      <c r="J920" s="211">
        <f t="shared" ref="J920:J926" si="279">SUM(K920:L920)</f>
        <v>7</v>
      </c>
      <c r="K920" s="211">
        <v>3</v>
      </c>
      <c r="L920" s="211">
        <v>4</v>
      </c>
      <c r="M920" s="209">
        <f t="shared" si="277"/>
        <v>289.8</v>
      </c>
      <c r="N920" s="39">
        <v>118.8</v>
      </c>
      <c r="O920" s="39">
        <v>171</v>
      </c>
      <c r="P920" s="209">
        <f t="shared" si="275"/>
        <v>10557414</v>
      </c>
      <c r="Q920" s="209">
        <v>4688083.01</v>
      </c>
      <c r="R920" s="209">
        <v>2347732.4</v>
      </c>
      <c r="S920" s="209">
        <f t="shared" si="278"/>
        <v>3521598.5900000003</v>
      </c>
      <c r="T920" s="210"/>
      <c r="Z920" s="88"/>
      <c r="AA920" s="88"/>
    </row>
    <row r="921" spans="1:36" ht="11.25" customHeight="1" x14ac:dyDescent="0.25">
      <c r="A921" s="37" t="s">
        <v>732</v>
      </c>
      <c r="B921" s="52" t="s">
        <v>1124</v>
      </c>
      <c r="C921" s="211">
        <v>13</v>
      </c>
      <c r="D921" s="214" t="s">
        <v>403</v>
      </c>
      <c r="E921" s="54">
        <v>42704</v>
      </c>
      <c r="F921" s="54">
        <v>42734</v>
      </c>
      <c r="G921" s="211">
        <v>21</v>
      </c>
      <c r="H921" s="211">
        <v>21</v>
      </c>
      <c r="I921" s="39">
        <v>347.8</v>
      </c>
      <c r="J921" s="211">
        <f t="shared" si="279"/>
        <v>8</v>
      </c>
      <c r="K921" s="211">
        <v>2</v>
      </c>
      <c r="L921" s="211">
        <v>6</v>
      </c>
      <c r="M921" s="209">
        <f t="shared" si="277"/>
        <v>347.79999999999995</v>
      </c>
      <c r="N921" s="39">
        <v>82.1</v>
      </c>
      <c r="O921" s="39">
        <v>265.7</v>
      </c>
      <c r="P921" s="209">
        <f t="shared" si="275"/>
        <v>12670353.999999998</v>
      </c>
      <c r="Q921" s="209">
        <v>5626346.6900000004</v>
      </c>
      <c r="R921" s="209">
        <v>2817602.92</v>
      </c>
      <c r="S921" s="209">
        <f t="shared" si="278"/>
        <v>4226404.3899999978</v>
      </c>
      <c r="T921" s="210"/>
      <c r="Z921" s="88"/>
      <c r="AA921" s="88"/>
    </row>
    <row r="922" spans="1:36" ht="11.25" customHeight="1" x14ac:dyDescent="0.25">
      <c r="A922" s="37" t="s">
        <v>735</v>
      </c>
      <c r="B922" s="52" t="s">
        <v>1125</v>
      </c>
      <c r="C922" s="211">
        <v>14</v>
      </c>
      <c r="D922" s="214" t="s">
        <v>406</v>
      </c>
      <c r="E922" s="54">
        <v>42704</v>
      </c>
      <c r="F922" s="54">
        <v>42734</v>
      </c>
      <c r="G922" s="211">
        <v>16</v>
      </c>
      <c r="H922" s="211">
        <v>16</v>
      </c>
      <c r="I922" s="39">
        <v>351.7</v>
      </c>
      <c r="J922" s="211">
        <f t="shared" si="279"/>
        <v>8</v>
      </c>
      <c r="K922" s="211">
        <v>7</v>
      </c>
      <c r="L922" s="211">
        <v>1</v>
      </c>
      <c r="M922" s="209">
        <f t="shared" si="277"/>
        <v>351.7</v>
      </c>
      <c r="N922" s="39">
        <v>298.39999999999998</v>
      </c>
      <c r="O922" s="39">
        <v>53.3</v>
      </c>
      <c r="P922" s="209">
        <f t="shared" si="275"/>
        <v>12812431</v>
      </c>
      <c r="Q922" s="209">
        <v>5689436.8300000001</v>
      </c>
      <c r="R922" s="209">
        <v>2849197.66</v>
      </c>
      <c r="S922" s="209">
        <f t="shared" si="278"/>
        <v>4273796.51</v>
      </c>
      <c r="T922" s="210"/>
      <c r="Z922" s="88"/>
      <c r="AA922" s="88"/>
    </row>
    <row r="923" spans="1:36" x14ac:dyDescent="0.25">
      <c r="A923" s="37" t="s">
        <v>533</v>
      </c>
      <c r="B923" s="52" t="s">
        <v>1126</v>
      </c>
      <c r="C923" s="211">
        <v>12</v>
      </c>
      <c r="D923" s="214" t="s">
        <v>403</v>
      </c>
      <c r="E923" s="54">
        <v>42704</v>
      </c>
      <c r="F923" s="54">
        <v>42734</v>
      </c>
      <c r="G923" s="211">
        <v>28</v>
      </c>
      <c r="H923" s="211">
        <v>28</v>
      </c>
      <c r="I923" s="39">
        <v>505.4</v>
      </c>
      <c r="J923" s="211">
        <f t="shared" si="279"/>
        <v>12</v>
      </c>
      <c r="K923" s="211">
        <v>8</v>
      </c>
      <c r="L923" s="211">
        <v>4</v>
      </c>
      <c r="M923" s="209">
        <f t="shared" si="277"/>
        <v>505.4</v>
      </c>
      <c r="N923" s="39">
        <v>332.2</v>
      </c>
      <c r="O923" s="39">
        <v>173.2</v>
      </c>
      <c r="P923" s="209">
        <f t="shared" si="275"/>
        <v>18411722</v>
      </c>
      <c r="Q923" s="209">
        <v>8175835.5899999999</v>
      </c>
      <c r="R923" s="209">
        <v>4094354.57</v>
      </c>
      <c r="S923" s="209">
        <f t="shared" si="278"/>
        <v>6141531.8399999999</v>
      </c>
      <c r="T923" s="210"/>
      <c r="Z923" s="88"/>
      <c r="AA923" s="88"/>
    </row>
    <row r="924" spans="1:36" x14ac:dyDescent="0.25">
      <c r="A924" s="37" t="s">
        <v>185</v>
      </c>
      <c r="B924" s="52" t="s">
        <v>1127</v>
      </c>
      <c r="C924" s="211">
        <v>2</v>
      </c>
      <c r="D924" s="214" t="s">
        <v>406</v>
      </c>
      <c r="E924" s="54">
        <v>42704</v>
      </c>
      <c r="F924" s="54">
        <v>42734</v>
      </c>
      <c r="G924" s="211">
        <v>15</v>
      </c>
      <c r="H924" s="211">
        <v>15</v>
      </c>
      <c r="I924" s="39">
        <v>316.60000000000002</v>
      </c>
      <c r="J924" s="211">
        <f t="shared" si="279"/>
        <v>6</v>
      </c>
      <c r="K924" s="211">
        <v>5</v>
      </c>
      <c r="L924" s="211">
        <v>1</v>
      </c>
      <c r="M924" s="209">
        <f t="shared" si="277"/>
        <v>242.6</v>
      </c>
      <c r="N924" s="39">
        <v>196.2</v>
      </c>
      <c r="O924" s="39">
        <v>46.4</v>
      </c>
      <c r="P924" s="209">
        <f t="shared" si="275"/>
        <v>8837918</v>
      </c>
      <c r="Q924" s="209">
        <v>3924530.5</v>
      </c>
      <c r="R924" s="209">
        <v>1965355</v>
      </c>
      <c r="S924" s="209">
        <f t="shared" si="278"/>
        <v>2948032.5</v>
      </c>
      <c r="T924" s="210"/>
      <c r="Z924" s="88"/>
      <c r="AA924" s="88"/>
    </row>
    <row r="925" spans="1:36" x14ac:dyDescent="0.25">
      <c r="A925" s="37" t="s">
        <v>738</v>
      </c>
      <c r="B925" s="52" t="s">
        <v>412</v>
      </c>
      <c r="C925" s="211">
        <v>10</v>
      </c>
      <c r="D925" s="214" t="s">
        <v>403</v>
      </c>
      <c r="E925" s="54">
        <v>42704</v>
      </c>
      <c r="F925" s="54">
        <v>42734</v>
      </c>
      <c r="G925" s="211">
        <v>4</v>
      </c>
      <c r="H925" s="211">
        <v>4</v>
      </c>
      <c r="I925" s="39">
        <v>346.1</v>
      </c>
      <c r="J925" s="211">
        <f t="shared" si="279"/>
        <v>2</v>
      </c>
      <c r="K925" s="211">
        <v>0</v>
      </c>
      <c r="L925" s="211">
        <v>2</v>
      </c>
      <c r="M925" s="209">
        <f t="shared" si="277"/>
        <v>80.599999999999994</v>
      </c>
      <c r="N925" s="39">
        <v>0</v>
      </c>
      <c r="O925" s="39">
        <v>80.599999999999994</v>
      </c>
      <c r="P925" s="209">
        <f t="shared" si="275"/>
        <v>2936258</v>
      </c>
      <c r="Q925" s="209">
        <v>1303862.98</v>
      </c>
      <c r="R925" s="209">
        <v>652958.01</v>
      </c>
      <c r="S925" s="209">
        <f t="shared" si="278"/>
        <v>979437.01</v>
      </c>
      <c r="T925" s="210"/>
      <c r="Z925" s="88"/>
      <c r="AA925" s="88"/>
    </row>
    <row r="926" spans="1:36" x14ac:dyDescent="0.25">
      <c r="A926" s="37" t="s">
        <v>740</v>
      </c>
      <c r="B926" s="52" t="s">
        <v>402</v>
      </c>
      <c r="C926" s="211">
        <v>15</v>
      </c>
      <c r="D926" s="214" t="s">
        <v>403</v>
      </c>
      <c r="E926" s="54">
        <v>42704</v>
      </c>
      <c r="F926" s="54">
        <v>42734</v>
      </c>
      <c r="G926" s="211">
        <v>3</v>
      </c>
      <c r="H926" s="211">
        <v>3</v>
      </c>
      <c r="I926" s="209">
        <v>88.2</v>
      </c>
      <c r="J926" s="211">
        <f t="shared" si="279"/>
        <v>1</v>
      </c>
      <c r="K926" s="211">
        <v>0</v>
      </c>
      <c r="L926" s="211">
        <v>1</v>
      </c>
      <c r="M926" s="209">
        <f t="shared" si="277"/>
        <v>22.2</v>
      </c>
      <c r="N926" s="209">
        <v>0</v>
      </c>
      <c r="O926" s="209">
        <v>22.2</v>
      </c>
      <c r="P926" s="209">
        <f t="shared" si="275"/>
        <v>808746</v>
      </c>
      <c r="Q926" s="209">
        <v>359128.51</v>
      </c>
      <c r="R926" s="209">
        <v>179847</v>
      </c>
      <c r="S926" s="209">
        <f t="shared" si="278"/>
        <v>269770.49</v>
      </c>
      <c r="T926" s="210"/>
      <c r="Z926" s="88"/>
      <c r="AA926" s="88"/>
    </row>
    <row r="927" spans="1:36" s="63" customFormat="1" ht="19.5" customHeight="1" x14ac:dyDescent="0.25">
      <c r="A927" s="23"/>
      <c r="B927" s="43" t="s">
        <v>289</v>
      </c>
      <c r="C927" s="37"/>
      <c r="D927" s="214"/>
      <c r="E927" s="39"/>
      <c r="F927" s="41"/>
      <c r="G927" s="211"/>
      <c r="H927" s="211"/>
      <c r="I927" s="209"/>
      <c r="J927" s="211"/>
      <c r="K927" s="211"/>
      <c r="L927" s="211"/>
      <c r="M927" s="209"/>
      <c r="N927" s="209"/>
      <c r="O927" s="209"/>
      <c r="P927" s="209"/>
      <c r="Q927" s="209"/>
      <c r="R927" s="209"/>
      <c r="S927" s="209"/>
      <c r="T927" s="39"/>
      <c r="Z927" s="88"/>
      <c r="AA927" s="88"/>
      <c r="AI927" s="65"/>
      <c r="AJ927" s="65"/>
    </row>
    <row r="928" spans="1:36" s="51" customFormat="1" ht="21" x14ac:dyDescent="0.25">
      <c r="A928" s="211"/>
      <c r="B928" s="52" t="s">
        <v>921</v>
      </c>
      <c r="C928" s="39"/>
      <c r="D928" s="214"/>
      <c r="E928" s="39"/>
      <c r="F928" s="39"/>
      <c r="G928" s="211"/>
      <c r="H928" s="211"/>
      <c r="I928" s="209"/>
      <c r="J928" s="211"/>
      <c r="K928" s="211"/>
      <c r="L928" s="211"/>
      <c r="M928" s="209"/>
      <c r="N928" s="209"/>
      <c r="O928" s="209"/>
      <c r="P928" s="209"/>
      <c r="Q928" s="209"/>
      <c r="R928" s="209"/>
      <c r="S928" s="209"/>
      <c r="T928" s="39"/>
      <c r="Z928" s="88"/>
      <c r="AA928" s="88"/>
      <c r="AI928" s="9"/>
      <c r="AJ928" s="9"/>
    </row>
    <row r="929" spans="1:36" s="106" customFormat="1" ht="31.5" x14ac:dyDescent="0.25">
      <c r="A929" s="211"/>
      <c r="B929" s="52" t="s">
        <v>900</v>
      </c>
      <c r="C929" s="210" t="s">
        <v>31</v>
      </c>
      <c r="D929" s="214" t="s">
        <v>31</v>
      </c>
      <c r="E929" s="210" t="s">
        <v>31</v>
      </c>
      <c r="F929" s="210" t="s">
        <v>31</v>
      </c>
      <c r="G929" s="211">
        <v>2</v>
      </c>
      <c r="H929" s="211">
        <v>2</v>
      </c>
      <c r="I929" s="209">
        <f t="shared" ref="I929:S929" si="280">SUM(I930)</f>
        <v>178.8</v>
      </c>
      <c r="J929" s="211">
        <f t="shared" si="280"/>
        <v>2</v>
      </c>
      <c r="K929" s="211">
        <f t="shared" si="280"/>
        <v>1</v>
      </c>
      <c r="L929" s="211">
        <v>1</v>
      </c>
      <c r="M929" s="209">
        <f t="shared" si="280"/>
        <v>97.699999999999989</v>
      </c>
      <c r="N929" s="209">
        <f t="shared" si="280"/>
        <v>53.3</v>
      </c>
      <c r="O929" s="209">
        <f t="shared" si="280"/>
        <v>44.4</v>
      </c>
      <c r="P929" s="209">
        <f t="shared" si="280"/>
        <v>3559210.9999999995</v>
      </c>
      <c r="Q929" s="209">
        <f t="shared" si="280"/>
        <v>1580488.99</v>
      </c>
      <c r="R929" s="209">
        <f t="shared" si="280"/>
        <v>791488.8</v>
      </c>
      <c r="S929" s="209">
        <f t="shared" si="280"/>
        <v>1187233.2099999995</v>
      </c>
      <c r="T929" s="39"/>
      <c r="Z929" s="88"/>
      <c r="AA929" s="88"/>
      <c r="AI929" s="9"/>
      <c r="AJ929" s="9"/>
    </row>
    <row r="930" spans="1:36" s="51" customFormat="1" x14ac:dyDescent="0.25">
      <c r="A930" s="211">
        <v>168</v>
      </c>
      <c r="B930" s="52" t="s">
        <v>922</v>
      </c>
      <c r="C930" s="211">
        <v>1</v>
      </c>
      <c r="D930" s="214" t="s">
        <v>923</v>
      </c>
      <c r="E930" s="54">
        <v>42704</v>
      </c>
      <c r="F930" s="54">
        <v>42734</v>
      </c>
      <c r="G930" s="211">
        <v>2</v>
      </c>
      <c r="H930" s="211">
        <v>2</v>
      </c>
      <c r="I930" s="39">
        <v>178.8</v>
      </c>
      <c r="J930" s="211">
        <f>SUM(K930:L930)</f>
        <v>2</v>
      </c>
      <c r="K930" s="211">
        <v>1</v>
      </c>
      <c r="L930" s="211">
        <v>1</v>
      </c>
      <c r="M930" s="209">
        <f>SUM(N930:O930)</f>
        <v>97.699999999999989</v>
      </c>
      <c r="N930" s="69">
        <v>53.3</v>
      </c>
      <c r="O930" s="69">
        <v>44.4</v>
      </c>
      <c r="P930" s="209">
        <f t="shared" si="275"/>
        <v>3559210.9999999995</v>
      </c>
      <c r="Q930" s="209">
        <v>1580488.99</v>
      </c>
      <c r="R930" s="209">
        <v>791488.8</v>
      </c>
      <c r="S930" s="209">
        <f>P930-Q930-R930</f>
        <v>1187233.2099999995</v>
      </c>
      <c r="T930" s="39"/>
      <c r="Z930" s="88"/>
      <c r="AA930" s="88"/>
      <c r="AI930" s="9"/>
      <c r="AJ930" s="9"/>
    </row>
    <row r="931" spans="1:36" s="51" customFormat="1" ht="21" x14ac:dyDescent="0.25">
      <c r="A931" s="211"/>
      <c r="B931" s="52" t="s">
        <v>1128</v>
      </c>
      <c r="C931" s="211"/>
      <c r="D931" s="214"/>
      <c r="E931" s="39"/>
      <c r="F931" s="39"/>
      <c r="G931" s="211"/>
      <c r="H931" s="211"/>
      <c r="I931" s="209"/>
      <c r="J931" s="211"/>
      <c r="K931" s="211"/>
      <c r="L931" s="211"/>
      <c r="M931" s="45"/>
      <c r="N931" s="45"/>
      <c r="O931" s="45"/>
      <c r="P931" s="209"/>
      <c r="Q931" s="209"/>
      <c r="R931" s="209"/>
      <c r="S931" s="209"/>
      <c r="T931" s="39"/>
      <c r="Z931" s="88"/>
      <c r="AA931" s="88"/>
      <c r="AI931" s="9"/>
      <c r="AJ931" s="9"/>
    </row>
    <row r="932" spans="1:36" ht="31.5" x14ac:dyDescent="0.25">
      <c r="A932" s="211"/>
      <c r="B932" s="72" t="s">
        <v>238</v>
      </c>
      <c r="C932" s="210" t="s">
        <v>31</v>
      </c>
      <c r="D932" s="214" t="s">
        <v>31</v>
      </c>
      <c r="E932" s="210" t="s">
        <v>31</v>
      </c>
      <c r="F932" s="210" t="s">
        <v>31</v>
      </c>
      <c r="G932" s="211">
        <f>SUM(G933:G934)</f>
        <v>12</v>
      </c>
      <c r="H932" s="211">
        <f t="shared" ref="H932:S932" si="281">SUM(H933:H934)</f>
        <v>12</v>
      </c>
      <c r="I932" s="209">
        <f t="shared" si="281"/>
        <v>211.4</v>
      </c>
      <c r="J932" s="211">
        <f t="shared" si="281"/>
        <v>5</v>
      </c>
      <c r="K932" s="211">
        <f t="shared" si="281"/>
        <v>0</v>
      </c>
      <c r="L932" s="211">
        <f t="shared" si="281"/>
        <v>5</v>
      </c>
      <c r="M932" s="209">
        <f t="shared" si="281"/>
        <v>211.4</v>
      </c>
      <c r="N932" s="209">
        <f t="shared" si="281"/>
        <v>0</v>
      </c>
      <c r="O932" s="209">
        <f t="shared" si="281"/>
        <v>211.4</v>
      </c>
      <c r="P932" s="209">
        <f t="shared" si="281"/>
        <v>7701302</v>
      </c>
      <c r="Q932" s="209">
        <f t="shared" si="281"/>
        <v>3419809.34</v>
      </c>
      <c r="R932" s="209">
        <f t="shared" si="281"/>
        <v>1712597.06</v>
      </c>
      <c r="S932" s="209">
        <f t="shared" si="281"/>
        <v>2568895.5999999996</v>
      </c>
      <c r="T932" s="210"/>
      <c r="Z932" s="88"/>
      <c r="AA932" s="88"/>
    </row>
    <row r="933" spans="1:36" x14ac:dyDescent="0.25">
      <c r="A933" s="211">
        <v>169</v>
      </c>
      <c r="B933" s="52" t="s">
        <v>1129</v>
      </c>
      <c r="C933" s="211" t="s">
        <v>211</v>
      </c>
      <c r="D933" s="214">
        <v>38001</v>
      </c>
      <c r="E933" s="54">
        <v>42704</v>
      </c>
      <c r="F933" s="54">
        <v>42734</v>
      </c>
      <c r="G933" s="211">
        <v>5</v>
      </c>
      <c r="H933" s="211">
        <v>5</v>
      </c>
      <c r="I933" s="39">
        <v>103.2</v>
      </c>
      <c r="J933" s="211">
        <f>SUM(K933:L933)</f>
        <v>2</v>
      </c>
      <c r="K933" s="211">
        <v>0</v>
      </c>
      <c r="L933" s="211">
        <v>2</v>
      </c>
      <c r="M933" s="209">
        <f>SUM(N933:O933)</f>
        <v>103.2</v>
      </c>
      <c r="N933" s="69">
        <v>0</v>
      </c>
      <c r="O933" s="69">
        <v>103.2</v>
      </c>
      <c r="P933" s="209">
        <f t="shared" si="275"/>
        <v>3759576</v>
      </c>
      <c r="Q933" s="209">
        <v>1669462.27</v>
      </c>
      <c r="R933" s="209">
        <v>836045.49</v>
      </c>
      <c r="S933" s="209">
        <f>P933-Q933-R933</f>
        <v>1254068.24</v>
      </c>
      <c r="T933" s="210"/>
      <c r="Z933" s="88"/>
      <c r="AA933" s="88"/>
    </row>
    <row r="934" spans="1:36" x14ac:dyDescent="0.25">
      <c r="A934" s="211">
        <v>170</v>
      </c>
      <c r="B934" s="52" t="s">
        <v>1130</v>
      </c>
      <c r="C934" s="211">
        <v>170</v>
      </c>
      <c r="D934" s="214">
        <v>39287</v>
      </c>
      <c r="E934" s="54">
        <v>42704</v>
      </c>
      <c r="F934" s="54">
        <v>42734</v>
      </c>
      <c r="G934" s="211">
        <v>7</v>
      </c>
      <c r="H934" s="211">
        <f>G934</f>
        <v>7</v>
      </c>
      <c r="I934" s="39">
        <v>108.2</v>
      </c>
      <c r="J934" s="211">
        <f>SUM(K934:L934)</f>
        <v>3</v>
      </c>
      <c r="K934" s="211">
        <v>0</v>
      </c>
      <c r="L934" s="211">
        <v>3</v>
      </c>
      <c r="M934" s="209">
        <f>SUM(N934:O934)</f>
        <v>108.2</v>
      </c>
      <c r="N934" s="69">
        <v>0</v>
      </c>
      <c r="O934" s="69">
        <v>108.2</v>
      </c>
      <c r="P934" s="209">
        <f t="shared" si="275"/>
        <v>3941726</v>
      </c>
      <c r="Q934" s="209">
        <v>1750347.07</v>
      </c>
      <c r="R934" s="209">
        <v>876551.57</v>
      </c>
      <c r="S934" s="209">
        <f>P934-Q934-R934</f>
        <v>1314827.3599999999</v>
      </c>
      <c r="T934" s="210"/>
      <c r="Z934" s="88"/>
      <c r="AA934" s="88"/>
    </row>
    <row r="935" spans="1:36" ht="21" x14ac:dyDescent="0.25">
      <c r="A935" s="23"/>
      <c r="B935" s="52" t="s">
        <v>1131</v>
      </c>
      <c r="C935" s="211"/>
      <c r="D935" s="214"/>
      <c r="E935" s="39"/>
      <c r="F935" s="39"/>
      <c r="G935" s="211"/>
      <c r="H935" s="211"/>
      <c r="I935" s="209"/>
      <c r="J935" s="211"/>
      <c r="K935" s="211"/>
      <c r="L935" s="211"/>
      <c r="M935" s="209"/>
      <c r="N935" s="209"/>
      <c r="O935" s="209"/>
      <c r="P935" s="209"/>
      <c r="Q935" s="209"/>
      <c r="R935" s="209"/>
      <c r="S935" s="209"/>
      <c r="T935" s="210"/>
      <c r="Z935" s="88"/>
      <c r="AA935" s="88"/>
    </row>
    <row r="936" spans="1:36" ht="31.5" x14ac:dyDescent="0.25">
      <c r="A936" s="23"/>
      <c r="B936" s="52" t="s">
        <v>900</v>
      </c>
      <c r="C936" s="210" t="s">
        <v>31</v>
      </c>
      <c r="D936" s="214" t="s">
        <v>31</v>
      </c>
      <c r="E936" s="210" t="s">
        <v>31</v>
      </c>
      <c r="F936" s="210" t="s">
        <v>31</v>
      </c>
      <c r="G936" s="211">
        <f>SUM(G937)</f>
        <v>2</v>
      </c>
      <c r="H936" s="211">
        <f t="shared" ref="H936:S936" si="282">SUM(H937)</f>
        <v>2</v>
      </c>
      <c r="I936" s="209">
        <f t="shared" si="282"/>
        <v>631.4</v>
      </c>
      <c r="J936" s="211">
        <f t="shared" si="282"/>
        <v>2</v>
      </c>
      <c r="K936" s="211">
        <f t="shared" si="282"/>
        <v>0</v>
      </c>
      <c r="L936" s="211">
        <f t="shared" si="282"/>
        <v>2</v>
      </c>
      <c r="M936" s="209">
        <f t="shared" si="282"/>
        <v>100.6</v>
      </c>
      <c r="N936" s="209">
        <f t="shared" si="282"/>
        <v>0</v>
      </c>
      <c r="O936" s="209">
        <f t="shared" si="282"/>
        <v>100.6</v>
      </c>
      <c r="P936" s="209">
        <f t="shared" si="282"/>
        <v>3664858</v>
      </c>
      <c r="Q936" s="209">
        <f t="shared" si="282"/>
        <v>1627402.18</v>
      </c>
      <c r="R936" s="209">
        <f t="shared" si="282"/>
        <v>814982.4</v>
      </c>
      <c r="S936" s="209">
        <f t="shared" si="282"/>
        <v>1222473.42</v>
      </c>
      <c r="T936" s="210"/>
      <c r="Z936" s="88"/>
      <c r="AA936" s="88"/>
    </row>
    <row r="937" spans="1:36" x14ac:dyDescent="0.25">
      <c r="A937" s="211">
        <v>171</v>
      </c>
      <c r="B937" s="52" t="s">
        <v>1132</v>
      </c>
      <c r="C937" s="211">
        <v>16</v>
      </c>
      <c r="D937" s="214" t="s">
        <v>1133</v>
      </c>
      <c r="E937" s="54">
        <v>42704</v>
      </c>
      <c r="F937" s="54">
        <v>42734</v>
      </c>
      <c r="G937" s="211">
        <v>2</v>
      </c>
      <c r="H937" s="211">
        <v>2</v>
      </c>
      <c r="I937" s="69">
        <v>631.4</v>
      </c>
      <c r="J937" s="211">
        <f>SUM(K937:L937)</f>
        <v>2</v>
      </c>
      <c r="K937" s="211">
        <v>0</v>
      </c>
      <c r="L937" s="211">
        <v>2</v>
      </c>
      <c r="M937" s="209">
        <f>SUM(N937:O937)</f>
        <v>100.6</v>
      </c>
      <c r="N937" s="39">
        <v>0</v>
      </c>
      <c r="O937" s="39">
        <v>100.6</v>
      </c>
      <c r="P937" s="209">
        <f t="shared" si="275"/>
        <v>3664858</v>
      </c>
      <c r="Q937" s="209">
        <v>1627402.18</v>
      </c>
      <c r="R937" s="209">
        <v>814982.4</v>
      </c>
      <c r="S937" s="209">
        <f>P937-Q937-R937</f>
        <v>1222473.42</v>
      </c>
      <c r="T937" s="210"/>
      <c r="Z937" s="88"/>
      <c r="AA937" s="88"/>
    </row>
    <row r="938" spans="1:36" ht="21" x14ac:dyDescent="0.25">
      <c r="A938" s="211"/>
      <c r="B938" s="52" t="s">
        <v>1134</v>
      </c>
      <c r="C938" s="211"/>
      <c r="D938" s="214"/>
      <c r="E938" s="39"/>
      <c r="F938" s="39"/>
      <c r="G938" s="211"/>
      <c r="H938" s="211"/>
      <c r="I938" s="209"/>
      <c r="J938" s="211"/>
      <c r="K938" s="211"/>
      <c r="L938" s="211"/>
      <c r="M938" s="209"/>
      <c r="N938" s="209"/>
      <c r="O938" s="209"/>
      <c r="P938" s="209"/>
      <c r="Q938" s="209"/>
      <c r="R938" s="209"/>
      <c r="S938" s="209"/>
      <c r="T938" s="210"/>
      <c r="Z938" s="88"/>
      <c r="AA938" s="88"/>
    </row>
    <row r="939" spans="1:36" ht="31.5" x14ac:dyDescent="0.25">
      <c r="A939" s="211"/>
      <c r="B939" s="52" t="s">
        <v>1135</v>
      </c>
      <c r="C939" s="210" t="s">
        <v>31</v>
      </c>
      <c r="D939" s="214" t="s">
        <v>31</v>
      </c>
      <c r="E939" s="210" t="s">
        <v>31</v>
      </c>
      <c r="F939" s="210" t="s">
        <v>31</v>
      </c>
      <c r="G939" s="211">
        <f>SUM(G940)</f>
        <v>9</v>
      </c>
      <c r="H939" s="211">
        <f t="shared" ref="H939:S939" si="283">SUM(H940)</f>
        <v>9</v>
      </c>
      <c r="I939" s="209">
        <f t="shared" si="283"/>
        <v>178</v>
      </c>
      <c r="J939" s="211">
        <f t="shared" si="283"/>
        <v>4</v>
      </c>
      <c r="K939" s="211">
        <f t="shared" si="283"/>
        <v>0</v>
      </c>
      <c r="L939" s="211">
        <f t="shared" si="283"/>
        <v>4</v>
      </c>
      <c r="M939" s="209">
        <f t="shared" si="283"/>
        <v>178</v>
      </c>
      <c r="N939" s="209">
        <f t="shared" si="283"/>
        <v>0</v>
      </c>
      <c r="O939" s="209">
        <f t="shared" si="283"/>
        <v>178</v>
      </c>
      <c r="P939" s="209">
        <f t="shared" si="283"/>
        <v>6280175.9100000001</v>
      </c>
      <c r="Q939" s="209">
        <f t="shared" si="283"/>
        <v>2788749.7800000003</v>
      </c>
      <c r="R939" s="209">
        <f t="shared" si="283"/>
        <v>1396570.44</v>
      </c>
      <c r="S939" s="209">
        <f t="shared" si="283"/>
        <v>2094855.69</v>
      </c>
      <c r="T939" s="210"/>
      <c r="Z939" s="88"/>
      <c r="AA939" s="88"/>
    </row>
    <row r="940" spans="1:36" ht="11.25" customHeight="1" x14ac:dyDescent="0.25">
      <c r="A940" s="211">
        <v>172</v>
      </c>
      <c r="B940" s="52" t="s">
        <v>1136</v>
      </c>
      <c r="C940" s="211">
        <v>278</v>
      </c>
      <c r="D940" s="214" t="s">
        <v>1137</v>
      </c>
      <c r="E940" s="54">
        <v>42704</v>
      </c>
      <c r="F940" s="54">
        <v>42734</v>
      </c>
      <c r="G940" s="211">
        <v>9</v>
      </c>
      <c r="H940" s="211">
        <v>9</v>
      </c>
      <c r="I940" s="69">
        <v>178</v>
      </c>
      <c r="J940" s="211">
        <f>SUM(K940:L940)</f>
        <v>4</v>
      </c>
      <c r="K940" s="211">
        <v>0</v>
      </c>
      <c r="L940" s="211">
        <v>4</v>
      </c>
      <c r="M940" s="209">
        <f>SUM(N940:O940)</f>
        <v>178</v>
      </c>
      <c r="N940" s="39">
        <v>0</v>
      </c>
      <c r="O940" s="39">
        <v>178</v>
      </c>
      <c r="P940" s="209">
        <f>Q940+R940+S940</f>
        <v>6280175.9100000001</v>
      </c>
      <c r="Q940" s="209">
        <v>2788749.7800000003</v>
      </c>
      <c r="R940" s="209">
        <v>1396570.44</v>
      </c>
      <c r="S940" s="209">
        <v>2094855.69</v>
      </c>
      <c r="T940" s="210"/>
      <c r="Z940" s="88"/>
      <c r="AA940" s="88"/>
    </row>
    <row r="941" spans="1:36" ht="21" x14ac:dyDescent="0.25">
      <c r="A941" s="23"/>
      <c r="B941" s="52" t="s">
        <v>1138</v>
      </c>
      <c r="C941" s="211"/>
      <c r="D941" s="214"/>
      <c r="E941" s="39"/>
      <c r="F941" s="39"/>
      <c r="G941" s="211"/>
      <c r="H941" s="211"/>
      <c r="I941" s="209"/>
      <c r="J941" s="211"/>
      <c r="K941" s="211"/>
      <c r="L941" s="211"/>
      <c r="M941" s="209"/>
      <c r="N941" s="209"/>
      <c r="O941" s="209"/>
      <c r="P941" s="209"/>
      <c r="Q941" s="209"/>
      <c r="R941" s="209"/>
      <c r="S941" s="209"/>
      <c r="T941" s="210"/>
      <c r="Z941" s="88"/>
      <c r="AA941" s="88"/>
    </row>
    <row r="942" spans="1:36" ht="31.5" x14ac:dyDescent="0.25">
      <c r="A942" s="23"/>
      <c r="B942" s="52" t="s">
        <v>900</v>
      </c>
      <c r="C942" s="210" t="s">
        <v>31</v>
      </c>
      <c r="D942" s="214" t="s">
        <v>31</v>
      </c>
      <c r="E942" s="210" t="s">
        <v>31</v>
      </c>
      <c r="F942" s="210" t="s">
        <v>31</v>
      </c>
      <c r="G942" s="211">
        <f t="shared" ref="G942:S942" si="284">SUM(G943:G943)</f>
        <v>32</v>
      </c>
      <c r="H942" s="211">
        <f t="shared" si="284"/>
        <v>32</v>
      </c>
      <c r="I942" s="209">
        <f t="shared" si="284"/>
        <v>517.9</v>
      </c>
      <c r="J942" s="211">
        <f t="shared" si="284"/>
        <v>8</v>
      </c>
      <c r="K942" s="211">
        <f t="shared" si="284"/>
        <v>0</v>
      </c>
      <c r="L942" s="211">
        <f t="shared" si="284"/>
        <v>8</v>
      </c>
      <c r="M942" s="209">
        <f t="shared" si="284"/>
        <v>376.3</v>
      </c>
      <c r="N942" s="209">
        <f t="shared" si="284"/>
        <v>0</v>
      </c>
      <c r="O942" s="209">
        <f t="shared" si="284"/>
        <v>376.3</v>
      </c>
      <c r="P942" s="209">
        <f t="shared" si="284"/>
        <v>13449955.99</v>
      </c>
      <c r="Q942" s="209">
        <f t="shared" si="284"/>
        <v>5972533.6200000001</v>
      </c>
      <c r="R942" s="209">
        <f t="shared" si="284"/>
        <v>2990968.96</v>
      </c>
      <c r="S942" s="209">
        <f t="shared" si="284"/>
        <v>4486453.41</v>
      </c>
      <c r="T942" s="210"/>
      <c r="Z942" s="88"/>
      <c r="AA942" s="88"/>
    </row>
    <row r="943" spans="1:36" x14ac:dyDescent="0.25">
      <c r="A943" s="23">
        <v>173</v>
      </c>
      <c r="B943" s="52" t="s">
        <v>1139</v>
      </c>
      <c r="C943" s="211" t="s">
        <v>211</v>
      </c>
      <c r="D943" s="214" t="s">
        <v>1140</v>
      </c>
      <c r="E943" s="54">
        <v>42704</v>
      </c>
      <c r="F943" s="54">
        <v>42734</v>
      </c>
      <c r="G943" s="211">
        <v>32</v>
      </c>
      <c r="H943" s="211">
        <v>32</v>
      </c>
      <c r="I943" s="69">
        <v>517.9</v>
      </c>
      <c r="J943" s="211">
        <f>SUM(K943:L943)</f>
        <v>8</v>
      </c>
      <c r="K943" s="211">
        <v>0</v>
      </c>
      <c r="L943" s="211">
        <v>8</v>
      </c>
      <c r="M943" s="209">
        <f>SUM(N943:O943)</f>
        <v>376.3</v>
      </c>
      <c r="N943" s="39">
        <v>0</v>
      </c>
      <c r="O943" s="39">
        <v>376.3</v>
      </c>
      <c r="P943" s="209">
        <f>Q943+R943+S943</f>
        <v>13449955.99</v>
      </c>
      <c r="Q943" s="209">
        <v>5972533.6200000001</v>
      </c>
      <c r="R943" s="209">
        <v>2990968.96</v>
      </c>
      <c r="S943" s="209">
        <v>4486453.41</v>
      </c>
      <c r="T943" s="210"/>
      <c r="Z943" s="88"/>
      <c r="AA943" s="88"/>
    </row>
    <row r="944" spans="1:36" ht="16.5" customHeight="1" x14ac:dyDescent="0.25">
      <c r="A944" s="23"/>
      <c r="B944" s="43" t="s">
        <v>414</v>
      </c>
      <c r="C944" s="37"/>
      <c r="D944" s="214"/>
      <c r="E944" s="39"/>
      <c r="F944" s="41"/>
      <c r="G944" s="211"/>
      <c r="H944" s="211"/>
      <c r="I944" s="209"/>
      <c r="J944" s="211"/>
      <c r="K944" s="211"/>
      <c r="L944" s="211"/>
      <c r="M944" s="209"/>
      <c r="N944" s="209"/>
      <c r="O944" s="209"/>
      <c r="P944" s="209"/>
      <c r="Q944" s="209"/>
      <c r="R944" s="209"/>
      <c r="S944" s="209"/>
      <c r="T944" s="210"/>
      <c r="Z944" s="88"/>
      <c r="AA944" s="88"/>
    </row>
    <row r="945" spans="1:36" s="60" customFormat="1" ht="21" x14ac:dyDescent="0.35">
      <c r="A945" s="23"/>
      <c r="B945" s="35" t="s">
        <v>846</v>
      </c>
      <c r="C945" s="210"/>
      <c r="D945" s="214"/>
      <c r="E945" s="210"/>
      <c r="F945" s="210"/>
      <c r="G945" s="211"/>
      <c r="H945" s="211"/>
      <c r="I945" s="209"/>
      <c r="J945" s="211"/>
      <c r="K945" s="211"/>
      <c r="L945" s="211"/>
      <c r="M945" s="209"/>
      <c r="N945" s="209"/>
      <c r="O945" s="209"/>
      <c r="P945" s="209"/>
      <c r="Q945" s="209"/>
      <c r="R945" s="209"/>
      <c r="S945" s="209"/>
      <c r="T945" s="210"/>
      <c r="Z945" s="88"/>
      <c r="AA945" s="88"/>
      <c r="AI945" s="9"/>
      <c r="AJ945" s="9"/>
    </row>
    <row r="946" spans="1:36" s="60" customFormat="1" ht="31.5" x14ac:dyDescent="0.35">
      <c r="A946" s="23"/>
      <c r="B946" s="35" t="s">
        <v>970</v>
      </c>
      <c r="C946" s="210" t="s">
        <v>31</v>
      </c>
      <c r="D946" s="214" t="s">
        <v>31</v>
      </c>
      <c r="E946" s="210" t="s">
        <v>31</v>
      </c>
      <c r="F946" s="210" t="s">
        <v>31</v>
      </c>
      <c r="G946" s="211">
        <f t="shared" ref="G946:S946" si="285">SUM(G947:G959)</f>
        <v>171</v>
      </c>
      <c r="H946" s="211">
        <f t="shared" si="285"/>
        <v>171</v>
      </c>
      <c r="I946" s="209">
        <f t="shared" si="285"/>
        <v>3450.3600000000006</v>
      </c>
      <c r="J946" s="211">
        <f t="shared" si="285"/>
        <v>71</v>
      </c>
      <c r="K946" s="211">
        <f t="shared" si="285"/>
        <v>40</v>
      </c>
      <c r="L946" s="211">
        <f t="shared" si="285"/>
        <v>31</v>
      </c>
      <c r="M946" s="209">
        <f t="shared" si="285"/>
        <v>2650.83</v>
      </c>
      <c r="N946" s="209">
        <f t="shared" si="285"/>
        <v>1372.4</v>
      </c>
      <c r="O946" s="209">
        <f t="shared" si="285"/>
        <v>1278.43</v>
      </c>
      <c r="P946" s="209">
        <f t="shared" si="285"/>
        <v>96569736.899999991</v>
      </c>
      <c r="Q946" s="209">
        <f t="shared" si="285"/>
        <v>42882370.889999993</v>
      </c>
      <c r="R946" s="209">
        <f t="shared" si="285"/>
        <v>21474946.390000001</v>
      </c>
      <c r="S946" s="209">
        <f t="shared" si="285"/>
        <v>32212419.620000001</v>
      </c>
      <c r="T946" s="210"/>
      <c r="Z946" s="125"/>
      <c r="AA946" s="88"/>
      <c r="AI946" s="9"/>
      <c r="AJ946" s="9"/>
    </row>
    <row r="947" spans="1:36" x14ac:dyDescent="0.25">
      <c r="A947" s="37" t="s">
        <v>756</v>
      </c>
      <c r="B947" s="36" t="s">
        <v>1141</v>
      </c>
      <c r="C947" s="37" t="s">
        <v>148</v>
      </c>
      <c r="D947" s="214">
        <v>40449</v>
      </c>
      <c r="E947" s="54">
        <v>42704</v>
      </c>
      <c r="F947" s="54">
        <v>42734</v>
      </c>
      <c r="G947" s="211">
        <v>4</v>
      </c>
      <c r="H947" s="211">
        <v>4</v>
      </c>
      <c r="I947" s="39">
        <v>380.9</v>
      </c>
      <c r="J947" s="211">
        <f>SUM(K947:L947)</f>
        <v>2</v>
      </c>
      <c r="K947" s="211">
        <v>0</v>
      </c>
      <c r="L947" s="211">
        <v>2</v>
      </c>
      <c r="M947" s="209">
        <f t="shared" ref="M947:M959" si="286">SUM(N947:O947)</f>
        <v>66.7</v>
      </c>
      <c r="N947" s="69">
        <v>0</v>
      </c>
      <c r="O947" s="69">
        <v>66.7</v>
      </c>
      <c r="P947" s="209">
        <f t="shared" si="275"/>
        <v>2429881</v>
      </c>
      <c r="Q947" s="209">
        <v>1079003.23</v>
      </c>
      <c r="R947" s="209">
        <v>540351.11</v>
      </c>
      <c r="S947" s="209">
        <f t="shared" ref="S947:S959" si="287">P947-Q947-R947</f>
        <v>810526.66</v>
      </c>
      <c r="T947" s="210"/>
      <c r="Z947" s="88"/>
      <c r="AA947" s="88"/>
    </row>
    <row r="948" spans="1:36" x14ac:dyDescent="0.25">
      <c r="A948" s="37" t="s">
        <v>758</v>
      </c>
      <c r="B948" s="36" t="s">
        <v>1142</v>
      </c>
      <c r="C948" s="37" t="s">
        <v>462</v>
      </c>
      <c r="D948" s="214">
        <v>40497</v>
      </c>
      <c r="E948" s="54">
        <v>42704</v>
      </c>
      <c r="F948" s="54">
        <v>42734</v>
      </c>
      <c r="G948" s="211">
        <v>23</v>
      </c>
      <c r="H948" s="211">
        <v>23</v>
      </c>
      <c r="I948" s="39">
        <v>322.89999999999998</v>
      </c>
      <c r="J948" s="211">
        <f t="shared" ref="J948:J959" si="288">SUM(K948:L948)</f>
        <v>7</v>
      </c>
      <c r="K948" s="211">
        <v>1</v>
      </c>
      <c r="L948" s="211">
        <v>6</v>
      </c>
      <c r="M948" s="209">
        <f t="shared" si="286"/>
        <v>274.2</v>
      </c>
      <c r="N948" s="69">
        <v>37.1</v>
      </c>
      <c r="O948" s="69">
        <v>237.1</v>
      </c>
      <c r="P948" s="209">
        <f t="shared" si="275"/>
        <v>9989106</v>
      </c>
      <c r="Q948" s="209">
        <v>4435722.43</v>
      </c>
      <c r="R948" s="209">
        <v>2221353.4300000002</v>
      </c>
      <c r="S948" s="209">
        <f t="shared" si="287"/>
        <v>3332030.14</v>
      </c>
      <c r="T948" s="210"/>
      <c r="Z948" s="88"/>
      <c r="AA948" s="88"/>
    </row>
    <row r="949" spans="1:36" s="60" customFormat="1" x14ac:dyDescent="0.35">
      <c r="A949" s="37" t="s">
        <v>760</v>
      </c>
      <c r="B949" s="36" t="s">
        <v>1143</v>
      </c>
      <c r="C949" s="37" t="s">
        <v>1144</v>
      </c>
      <c r="D949" s="214">
        <v>40561</v>
      </c>
      <c r="E949" s="54">
        <v>42704</v>
      </c>
      <c r="F949" s="54">
        <v>42734</v>
      </c>
      <c r="G949" s="211">
        <v>18</v>
      </c>
      <c r="H949" s="211">
        <v>18</v>
      </c>
      <c r="I949" s="39">
        <v>235.6</v>
      </c>
      <c r="J949" s="211">
        <f t="shared" si="288"/>
        <v>7</v>
      </c>
      <c r="K949" s="211">
        <v>3</v>
      </c>
      <c r="L949" s="211">
        <v>4</v>
      </c>
      <c r="M949" s="209">
        <f t="shared" si="286"/>
        <v>235.6</v>
      </c>
      <c r="N949" s="69">
        <v>85.6</v>
      </c>
      <c r="O949" s="69">
        <v>150</v>
      </c>
      <c r="P949" s="209">
        <f t="shared" si="275"/>
        <v>8582908</v>
      </c>
      <c r="Q949" s="209">
        <v>3811291.78</v>
      </c>
      <c r="R949" s="209">
        <v>1908646.49</v>
      </c>
      <c r="S949" s="209">
        <f t="shared" si="287"/>
        <v>2862969.7300000004</v>
      </c>
      <c r="T949" s="210"/>
      <c r="Z949" s="88"/>
      <c r="AA949" s="88"/>
      <c r="AI949" s="9"/>
      <c r="AJ949" s="9"/>
    </row>
    <row r="950" spans="1:36" x14ac:dyDescent="0.25">
      <c r="A950" s="37" t="s">
        <v>538</v>
      </c>
      <c r="B950" s="36" t="s">
        <v>1145</v>
      </c>
      <c r="C950" s="37" t="s">
        <v>1146</v>
      </c>
      <c r="D950" s="214">
        <v>40561</v>
      </c>
      <c r="E950" s="54">
        <v>42704</v>
      </c>
      <c r="F950" s="54">
        <v>42734</v>
      </c>
      <c r="G950" s="211">
        <v>20</v>
      </c>
      <c r="H950" s="211">
        <v>20</v>
      </c>
      <c r="I950" s="39">
        <v>320.7</v>
      </c>
      <c r="J950" s="211">
        <f t="shared" si="288"/>
        <v>8</v>
      </c>
      <c r="K950" s="211">
        <v>8</v>
      </c>
      <c r="L950" s="211">
        <v>0</v>
      </c>
      <c r="M950" s="209">
        <f t="shared" si="286"/>
        <v>271.5</v>
      </c>
      <c r="N950" s="69">
        <v>271.5</v>
      </c>
      <c r="O950" s="69">
        <v>0</v>
      </c>
      <c r="P950" s="209">
        <f t="shared" si="275"/>
        <v>9890745</v>
      </c>
      <c r="Q950" s="209">
        <v>4392044.6399999997</v>
      </c>
      <c r="R950" s="209">
        <v>2199480.14</v>
      </c>
      <c r="S950" s="209">
        <f t="shared" si="287"/>
        <v>3299220.22</v>
      </c>
      <c r="T950" s="210"/>
      <c r="Z950" s="88"/>
      <c r="AA950" s="88"/>
    </row>
    <row r="951" spans="1:36" x14ac:dyDescent="0.25">
      <c r="A951" s="37" t="s">
        <v>763</v>
      </c>
      <c r="B951" s="36" t="s">
        <v>1147</v>
      </c>
      <c r="C951" s="37" t="s">
        <v>1148</v>
      </c>
      <c r="D951" s="214">
        <v>40561</v>
      </c>
      <c r="E951" s="54">
        <v>42704</v>
      </c>
      <c r="F951" s="54">
        <v>42734</v>
      </c>
      <c r="G951" s="211">
        <v>13</v>
      </c>
      <c r="H951" s="211">
        <v>13</v>
      </c>
      <c r="I951" s="39">
        <v>310.41000000000003</v>
      </c>
      <c r="J951" s="211">
        <f t="shared" si="288"/>
        <v>8</v>
      </c>
      <c r="K951" s="211">
        <v>5</v>
      </c>
      <c r="L951" s="211">
        <v>3</v>
      </c>
      <c r="M951" s="209">
        <f t="shared" si="286"/>
        <v>264.57</v>
      </c>
      <c r="N951" s="69">
        <v>152.5</v>
      </c>
      <c r="O951" s="69">
        <v>112.07</v>
      </c>
      <c r="P951" s="209">
        <f t="shared" si="275"/>
        <v>9638285.0999999996</v>
      </c>
      <c r="Q951" s="209">
        <v>4279938.3099999996</v>
      </c>
      <c r="R951" s="209">
        <v>2143338.7200000002</v>
      </c>
      <c r="S951" s="209">
        <f t="shared" si="287"/>
        <v>3215008.07</v>
      </c>
      <c r="T951" s="210"/>
      <c r="Z951" s="88"/>
      <c r="AA951" s="88"/>
    </row>
    <row r="952" spans="1:36" x14ac:dyDescent="0.25">
      <c r="A952" s="37" t="s">
        <v>765</v>
      </c>
      <c r="B952" s="35" t="s">
        <v>1149</v>
      </c>
      <c r="C952" s="210">
        <v>14</v>
      </c>
      <c r="D952" s="214">
        <v>40691</v>
      </c>
      <c r="E952" s="54">
        <v>42704</v>
      </c>
      <c r="F952" s="54">
        <v>42734</v>
      </c>
      <c r="G952" s="210">
        <v>7</v>
      </c>
      <c r="H952" s="210">
        <v>7</v>
      </c>
      <c r="I952" s="39">
        <v>57.3</v>
      </c>
      <c r="J952" s="211">
        <f t="shared" si="288"/>
        <v>2</v>
      </c>
      <c r="K952" s="210">
        <v>0</v>
      </c>
      <c r="L952" s="210">
        <v>2</v>
      </c>
      <c r="M952" s="209">
        <f t="shared" si="286"/>
        <v>57.3</v>
      </c>
      <c r="N952" s="69">
        <v>0</v>
      </c>
      <c r="O952" s="69">
        <v>57.3</v>
      </c>
      <c r="P952" s="209">
        <f t="shared" si="275"/>
        <v>2087439</v>
      </c>
      <c r="Q952" s="209">
        <v>926939.81</v>
      </c>
      <c r="R952" s="209">
        <v>464199.67999999999</v>
      </c>
      <c r="S952" s="209">
        <f t="shared" si="287"/>
        <v>696299.51</v>
      </c>
      <c r="T952" s="210"/>
      <c r="Z952" s="88"/>
      <c r="AA952" s="88"/>
    </row>
    <row r="953" spans="1:36" ht="11.25" customHeight="1" x14ac:dyDescent="0.25">
      <c r="A953" s="37" t="s">
        <v>767</v>
      </c>
      <c r="B953" s="36" t="s">
        <v>1150</v>
      </c>
      <c r="C953" s="37" t="s">
        <v>1151</v>
      </c>
      <c r="D953" s="214">
        <v>40749</v>
      </c>
      <c r="E953" s="54">
        <v>42704</v>
      </c>
      <c r="F953" s="54">
        <v>42734</v>
      </c>
      <c r="G953" s="211">
        <v>12</v>
      </c>
      <c r="H953" s="211">
        <v>12</v>
      </c>
      <c r="I953" s="39">
        <v>346.7</v>
      </c>
      <c r="J953" s="211">
        <f t="shared" si="288"/>
        <v>7</v>
      </c>
      <c r="K953" s="211">
        <v>4</v>
      </c>
      <c r="L953" s="211">
        <v>3</v>
      </c>
      <c r="M953" s="209">
        <f t="shared" si="286"/>
        <v>306.39999999999998</v>
      </c>
      <c r="N953" s="69">
        <v>173.4</v>
      </c>
      <c r="O953" s="69">
        <v>133</v>
      </c>
      <c r="P953" s="209">
        <f t="shared" si="275"/>
        <v>11162152</v>
      </c>
      <c r="Q953" s="209">
        <v>4956620.55</v>
      </c>
      <c r="R953" s="209">
        <v>2482212.58</v>
      </c>
      <c r="S953" s="209">
        <f t="shared" si="287"/>
        <v>3723318.87</v>
      </c>
      <c r="T953" s="210"/>
      <c r="Z953" s="125"/>
      <c r="AA953" s="88"/>
    </row>
    <row r="954" spans="1:36" ht="11.25" customHeight="1" x14ac:dyDescent="0.25">
      <c r="A954" s="37" t="s">
        <v>769</v>
      </c>
      <c r="B954" s="36" t="s">
        <v>878</v>
      </c>
      <c r="C954" s="37" t="s">
        <v>879</v>
      </c>
      <c r="D954" s="214">
        <v>40749</v>
      </c>
      <c r="E954" s="54">
        <v>42704</v>
      </c>
      <c r="F954" s="54">
        <v>42734</v>
      </c>
      <c r="G954" s="211">
        <v>8</v>
      </c>
      <c r="H954" s="211">
        <v>8</v>
      </c>
      <c r="I954" s="39">
        <v>216</v>
      </c>
      <c r="J954" s="211">
        <v>4</v>
      </c>
      <c r="K954" s="211">
        <v>3</v>
      </c>
      <c r="L954" s="211">
        <v>1</v>
      </c>
      <c r="M954" s="209">
        <f t="shared" si="286"/>
        <v>127.60000000000001</v>
      </c>
      <c r="N954" s="69">
        <v>90.9</v>
      </c>
      <c r="O954" s="69">
        <v>36.700000000000003</v>
      </c>
      <c r="P954" s="209">
        <f t="shared" si="275"/>
        <v>4648468</v>
      </c>
      <c r="Q954" s="209">
        <v>2064180.1</v>
      </c>
      <c r="R954" s="209">
        <v>1033715.16</v>
      </c>
      <c r="S954" s="209">
        <f t="shared" si="287"/>
        <v>1550572.7399999998</v>
      </c>
      <c r="T954" s="210"/>
      <c r="Z954" s="88"/>
      <c r="AA954" s="88"/>
    </row>
    <row r="955" spans="1:36" ht="11.25" customHeight="1" x14ac:dyDescent="0.25">
      <c r="A955" s="37" t="s">
        <v>771</v>
      </c>
      <c r="B955" s="36" t="s">
        <v>1152</v>
      </c>
      <c r="C955" s="37" t="s">
        <v>1153</v>
      </c>
      <c r="D955" s="214">
        <v>40766</v>
      </c>
      <c r="E955" s="54">
        <v>42704</v>
      </c>
      <c r="F955" s="54">
        <v>42734</v>
      </c>
      <c r="G955" s="211">
        <v>23</v>
      </c>
      <c r="H955" s="211">
        <v>23</v>
      </c>
      <c r="I955" s="39">
        <v>355.4</v>
      </c>
      <c r="J955" s="211">
        <f t="shared" si="288"/>
        <v>8</v>
      </c>
      <c r="K955" s="211">
        <v>8</v>
      </c>
      <c r="L955" s="211">
        <v>0</v>
      </c>
      <c r="M955" s="209">
        <f t="shared" si="286"/>
        <v>355.4</v>
      </c>
      <c r="N955" s="69">
        <v>355.4</v>
      </c>
      <c r="O955" s="69">
        <v>0</v>
      </c>
      <c r="P955" s="209">
        <f t="shared" si="275"/>
        <v>12947222</v>
      </c>
      <c r="Q955" s="209">
        <v>5749291.5800000001</v>
      </c>
      <c r="R955" s="209">
        <v>2879172.16</v>
      </c>
      <c r="S955" s="209">
        <f t="shared" si="287"/>
        <v>4318758.26</v>
      </c>
      <c r="T955" s="210"/>
      <c r="Z955" s="88"/>
      <c r="AA955" s="88"/>
    </row>
    <row r="956" spans="1:36" ht="11.25" customHeight="1" x14ac:dyDescent="0.25">
      <c r="A956" s="37" t="s">
        <v>773</v>
      </c>
      <c r="B956" s="36" t="s">
        <v>1154</v>
      </c>
      <c r="C956" s="37" t="s">
        <v>1155</v>
      </c>
      <c r="D956" s="214">
        <v>40794</v>
      </c>
      <c r="E956" s="54">
        <v>42704</v>
      </c>
      <c r="F956" s="54">
        <v>42734</v>
      </c>
      <c r="G956" s="211">
        <v>10</v>
      </c>
      <c r="H956" s="211">
        <v>10</v>
      </c>
      <c r="I956" s="39">
        <v>200</v>
      </c>
      <c r="J956" s="211">
        <f t="shared" si="288"/>
        <v>4</v>
      </c>
      <c r="K956" s="211">
        <v>1</v>
      </c>
      <c r="L956" s="211">
        <v>3</v>
      </c>
      <c r="M956" s="209">
        <f t="shared" si="286"/>
        <v>200</v>
      </c>
      <c r="N956" s="69">
        <v>47.2</v>
      </c>
      <c r="O956" s="69">
        <v>152.80000000000001</v>
      </c>
      <c r="P956" s="209">
        <f t="shared" si="275"/>
        <v>7286000</v>
      </c>
      <c r="Q956" s="209">
        <v>3235392</v>
      </c>
      <c r="R956" s="209">
        <v>1620243.2</v>
      </c>
      <c r="S956" s="209">
        <f t="shared" si="287"/>
        <v>2430364.7999999998</v>
      </c>
      <c r="T956" s="210"/>
      <c r="Z956" s="88"/>
      <c r="AA956" s="88"/>
    </row>
    <row r="957" spans="1:36" ht="11.25" customHeight="1" x14ac:dyDescent="0.25">
      <c r="A957" s="37" t="s">
        <v>775</v>
      </c>
      <c r="B957" s="36" t="s">
        <v>1156</v>
      </c>
      <c r="C957" s="37" t="s">
        <v>1157</v>
      </c>
      <c r="D957" s="214">
        <v>40794</v>
      </c>
      <c r="E957" s="54">
        <v>42704</v>
      </c>
      <c r="F957" s="54">
        <v>42734</v>
      </c>
      <c r="G957" s="211">
        <v>12</v>
      </c>
      <c r="H957" s="211">
        <v>12</v>
      </c>
      <c r="I957" s="39">
        <v>176.9</v>
      </c>
      <c r="J957" s="211">
        <f t="shared" si="288"/>
        <v>6</v>
      </c>
      <c r="K957" s="211">
        <v>4</v>
      </c>
      <c r="L957" s="211">
        <v>2</v>
      </c>
      <c r="M957" s="209">
        <f t="shared" si="286"/>
        <v>176.9</v>
      </c>
      <c r="N957" s="69">
        <v>57.4</v>
      </c>
      <c r="O957" s="69">
        <v>119.5</v>
      </c>
      <c r="P957" s="209">
        <f>M957*36430</f>
        <v>6444467</v>
      </c>
      <c r="Q957" s="209">
        <v>2861704.22</v>
      </c>
      <c r="R957" s="209">
        <v>1433105.11</v>
      </c>
      <c r="S957" s="209">
        <f t="shared" si="287"/>
        <v>2149657.67</v>
      </c>
      <c r="T957" s="210"/>
      <c r="Z957" s="88"/>
      <c r="AA957" s="88"/>
      <c r="AB957" s="133"/>
    </row>
    <row r="958" spans="1:36" ht="11.25" customHeight="1" x14ac:dyDescent="0.25">
      <c r="A958" s="37" t="s">
        <v>778</v>
      </c>
      <c r="B958" s="36" t="s">
        <v>1158</v>
      </c>
      <c r="C958" s="37" t="s">
        <v>1159</v>
      </c>
      <c r="D958" s="214">
        <v>40794</v>
      </c>
      <c r="E958" s="54">
        <v>42704</v>
      </c>
      <c r="F958" s="54">
        <v>42734</v>
      </c>
      <c r="G958" s="211">
        <v>13</v>
      </c>
      <c r="H958" s="211">
        <v>13</v>
      </c>
      <c r="I958" s="39">
        <v>378.5</v>
      </c>
      <c r="J958" s="211">
        <f t="shared" si="288"/>
        <v>5</v>
      </c>
      <c r="K958" s="211">
        <v>1</v>
      </c>
      <c r="L958" s="211">
        <v>4</v>
      </c>
      <c r="M958" s="209">
        <f t="shared" si="286"/>
        <v>210.10000000000002</v>
      </c>
      <c r="N958" s="69">
        <v>28.8</v>
      </c>
      <c r="O958" s="69">
        <v>181.3</v>
      </c>
      <c r="P958" s="209">
        <f>M958*36430</f>
        <v>7653943.0000000009</v>
      </c>
      <c r="Q958" s="209">
        <v>3398779.3</v>
      </c>
      <c r="R958" s="209">
        <v>1702065.47</v>
      </c>
      <c r="S958" s="209">
        <f t="shared" si="287"/>
        <v>2553098.2300000014</v>
      </c>
      <c r="T958" s="210"/>
      <c r="Z958" s="88"/>
      <c r="AA958" s="88"/>
    </row>
    <row r="959" spans="1:36" x14ac:dyDescent="0.25">
      <c r="A959" s="37" t="s">
        <v>781</v>
      </c>
      <c r="B959" s="36" t="s">
        <v>1160</v>
      </c>
      <c r="C959" s="37" t="s">
        <v>40</v>
      </c>
      <c r="D959" s="214">
        <v>40877</v>
      </c>
      <c r="E959" s="54">
        <v>42704</v>
      </c>
      <c r="F959" s="54">
        <v>42734</v>
      </c>
      <c r="G959" s="211">
        <v>8</v>
      </c>
      <c r="H959" s="211">
        <v>8</v>
      </c>
      <c r="I959" s="39">
        <v>149.05000000000001</v>
      </c>
      <c r="J959" s="211">
        <f t="shared" si="288"/>
        <v>3</v>
      </c>
      <c r="K959" s="211">
        <v>2</v>
      </c>
      <c r="L959" s="211">
        <v>1</v>
      </c>
      <c r="M959" s="209">
        <f t="shared" si="286"/>
        <v>104.56</v>
      </c>
      <c r="N959" s="69">
        <v>72.599999999999994</v>
      </c>
      <c r="O959" s="69">
        <v>31.96</v>
      </c>
      <c r="P959" s="209">
        <f>M959*36430</f>
        <v>3809120.8000000003</v>
      </c>
      <c r="Q959" s="209">
        <v>1691462.94</v>
      </c>
      <c r="R959" s="209">
        <v>847063.14</v>
      </c>
      <c r="S959" s="209">
        <f t="shared" si="287"/>
        <v>1270594.7200000002</v>
      </c>
      <c r="T959" s="210"/>
      <c r="Z959" s="88"/>
      <c r="AA959" s="88"/>
    </row>
    <row r="960" spans="1:36" ht="21" x14ac:dyDescent="0.25">
      <c r="A960" s="23"/>
      <c r="B960" s="43" t="s">
        <v>1652</v>
      </c>
      <c r="C960" s="37"/>
      <c r="D960" s="214"/>
      <c r="E960" s="54"/>
      <c r="F960" s="54"/>
      <c r="G960" s="29">
        <f>G963+G970+G974+G985+G989+G997+G1014+G1028+G993+G1010</f>
        <v>673</v>
      </c>
      <c r="H960" s="29">
        <f>H963+H970+H974+H985+H989+H997+H1014+H1028+H993+H1010</f>
        <v>605</v>
      </c>
      <c r="I960" s="28">
        <f>I963+I970+I974+I985+I989+I997+I1014+I1028+I993+I1010</f>
        <v>14140.28</v>
      </c>
      <c r="J960" s="29">
        <f>J963+J970+J974+J985+J989+J997+J1014+J1028+J993+J1010</f>
        <v>243</v>
      </c>
      <c r="K960" s="29">
        <f t="shared" ref="K960:L960" si="289">K963+K970+K974+K985+K989+K997+K1014+K1028+K993+K1010</f>
        <v>124</v>
      </c>
      <c r="L960" s="29">
        <f t="shared" si="289"/>
        <v>119</v>
      </c>
      <c r="M960" s="28">
        <f>M963+M970+M974+M985+M989+M997+M1014+M1028+M993+M1010</f>
        <v>8762.89</v>
      </c>
      <c r="N960" s="28">
        <f t="shared" ref="N960:S960" si="290">N963+N970+N974+N985+N989+N997+N1014+N1028+N993+N1010</f>
        <v>4381.16</v>
      </c>
      <c r="O960" s="28">
        <f t="shared" si="290"/>
        <v>4381.7300000000014</v>
      </c>
      <c r="P960" s="28">
        <f t="shared" si="290"/>
        <v>296896485.40000004</v>
      </c>
      <c r="Q960" s="28">
        <f t="shared" si="290"/>
        <v>0</v>
      </c>
      <c r="R960" s="28">
        <f t="shared" si="290"/>
        <v>197861793.27999997</v>
      </c>
      <c r="S960" s="28">
        <f t="shared" si="290"/>
        <v>99034692.120000005</v>
      </c>
      <c r="T960" s="28"/>
      <c r="AC960" s="101">
        <f>P960-AB960</f>
        <v>296896485.40000004</v>
      </c>
    </row>
    <row r="961" spans="1:36" ht="17.25" customHeight="1" x14ac:dyDescent="0.25">
      <c r="A961" s="23"/>
      <c r="B961" s="43" t="s">
        <v>36</v>
      </c>
      <c r="C961" s="37"/>
      <c r="D961" s="214"/>
      <c r="E961" s="54"/>
      <c r="F961" s="54"/>
      <c r="G961" s="211"/>
      <c r="H961" s="211"/>
      <c r="I961" s="209"/>
      <c r="J961" s="211"/>
      <c r="K961" s="211"/>
      <c r="L961" s="211"/>
      <c r="M961" s="209"/>
      <c r="N961" s="209"/>
      <c r="O961" s="209"/>
      <c r="P961" s="209"/>
      <c r="Q961" s="209"/>
      <c r="R961" s="209"/>
      <c r="S961" s="209"/>
      <c r="T961" s="210"/>
    </row>
    <row r="962" spans="1:36" x14ac:dyDescent="0.25">
      <c r="A962" s="23"/>
      <c r="B962" s="35" t="s">
        <v>47</v>
      </c>
      <c r="C962" s="210"/>
      <c r="D962" s="214"/>
      <c r="E962" s="210"/>
      <c r="F962" s="210"/>
      <c r="G962" s="210"/>
      <c r="H962" s="210"/>
      <c r="I962" s="39"/>
      <c r="J962" s="211"/>
      <c r="K962" s="210"/>
      <c r="L962" s="210"/>
      <c r="M962" s="39"/>
      <c r="N962" s="39"/>
      <c r="O962" s="39"/>
      <c r="P962" s="209"/>
      <c r="Q962" s="209"/>
      <c r="R962" s="209"/>
      <c r="S962" s="209"/>
      <c r="T962" s="210"/>
    </row>
    <row r="963" spans="1:36" ht="31.5" x14ac:dyDescent="0.25">
      <c r="A963" s="23"/>
      <c r="B963" s="35" t="s">
        <v>1161</v>
      </c>
      <c r="C963" s="210" t="s">
        <v>31</v>
      </c>
      <c r="D963" s="214" t="s">
        <v>31</v>
      </c>
      <c r="E963" s="210" t="s">
        <v>31</v>
      </c>
      <c r="F963" s="210" t="s">
        <v>31</v>
      </c>
      <c r="G963" s="210">
        <f t="shared" ref="G963:S963" si="291">SUM(G964:G967)</f>
        <v>90</v>
      </c>
      <c r="H963" s="210">
        <f t="shared" si="291"/>
        <v>90</v>
      </c>
      <c r="I963" s="39">
        <f t="shared" si="291"/>
        <v>1934.35</v>
      </c>
      <c r="J963" s="211">
        <f t="shared" si="291"/>
        <v>48</v>
      </c>
      <c r="K963" s="210">
        <f t="shared" si="291"/>
        <v>40</v>
      </c>
      <c r="L963" s="210">
        <f t="shared" si="291"/>
        <v>8</v>
      </c>
      <c r="M963" s="209">
        <f>SUM(M964:M967)</f>
        <v>1934.35</v>
      </c>
      <c r="N963" s="209">
        <f t="shared" si="291"/>
        <v>1592.76</v>
      </c>
      <c r="O963" s="209">
        <f t="shared" si="291"/>
        <v>341.59000000000003</v>
      </c>
      <c r="P963" s="209">
        <f>SUM(P964:P967)</f>
        <v>70468370.5</v>
      </c>
      <c r="Q963" s="209">
        <f t="shared" si="291"/>
        <v>0</v>
      </c>
      <c r="R963" s="209">
        <f>SUM(R964:R967)</f>
        <v>46962489.770000011</v>
      </c>
      <c r="S963" s="209">
        <f t="shared" si="291"/>
        <v>23505880.729999997</v>
      </c>
      <c r="T963" s="210"/>
    </row>
    <row r="964" spans="1:36" x14ac:dyDescent="0.25">
      <c r="A964" s="37" t="s">
        <v>269</v>
      </c>
      <c r="B964" s="36" t="s">
        <v>1162</v>
      </c>
      <c r="C964" s="37" t="s">
        <v>288</v>
      </c>
      <c r="D964" s="214">
        <v>40906</v>
      </c>
      <c r="E964" s="54">
        <v>42704</v>
      </c>
      <c r="F964" s="54">
        <v>42734</v>
      </c>
      <c r="G964" s="210">
        <v>22</v>
      </c>
      <c r="H964" s="210">
        <v>22</v>
      </c>
      <c r="I964" s="69">
        <v>511.15</v>
      </c>
      <c r="J964" s="211">
        <f>SUM(K964:L964)</f>
        <v>12</v>
      </c>
      <c r="K964" s="210">
        <v>10</v>
      </c>
      <c r="L964" s="210">
        <v>2</v>
      </c>
      <c r="M964" s="209">
        <f>SUM(N964:O964)</f>
        <v>511.15000000000003</v>
      </c>
      <c r="N964" s="39">
        <v>414.98</v>
      </c>
      <c r="O964" s="39">
        <v>96.17</v>
      </c>
      <c r="P964" s="209">
        <f>M964*36430</f>
        <v>18621194.5</v>
      </c>
      <c r="Q964" s="209"/>
      <c r="R964" s="209">
        <f>P964-S964</f>
        <v>12409789.67</v>
      </c>
      <c r="S964" s="209">
        <v>6211404.8300000001</v>
      </c>
      <c r="T964" s="210"/>
    </row>
    <row r="965" spans="1:36" x14ac:dyDescent="0.25">
      <c r="A965" s="37" t="s">
        <v>96</v>
      </c>
      <c r="B965" s="36" t="s">
        <v>1163</v>
      </c>
      <c r="C965" s="37" t="s">
        <v>71</v>
      </c>
      <c r="D965" s="214">
        <v>40906</v>
      </c>
      <c r="E965" s="54">
        <v>42704</v>
      </c>
      <c r="F965" s="54">
        <v>42734</v>
      </c>
      <c r="G965" s="210">
        <v>37</v>
      </c>
      <c r="H965" s="210">
        <v>37</v>
      </c>
      <c r="I965" s="69">
        <v>673.3</v>
      </c>
      <c r="J965" s="211">
        <f>SUM(K965:L965)</f>
        <v>17</v>
      </c>
      <c r="K965" s="210">
        <v>14</v>
      </c>
      <c r="L965" s="210">
        <v>3</v>
      </c>
      <c r="M965" s="209">
        <f>SUM(N965:O965)</f>
        <v>673.30000000000007</v>
      </c>
      <c r="N965" s="39">
        <v>554.20000000000005</v>
      </c>
      <c r="O965" s="39">
        <v>119.1</v>
      </c>
      <c r="P965" s="209">
        <f>M965*36430</f>
        <v>24528319.000000004</v>
      </c>
      <c r="Q965" s="209"/>
      <c r="R965" s="209">
        <f>P965-S965</f>
        <v>16346495.910000004</v>
      </c>
      <c r="S965" s="209">
        <v>8181823.0899999999</v>
      </c>
      <c r="T965" s="210"/>
    </row>
    <row r="966" spans="1:36" x14ac:dyDescent="0.25">
      <c r="A966" s="37" t="s">
        <v>98</v>
      </c>
      <c r="B966" s="36" t="s">
        <v>1164</v>
      </c>
      <c r="C966" s="37" t="s">
        <v>98</v>
      </c>
      <c r="D966" s="214">
        <v>40906</v>
      </c>
      <c r="E966" s="54">
        <v>42704</v>
      </c>
      <c r="F966" s="54">
        <v>42734</v>
      </c>
      <c r="G966" s="210">
        <v>14</v>
      </c>
      <c r="H966" s="210">
        <v>14</v>
      </c>
      <c r="I966" s="69">
        <v>376.5</v>
      </c>
      <c r="J966" s="211">
        <f>SUM(K966:L966)</f>
        <v>9</v>
      </c>
      <c r="K966" s="210">
        <v>8</v>
      </c>
      <c r="L966" s="210">
        <v>1</v>
      </c>
      <c r="M966" s="209">
        <f>SUM(N966:O966)</f>
        <v>376.5</v>
      </c>
      <c r="N966" s="39">
        <v>344.58</v>
      </c>
      <c r="O966" s="39">
        <v>31.92</v>
      </c>
      <c r="P966" s="209">
        <f>M966*36430</f>
        <v>13715895</v>
      </c>
      <c r="Q966" s="209"/>
      <c r="R966" s="209">
        <f>P966-S966</f>
        <v>9140733.2699999996</v>
      </c>
      <c r="S966" s="209">
        <v>4575161.7300000004</v>
      </c>
      <c r="T966" s="210"/>
    </row>
    <row r="967" spans="1:36" x14ac:dyDescent="0.25">
      <c r="A967" s="37" t="s">
        <v>100</v>
      </c>
      <c r="B967" s="36" t="s">
        <v>1165</v>
      </c>
      <c r="C967" s="37" t="s">
        <v>100</v>
      </c>
      <c r="D967" s="214">
        <v>40906</v>
      </c>
      <c r="E967" s="54">
        <v>42704</v>
      </c>
      <c r="F967" s="54">
        <v>42734</v>
      </c>
      <c r="G967" s="210">
        <v>17</v>
      </c>
      <c r="H967" s="210">
        <v>17</v>
      </c>
      <c r="I967" s="69">
        <v>373.4</v>
      </c>
      <c r="J967" s="211">
        <f>SUM(K967:L967)</f>
        <v>10</v>
      </c>
      <c r="K967" s="210">
        <v>8</v>
      </c>
      <c r="L967" s="210">
        <v>2</v>
      </c>
      <c r="M967" s="209">
        <f>SUM(N967:O967)</f>
        <v>373.4</v>
      </c>
      <c r="N967" s="39">
        <v>279</v>
      </c>
      <c r="O967" s="39">
        <v>94.4</v>
      </c>
      <c r="P967" s="209">
        <f>M967*36430</f>
        <v>13602962</v>
      </c>
      <c r="Q967" s="209"/>
      <c r="R967" s="209">
        <f>P967-S967</f>
        <v>9065470.9199999999</v>
      </c>
      <c r="S967" s="209">
        <v>4537491.08</v>
      </c>
      <c r="T967" s="210"/>
    </row>
    <row r="968" spans="1:36" ht="24" customHeight="1" x14ac:dyDescent="0.25">
      <c r="A968" s="37"/>
      <c r="B968" s="43" t="s">
        <v>119</v>
      </c>
      <c r="C968" s="37"/>
      <c r="D968" s="214"/>
      <c r="E968" s="54"/>
      <c r="F968" s="54"/>
      <c r="G968" s="210"/>
      <c r="H968" s="210"/>
      <c r="I968" s="69"/>
      <c r="J968" s="211"/>
      <c r="K968" s="210"/>
      <c r="L968" s="210"/>
      <c r="M968" s="209"/>
      <c r="N968" s="39"/>
      <c r="O968" s="39"/>
      <c r="P968" s="209"/>
      <c r="Q968" s="209"/>
      <c r="R968" s="209"/>
      <c r="S968" s="209"/>
      <c r="T968" s="210"/>
    </row>
    <row r="969" spans="1:36" s="63" customFormat="1" ht="21" x14ac:dyDescent="0.25">
      <c r="A969" s="211"/>
      <c r="B969" s="52" t="s">
        <v>999</v>
      </c>
      <c r="C969" s="39"/>
      <c r="D969" s="214"/>
      <c r="E969" s="39"/>
      <c r="F969" s="39"/>
      <c r="G969" s="211"/>
      <c r="H969" s="211"/>
      <c r="I969" s="209"/>
      <c r="J969" s="211"/>
      <c r="K969" s="211"/>
      <c r="L969" s="211"/>
      <c r="M969" s="209"/>
      <c r="N969" s="209"/>
      <c r="O969" s="209"/>
      <c r="P969" s="209"/>
      <c r="Q969" s="209"/>
      <c r="R969" s="209"/>
      <c r="S969" s="209"/>
      <c r="T969" s="39"/>
      <c r="Z969" s="88"/>
      <c r="AA969" s="8"/>
      <c r="AB969" s="64"/>
      <c r="AC969" s="64"/>
      <c r="AD969" s="64"/>
      <c r="AE969" s="64"/>
      <c r="AF969" s="64"/>
      <c r="AG969" s="64"/>
      <c r="AH969" s="64"/>
      <c r="AI969" s="134"/>
      <c r="AJ969" s="65"/>
    </row>
    <row r="970" spans="1:36" s="63" customFormat="1" ht="31.5" x14ac:dyDescent="0.25">
      <c r="A970" s="211"/>
      <c r="B970" s="52" t="s">
        <v>347</v>
      </c>
      <c r="C970" s="210" t="s">
        <v>31</v>
      </c>
      <c r="D970" s="214" t="s">
        <v>31</v>
      </c>
      <c r="E970" s="210" t="s">
        <v>31</v>
      </c>
      <c r="F970" s="210" t="s">
        <v>31</v>
      </c>
      <c r="G970" s="211">
        <f>SUM(G971)</f>
        <v>20</v>
      </c>
      <c r="H970" s="211">
        <f t="shared" ref="H970:S970" si="292">SUM(H971)</f>
        <v>20</v>
      </c>
      <c r="I970" s="209">
        <f t="shared" si="292"/>
        <v>522.20000000000005</v>
      </c>
      <c r="J970" s="211">
        <f t="shared" si="292"/>
        <v>10</v>
      </c>
      <c r="K970" s="211">
        <f t="shared" si="292"/>
        <v>6</v>
      </c>
      <c r="L970" s="211">
        <f t="shared" si="292"/>
        <v>4</v>
      </c>
      <c r="M970" s="209">
        <f>SUM(M971)</f>
        <v>291.89999999999998</v>
      </c>
      <c r="N970" s="209">
        <f t="shared" si="292"/>
        <v>192.8</v>
      </c>
      <c r="O970" s="209">
        <f t="shared" si="292"/>
        <v>99.1</v>
      </c>
      <c r="P970" s="209">
        <f t="shared" si="292"/>
        <v>0</v>
      </c>
      <c r="Q970" s="209">
        <f t="shared" si="292"/>
        <v>0</v>
      </c>
      <c r="R970" s="209">
        <f t="shared" si="292"/>
        <v>0</v>
      </c>
      <c r="S970" s="209">
        <f t="shared" si="292"/>
        <v>0</v>
      </c>
      <c r="T970" s="209"/>
      <c r="U970" s="211"/>
      <c r="V970" s="211"/>
      <c r="W970" s="211"/>
      <c r="X970" s="211"/>
      <c r="Y970" s="211"/>
      <c r="Z970" s="211"/>
      <c r="AA970" s="8"/>
      <c r="AB970" s="147"/>
      <c r="AC970" s="147"/>
      <c r="AD970" s="64"/>
      <c r="AE970" s="64"/>
      <c r="AF970" s="64"/>
      <c r="AG970" s="64"/>
      <c r="AH970" s="64"/>
      <c r="AI970" s="134"/>
      <c r="AJ970" s="65"/>
    </row>
    <row r="971" spans="1:36" s="63" customFormat="1" x14ac:dyDescent="0.25">
      <c r="A971" s="37" t="s">
        <v>288</v>
      </c>
      <c r="B971" s="52" t="s">
        <v>1166</v>
      </c>
      <c r="C971" s="211">
        <v>16</v>
      </c>
      <c r="D971" s="214" t="s">
        <v>1167</v>
      </c>
      <c r="E971" s="54">
        <v>42704</v>
      </c>
      <c r="F971" s="54">
        <v>42734</v>
      </c>
      <c r="G971" s="211">
        <v>20</v>
      </c>
      <c r="H971" s="211">
        <v>20</v>
      </c>
      <c r="I971" s="39">
        <v>522.20000000000005</v>
      </c>
      <c r="J971" s="211">
        <f>SUM(K971:L971)</f>
        <v>10</v>
      </c>
      <c r="K971" s="211">
        <v>6</v>
      </c>
      <c r="L971" s="211">
        <v>4</v>
      </c>
      <c r="M971" s="209">
        <f>SUM(N971:O971)</f>
        <v>291.89999999999998</v>
      </c>
      <c r="N971" s="39">
        <v>192.8</v>
      </c>
      <c r="O971" s="39">
        <v>99.1</v>
      </c>
      <c r="P971" s="209">
        <v>0</v>
      </c>
      <c r="Q971" s="209"/>
      <c r="R971" s="209"/>
      <c r="S971" s="209"/>
      <c r="T971" s="39"/>
      <c r="Z971" s="8"/>
      <c r="AA971" s="8"/>
      <c r="AB971" s="64"/>
      <c r="AC971" s="64"/>
      <c r="AD971" s="64"/>
      <c r="AE971" s="64"/>
      <c r="AF971" s="64"/>
      <c r="AG971" s="64"/>
      <c r="AH971" s="64"/>
      <c r="AI971" s="134"/>
      <c r="AJ971" s="65"/>
    </row>
    <row r="972" spans="1:36" ht="17.25" customHeight="1" x14ac:dyDescent="0.25">
      <c r="A972" s="23"/>
      <c r="B972" s="43" t="s">
        <v>182</v>
      </c>
      <c r="C972" s="37"/>
      <c r="D972" s="214"/>
      <c r="E972" s="54"/>
      <c r="F972" s="54"/>
      <c r="G972" s="211"/>
      <c r="H972" s="211"/>
      <c r="I972" s="209"/>
      <c r="J972" s="211"/>
      <c r="K972" s="211"/>
      <c r="L972" s="211"/>
      <c r="M972" s="209"/>
      <c r="N972" s="209"/>
      <c r="O972" s="209"/>
      <c r="P972" s="209"/>
      <c r="Q972" s="209"/>
      <c r="R972" s="209"/>
      <c r="S972" s="209"/>
      <c r="T972" s="210"/>
    </row>
    <row r="973" spans="1:36" ht="21" x14ac:dyDescent="0.25">
      <c r="A973" s="23"/>
      <c r="B973" s="35" t="s">
        <v>1168</v>
      </c>
      <c r="C973" s="210"/>
      <c r="D973" s="214"/>
      <c r="E973" s="210"/>
      <c r="F973" s="210"/>
      <c r="G973" s="211"/>
      <c r="H973" s="211"/>
      <c r="I973" s="39"/>
      <c r="J973" s="211"/>
      <c r="K973" s="211"/>
      <c r="L973" s="211"/>
      <c r="M973" s="39"/>
      <c r="N973" s="39"/>
      <c r="O973" s="39"/>
      <c r="P973" s="209"/>
      <c r="Q973" s="209"/>
      <c r="R973" s="209"/>
      <c r="S973" s="209"/>
      <c r="T973" s="210"/>
    </row>
    <row r="974" spans="1:36" ht="31.5" x14ac:dyDescent="0.25">
      <c r="A974" s="23"/>
      <c r="B974" s="35" t="s">
        <v>1169</v>
      </c>
      <c r="C974" s="210" t="s">
        <v>31</v>
      </c>
      <c r="D974" s="214" t="s">
        <v>31</v>
      </c>
      <c r="E974" s="210" t="s">
        <v>31</v>
      </c>
      <c r="F974" s="210" t="s">
        <v>31</v>
      </c>
      <c r="G974" s="211">
        <f t="shared" ref="G974:S974" si="293">SUM(G975:G982)</f>
        <v>78</v>
      </c>
      <c r="H974" s="211">
        <f t="shared" si="293"/>
        <v>78</v>
      </c>
      <c r="I974" s="39">
        <f t="shared" si="293"/>
        <v>1145.8</v>
      </c>
      <c r="J974" s="211">
        <f t="shared" si="293"/>
        <v>32</v>
      </c>
      <c r="K974" s="211">
        <f t="shared" si="293"/>
        <v>15</v>
      </c>
      <c r="L974" s="211">
        <f t="shared" si="293"/>
        <v>17</v>
      </c>
      <c r="M974" s="209">
        <f>SUM(M975:M982)</f>
        <v>1026.79</v>
      </c>
      <c r="N974" s="209">
        <f t="shared" si="293"/>
        <v>390.14</v>
      </c>
      <c r="O974" s="209">
        <f t="shared" si="293"/>
        <v>636.65</v>
      </c>
      <c r="P974" s="209">
        <f t="shared" si="293"/>
        <v>37405959.700000003</v>
      </c>
      <c r="Q974" s="209">
        <f t="shared" si="293"/>
        <v>0</v>
      </c>
      <c r="R974" s="209">
        <f t="shared" si="293"/>
        <v>24928588.350000001</v>
      </c>
      <c r="S974" s="209">
        <f t="shared" si="293"/>
        <v>12477371.35</v>
      </c>
      <c r="T974" s="210"/>
    </row>
    <row r="975" spans="1:36" x14ac:dyDescent="0.25">
      <c r="A975" s="37" t="s">
        <v>71</v>
      </c>
      <c r="B975" s="35" t="s">
        <v>1170</v>
      </c>
      <c r="C975" s="210">
        <v>560</v>
      </c>
      <c r="D975" s="214">
        <v>36341</v>
      </c>
      <c r="E975" s="54">
        <v>42704</v>
      </c>
      <c r="F975" s="54">
        <v>42734</v>
      </c>
      <c r="G975" s="211">
        <v>6</v>
      </c>
      <c r="H975" s="211">
        <f>G975</f>
        <v>6</v>
      </c>
      <c r="I975" s="39">
        <v>50.09</v>
      </c>
      <c r="J975" s="211">
        <f t="shared" ref="J975:J982" si="294">SUM(K975:L975)</f>
        <v>1</v>
      </c>
      <c r="K975" s="211">
        <v>0</v>
      </c>
      <c r="L975" s="211">
        <v>1</v>
      </c>
      <c r="M975" s="209">
        <f t="shared" ref="M975:M982" si="295">SUM(N975:O975)</f>
        <v>24.18</v>
      </c>
      <c r="N975" s="39">
        <v>0</v>
      </c>
      <c r="O975" s="39">
        <v>24.18</v>
      </c>
      <c r="P975" s="209">
        <f t="shared" ref="P975:P982" si="296">M975*36430</f>
        <v>880877.4</v>
      </c>
      <c r="Q975" s="209"/>
      <c r="R975" s="209">
        <f t="shared" ref="R975:R982" si="297">P975-S975</f>
        <v>587046.30000000005</v>
      </c>
      <c r="S975" s="209">
        <v>293831.09999999998</v>
      </c>
      <c r="T975" s="210"/>
    </row>
    <row r="976" spans="1:36" x14ac:dyDescent="0.25">
      <c r="A976" s="37" t="s">
        <v>277</v>
      </c>
      <c r="B976" s="35" t="s">
        <v>1171</v>
      </c>
      <c r="C976" s="210">
        <v>198</v>
      </c>
      <c r="D976" s="214">
        <v>36866</v>
      </c>
      <c r="E976" s="54">
        <v>42704</v>
      </c>
      <c r="F976" s="54">
        <v>42734</v>
      </c>
      <c r="G976" s="211">
        <v>5</v>
      </c>
      <c r="H976" s="211">
        <v>5</v>
      </c>
      <c r="I976" s="39">
        <v>51.3</v>
      </c>
      <c r="J976" s="211">
        <f t="shared" si="294"/>
        <v>2</v>
      </c>
      <c r="K976" s="211">
        <v>1</v>
      </c>
      <c r="L976" s="211">
        <v>1</v>
      </c>
      <c r="M976" s="209">
        <f t="shared" si="295"/>
        <v>51.3</v>
      </c>
      <c r="N976" s="39">
        <v>20.399999999999999</v>
      </c>
      <c r="O976" s="39">
        <v>30.9</v>
      </c>
      <c r="P976" s="209">
        <f t="shared" si="296"/>
        <v>1868859</v>
      </c>
      <c r="Q976" s="209"/>
      <c r="R976" s="209">
        <f t="shared" si="297"/>
        <v>1245470.4300000002</v>
      </c>
      <c r="S976" s="209">
        <v>623388.56999999995</v>
      </c>
      <c r="T976" s="210"/>
    </row>
    <row r="977" spans="1:26" x14ac:dyDescent="0.25">
      <c r="A977" s="37" t="s">
        <v>116</v>
      </c>
      <c r="B977" s="35" t="s">
        <v>1172</v>
      </c>
      <c r="C977" s="210">
        <v>88</v>
      </c>
      <c r="D977" s="214">
        <v>37470</v>
      </c>
      <c r="E977" s="54">
        <v>42704</v>
      </c>
      <c r="F977" s="54">
        <v>42734</v>
      </c>
      <c r="G977" s="211">
        <v>4</v>
      </c>
      <c r="H977" s="211">
        <v>4</v>
      </c>
      <c r="I977" s="39">
        <v>133.43</v>
      </c>
      <c r="J977" s="211">
        <f t="shared" si="294"/>
        <v>4</v>
      </c>
      <c r="K977" s="211">
        <v>1</v>
      </c>
      <c r="L977" s="211">
        <v>3</v>
      </c>
      <c r="M977" s="209">
        <f t="shared" si="295"/>
        <v>133.43</v>
      </c>
      <c r="N977" s="39">
        <v>15</v>
      </c>
      <c r="O977" s="39">
        <v>118.43</v>
      </c>
      <c r="P977" s="209">
        <f t="shared" si="296"/>
        <v>4860854.9000000004</v>
      </c>
      <c r="Q977" s="209"/>
      <c r="R977" s="209">
        <f t="shared" si="297"/>
        <v>3239437.0200000005</v>
      </c>
      <c r="S977" s="209">
        <v>1621417.88</v>
      </c>
      <c r="T977" s="210"/>
    </row>
    <row r="978" spans="1:26" x14ac:dyDescent="0.25">
      <c r="A978" s="37" t="s">
        <v>155</v>
      </c>
      <c r="B978" s="35" t="s">
        <v>1173</v>
      </c>
      <c r="C978" s="210">
        <v>178</v>
      </c>
      <c r="D978" s="214">
        <v>37796</v>
      </c>
      <c r="E978" s="54">
        <v>42704</v>
      </c>
      <c r="F978" s="54">
        <v>42734</v>
      </c>
      <c r="G978" s="211">
        <v>3</v>
      </c>
      <c r="H978" s="211">
        <v>3</v>
      </c>
      <c r="I978" s="39">
        <v>107.78</v>
      </c>
      <c r="J978" s="211">
        <f t="shared" si="294"/>
        <v>3</v>
      </c>
      <c r="K978" s="211">
        <v>2</v>
      </c>
      <c r="L978" s="211">
        <v>1</v>
      </c>
      <c r="M978" s="209">
        <f t="shared" si="295"/>
        <v>107.78</v>
      </c>
      <c r="N978" s="39">
        <v>20.52</v>
      </c>
      <c r="O978" s="39">
        <v>87.26</v>
      </c>
      <c r="P978" s="209">
        <f t="shared" si="296"/>
        <v>3926425.4</v>
      </c>
      <c r="Q978" s="209"/>
      <c r="R978" s="209">
        <f t="shared" si="297"/>
        <v>2616701.8099999996</v>
      </c>
      <c r="S978" s="209">
        <v>1309723.5900000001</v>
      </c>
      <c r="T978" s="210"/>
    </row>
    <row r="979" spans="1:26" x14ac:dyDescent="0.25">
      <c r="A979" s="37" t="s">
        <v>263</v>
      </c>
      <c r="B979" s="35" t="s">
        <v>1174</v>
      </c>
      <c r="C979" s="210">
        <v>37</v>
      </c>
      <c r="D979" s="214">
        <v>38434</v>
      </c>
      <c r="E979" s="54">
        <v>42704</v>
      </c>
      <c r="F979" s="54">
        <v>42734</v>
      </c>
      <c r="G979" s="211">
        <v>6</v>
      </c>
      <c r="H979" s="211">
        <v>6</v>
      </c>
      <c r="I979" s="39">
        <v>114.31</v>
      </c>
      <c r="J979" s="211">
        <f t="shared" si="294"/>
        <v>3</v>
      </c>
      <c r="K979" s="211">
        <v>1</v>
      </c>
      <c r="L979" s="211">
        <v>2</v>
      </c>
      <c r="M979" s="209">
        <f t="shared" si="295"/>
        <v>82.81</v>
      </c>
      <c r="N979" s="39">
        <v>31.5</v>
      </c>
      <c r="O979" s="39">
        <v>51.31</v>
      </c>
      <c r="P979" s="209">
        <f t="shared" si="296"/>
        <v>3016768.3000000003</v>
      </c>
      <c r="Q979" s="209"/>
      <c r="R979" s="209">
        <f t="shared" si="297"/>
        <v>2010475.7600000002</v>
      </c>
      <c r="S979" s="209">
        <v>1006292.54</v>
      </c>
      <c r="T979" s="210"/>
    </row>
    <row r="980" spans="1:26" x14ac:dyDescent="0.25">
      <c r="A980" s="37" t="s">
        <v>104</v>
      </c>
      <c r="B980" s="35" t="s">
        <v>1175</v>
      </c>
      <c r="C980" s="210">
        <v>59</v>
      </c>
      <c r="D980" s="214">
        <v>38532</v>
      </c>
      <c r="E980" s="54">
        <v>42704</v>
      </c>
      <c r="F980" s="54">
        <v>42734</v>
      </c>
      <c r="G980" s="211">
        <v>24</v>
      </c>
      <c r="H980" s="211">
        <v>24</v>
      </c>
      <c r="I980" s="39">
        <v>315.69</v>
      </c>
      <c r="J980" s="211">
        <f t="shared" si="294"/>
        <v>8</v>
      </c>
      <c r="K980" s="211">
        <v>2</v>
      </c>
      <c r="L980" s="211">
        <v>6</v>
      </c>
      <c r="M980" s="209">
        <f t="shared" si="295"/>
        <v>282.08999999999997</v>
      </c>
      <c r="N980" s="39">
        <v>77.8</v>
      </c>
      <c r="O980" s="39">
        <v>204.29</v>
      </c>
      <c r="P980" s="209">
        <f t="shared" si="296"/>
        <v>10276538.699999999</v>
      </c>
      <c r="Q980" s="209"/>
      <c r="R980" s="209">
        <v>6848630.6699999999</v>
      </c>
      <c r="S980" s="209">
        <v>3427908.03</v>
      </c>
      <c r="T980" s="210"/>
    </row>
    <row r="981" spans="1:26" x14ac:dyDescent="0.25">
      <c r="A981" s="37" t="s">
        <v>82</v>
      </c>
      <c r="B981" s="35" t="s">
        <v>1176</v>
      </c>
      <c r="C981" s="210">
        <v>118</v>
      </c>
      <c r="D981" s="214">
        <v>38700</v>
      </c>
      <c r="E981" s="54">
        <v>42704</v>
      </c>
      <c r="F981" s="54">
        <v>42734</v>
      </c>
      <c r="G981" s="211">
        <v>14</v>
      </c>
      <c r="H981" s="211">
        <v>14</v>
      </c>
      <c r="I981" s="39">
        <v>157.19999999999999</v>
      </c>
      <c r="J981" s="211">
        <f t="shared" si="294"/>
        <v>5</v>
      </c>
      <c r="K981" s="211">
        <v>3</v>
      </c>
      <c r="L981" s="211">
        <v>2</v>
      </c>
      <c r="M981" s="209">
        <f t="shared" si="295"/>
        <v>157.19999999999999</v>
      </c>
      <c r="N981" s="39">
        <v>88.92</v>
      </c>
      <c r="O981" s="39">
        <v>68.28</v>
      </c>
      <c r="P981" s="209">
        <f t="shared" si="296"/>
        <v>5726796</v>
      </c>
      <c r="Q981" s="209"/>
      <c r="R981" s="209">
        <f t="shared" si="297"/>
        <v>3816529.27</v>
      </c>
      <c r="S981" s="209">
        <v>1910266.73</v>
      </c>
      <c r="T981" s="210"/>
    </row>
    <row r="982" spans="1:26" x14ac:dyDescent="0.25">
      <c r="A982" s="37" t="s">
        <v>40</v>
      </c>
      <c r="B982" s="135" t="s">
        <v>1177</v>
      </c>
      <c r="C982" s="212">
        <v>72</v>
      </c>
      <c r="D982" s="75">
        <v>39036</v>
      </c>
      <c r="E982" s="136">
        <v>42704</v>
      </c>
      <c r="F982" s="136">
        <v>42734</v>
      </c>
      <c r="G982" s="76">
        <v>16</v>
      </c>
      <c r="H982" s="76">
        <v>16</v>
      </c>
      <c r="I982" s="77">
        <v>216</v>
      </c>
      <c r="J982" s="76">
        <f t="shared" si="294"/>
        <v>6</v>
      </c>
      <c r="K982" s="76">
        <v>5</v>
      </c>
      <c r="L982" s="76">
        <v>1</v>
      </c>
      <c r="M982" s="78">
        <f t="shared" si="295"/>
        <v>188</v>
      </c>
      <c r="N982" s="77">
        <v>136</v>
      </c>
      <c r="O982" s="77">
        <v>52</v>
      </c>
      <c r="P982" s="78">
        <f t="shared" si="296"/>
        <v>6848840</v>
      </c>
      <c r="Q982" s="209"/>
      <c r="R982" s="78">
        <f t="shared" si="297"/>
        <v>4564297.09</v>
      </c>
      <c r="S982" s="78">
        <v>2284542.91</v>
      </c>
      <c r="T982" s="212"/>
      <c r="Z982" s="137"/>
    </row>
    <row r="983" spans="1:26" ht="17.25" customHeight="1" x14ac:dyDescent="0.25">
      <c r="A983" s="23"/>
      <c r="B983" s="43" t="s">
        <v>199</v>
      </c>
      <c r="C983" s="37"/>
      <c r="D983" s="214"/>
      <c r="E983" s="54"/>
      <c r="F983" s="54"/>
      <c r="G983" s="211"/>
      <c r="H983" s="211"/>
      <c r="I983" s="209"/>
      <c r="J983" s="211"/>
      <c r="K983" s="211"/>
      <c r="L983" s="211"/>
      <c r="M983" s="209"/>
      <c r="N983" s="209"/>
      <c r="O983" s="209"/>
      <c r="P983" s="209"/>
      <c r="Q983" s="209"/>
      <c r="R983" s="209"/>
      <c r="S983" s="209"/>
      <c r="T983" s="210"/>
    </row>
    <row r="984" spans="1:26" ht="21" x14ac:dyDescent="0.25">
      <c r="A984" s="23"/>
      <c r="B984" s="35" t="s">
        <v>1178</v>
      </c>
      <c r="C984" s="210"/>
      <c r="D984" s="214"/>
      <c r="E984" s="210"/>
      <c r="F984" s="210"/>
      <c r="G984" s="211"/>
      <c r="H984" s="211"/>
      <c r="I984" s="39"/>
      <c r="J984" s="211"/>
      <c r="K984" s="211"/>
      <c r="L984" s="211"/>
      <c r="M984" s="39"/>
      <c r="N984" s="39"/>
      <c r="O984" s="39"/>
      <c r="P984" s="209"/>
      <c r="Q984" s="209"/>
      <c r="R984" s="209"/>
      <c r="S984" s="209"/>
      <c r="T984" s="210"/>
    </row>
    <row r="985" spans="1:26" ht="31.5" x14ac:dyDescent="0.25">
      <c r="A985" s="23"/>
      <c r="B985" s="35" t="s">
        <v>885</v>
      </c>
      <c r="C985" s="210" t="s">
        <v>31</v>
      </c>
      <c r="D985" s="214" t="s">
        <v>31</v>
      </c>
      <c r="E985" s="210" t="s">
        <v>31</v>
      </c>
      <c r="F985" s="210" t="s">
        <v>31</v>
      </c>
      <c r="G985" s="211">
        <f>SUM(G986:G987)</f>
        <v>23</v>
      </c>
      <c r="H985" s="211">
        <f t="shared" ref="H985:S985" si="298">SUM(H986:H987)</f>
        <v>23</v>
      </c>
      <c r="I985" s="39">
        <f t="shared" si="298"/>
        <v>349.42</v>
      </c>
      <c r="J985" s="211">
        <f t="shared" si="298"/>
        <v>9</v>
      </c>
      <c r="K985" s="211">
        <f t="shared" si="298"/>
        <v>2</v>
      </c>
      <c r="L985" s="211">
        <f t="shared" si="298"/>
        <v>7</v>
      </c>
      <c r="M985" s="209">
        <f>SUM(M986:M987)</f>
        <v>319.47000000000003</v>
      </c>
      <c r="N985" s="209">
        <f t="shared" si="298"/>
        <v>96</v>
      </c>
      <c r="O985" s="209">
        <f t="shared" si="298"/>
        <v>223.47</v>
      </c>
      <c r="P985" s="209">
        <f t="shared" si="298"/>
        <v>9538102.6000000015</v>
      </c>
      <c r="Q985" s="209">
        <f t="shared" si="298"/>
        <v>0</v>
      </c>
      <c r="R985" s="209">
        <f t="shared" si="298"/>
        <v>6356512.0300000003</v>
      </c>
      <c r="S985" s="209">
        <f t="shared" si="298"/>
        <v>3181590.5700000003</v>
      </c>
      <c r="T985" s="210"/>
    </row>
    <row r="986" spans="1:26" x14ac:dyDescent="0.25">
      <c r="A986" s="37" t="s">
        <v>102</v>
      </c>
      <c r="B986" s="35" t="s">
        <v>1179</v>
      </c>
      <c r="C986" s="210" t="s">
        <v>211</v>
      </c>
      <c r="D986" s="214">
        <v>37566</v>
      </c>
      <c r="E986" s="54">
        <v>42704</v>
      </c>
      <c r="F986" s="54">
        <v>42734</v>
      </c>
      <c r="G986" s="211">
        <v>5</v>
      </c>
      <c r="H986" s="211">
        <f>G986</f>
        <v>5</v>
      </c>
      <c r="I986" s="39">
        <v>77</v>
      </c>
      <c r="J986" s="211">
        <f>SUM(K986:L986)</f>
        <v>2</v>
      </c>
      <c r="K986" s="211">
        <v>0</v>
      </c>
      <c r="L986" s="211">
        <v>2</v>
      </c>
      <c r="M986" s="209">
        <f>SUM(N986:O986)</f>
        <v>77</v>
      </c>
      <c r="N986" s="39">
        <v>0</v>
      </c>
      <c r="O986" s="39">
        <v>77</v>
      </c>
      <c r="P986" s="209">
        <f>M986*36430</f>
        <v>2805110</v>
      </c>
      <c r="Q986" s="209"/>
      <c r="R986" s="209">
        <f>P986-S986</f>
        <v>1869419.55</v>
      </c>
      <c r="S986" s="209">
        <v>935690.45</v>
      </c>
      <c r="T986" s="210"/>
    </row>
    <row r="987" spans="1:26" x14ac:dyDescent="0.25">
      <c r="A987" s="37" t="s">
        <v>172</v>
      </c>
      <c r="B987" s="35" t="s">
        <v>1180</v>
      </c>
      <c r="C987" s="210">
        <v>28</v>
      </c>
      <c r="D987" s="214">
        <v>39631</v>
      </c>
      <c r="E987" s="54">
        <v>42704</v>
      </c>
      <c r="F987" s="54">
        <v>42734</v>
      </c>
      <c r="G987" s="211">
        <v>18</v>
      </c>
      <c r="H987" s="211">
        <v>18</v>
      </c>
      <c r="I987" s="39">
        <v>272.42</v>
      </c>
      <c r="J987" s="211">
        <f>SUM(K987:L987)</f>
        <v>7</v>
      </c>
      <c r="K987" s="211">
        <v>2</v>
      </c>
      <c r="L987" s="211">
        <v>5</v>
      </c>
      <c r="M987" s="209">
        <f>SUM(N987:O987)</f>
        <v>242.47</v>
      </c>
      <c r="N987" s="39">
        <v>96</v>
      </c>
      <c r="O987" s="39">
        <v>146.47</v>
      </c>
      <c r="P987" s="209">
        <f>R987+S987</f>
        <v>6732992.6000000006</v>
      </c>
      <c r="Q987" s="209"/>
      <c r="R987" s="209">
        <v>4487092.4800000004</v>
      </c>
      <c r="S987" s="209">
        <v>2245900.12</v>
      </c>
      <c r="T987" s="210"/>
    </row>
    <row r="988" spans="1:26" ht="21" x14ac:dyDescent="0.25">
      <c r="A988" s="23"/>
      <c r="B988" s="35" t="s">
        <v>200</v>
      </c>
      <c r="C988" s="210"/>
      <c r="D988" s="214"/>
      <c r="E988" s="210"/>
      <c r="F988" s="210"/>
      <c r="G988" s="211"/>
      <c r="H988" s="211"/>
      <c r="I988" s="209"/>
      <c r="J988" s="211"/>
      <c r="K988" s="211"/>
      <c r="L988" s="211"/>
      <c r="M988" s="209"/>
      <c r="N988" s="209"/>
      <c r="O988" s="209"/>
      <c r="P988" s="209"/>
      <c r="Q988" s="209"/>
      <c r="R988" s="209"/>
      <c r="S988" s="209"/>
      <c r="T988" s="210"/>
    </row>
    <row r="989" spans="1:26" ht="31.5" x14ac:dyDescent="0.25">
      <c r="A989" s="23"/>
      <c r="B989" s="35" t="s">
        <v>900</v>
      </c>
      <c r="C989" s="210" t="s">
        <v>31</v>
      </c>
      <c r="D989" s="214" t="s">
        <v>31</v>
      </c>
      <c r="E989" s="210" t="s">
        <v>31</v>
      </c>
      <c r="F989" s="210" t="s">
        <v>31</v>
      </c>
      <c r="G989" s="211">
        <f t="shared" ref="G989:S989" si="299">SUM(G990:G990)</f>
        <v>73</v>
      </c>
      <c r="H989" s="211">
        <f t="shared" si="299"/>
        <v>7</v>
      </c>
      <c r="I989" s="209">
        <f t="shared" si="299"/>
        <v>2156</v>
      </c>
      <c r="J989" s="211">
        <f t="shared" si="299"/>
        <v>2</v>
      </c>
      <c r="K989" s="211">
        <f t="shared" si="299"/>
        <v>0</v>
      </c>
      <c r="L989" s="211">
        <f t="shared" si="299"/>
        <v>2</v>
      </c>
      <c r="M989" s="209">
        <f>SUM(M990:M990)</f>
        <v>69.260000000000005</v>
      </c>
      <c r="N989" s="209">
        <f t="shared" si="299"/>
        <v>0</v>
      </c>
      <c r="O989" s="209">
        <f t="shared" si="299"/>
        <v>69.260000000000005</v>
      </c>
      <c r="P989" s="209">
        <f t="shared" si="299"/>
        <v>0</v>
      </c>
      <c r="Q989" s="209">
        <f t="shared" si="299"/>
        <v>0</v>
      </c>
      <c r="R989" s="209">
        <f t="shared" si="299"/>
        <v>0</v>
      </c>
      <c r="S989" s="209">
        <f t="shared" si="299"/>
        <v>0</v>
      </c>
      <c r="T989" s="210"/>
    </row>
    <row r="990" spans="1:26" x14ac:dyDescent="0.25">
      <c r="A990" s="66">
        <v>16</v>
      </c>
      <c r="B990" s="36" t="s">
        <v>205</v>
      </c>
      <c r="C990" s="37" t="s">
        <v>40</v>
      </c>
      <c r="D990" s="214">
        <v>39066</v>
      </c>
      <c r="E990" s="54">
        <v>42704</v>
      </c>
      <c r="F990" s="54">
        <v>42734</v>
      </c>
      <c r="G990" s="211">
        <v>73</v>
      </c>
      <c r="H990" s="211">
        <v>7</v>
      </c>
      <c r="I990" s="39">
        <v>2156</v>
      </c>
      <c r="J990" s="211">
        <f>K990+L990</f>
        <v>2</v>
      </c>
      <c r="K990" s="211">
        <v>0</v>
      </c>
      <c r="L990" s="211">
        <v>2</v>
      </c>
      <c r="M990" s="209">
        <f>SUM(N990:O990)</f>
        <v>69.260000000000005</v>
      </c>
      <c r="N990" s="39">
        <v>0</v>
      </c>
      <c r="O990" s="39">
        <v>69.260000000000005</v>
      </c>
      <c r="P990" s="209">
        <v>0</v>
      </c>
      <c r="Q990" s="209">
        <v>0</v>
      </c>
      <c r="R990" s="209">
        <v>0</v>
      </c>
      <c r="S990" s="209">
        <v>0</v>
      </c>
      <c r="T990" s="210"/>
    </row>
    <row r="991" spans="1:26" ht="17.25" customHeight="1" x14ac:dyDescent="0.25">
      <c r="A991" s="66"/>
      <c r="B991" s="43" t="s">
        <v>252</v>
      </c>
      <c r="C991" s="37"/>
      <c r="D991" s="214"/>
      <c r="E991" s="54"/>
      <c r="F991" s="54"/>
      <c r="G991" s="211"/>
      <c r="H991" s="211"/>
      <c r="I991" s="39"/>
      <c r="J991" s="211"/>
      <c r="K991" s="211"/>
      <c r="L991" s="211"/>
      <c r="M991" s="209"/>
      <c r="N991" s="39"/>
      <c r="O991" s="39"/>
      <c r="P991" s="209"/>
      <c r="Q991" s="209"/>
      <c r="R991" s="209"/>
      <c r="S991" s="209"/>
      <c r="T991" s="210"/>
    </row>
    <row r="992" spans="1:26" ht="21" x14ac:dyDescent="0.25">
      <c r="A992" s="66"/>
      <c r="B992" s="35" t="s">
        <v>916</v>
      </c>
      <c r="C992" s="37"/>
      <c r="D992" s="214"/>
      <c r="E992" s="54"/>
      <c r="F992" s="54"/>
      <c r="G992" s="211"/>
      <c r="H992" s="211"/>
      <c r="I992" s="39"/>
      <c r="J992" s="211"/>
      <c r="K992" s="211"/>
      <c r="L992" s="211"/>
      <c r="M992" s="209"/>
      <c r="N992" s="39"/>
      <c r="O992" s="39"/>
      <c r="P992" s="209"/>
      <c r="Q992" s="209"/>
      <c r="R992" s="209"/>
      <c r="S992" s="209"/>
      <c r="T992" s="210"/>
    </row>
    <row r="993" spans="1:20" ht="31.5" x14ac:dyDescent="0.25">
      <c r="A993" s="66"/>
      <c r="B993" s="35" t="s">
        <v>900</v>
      </c>
      <c r="C993" s="37" t="s">
        <v>31</v>
      </c>
      <c r="D993" s="214" t="s">
        <v>31</v>
      </c>
      <c r="E993" s="54" t="s">
        <v>31</v>
      </c>
      <c r="F993" s="54" t="s">
        <v>31</v>
      </c>
      <c r="G993" s="211">
        <f>SUM(G994)</f>
        <v>5</v>
      </c>
      <c r="H993" s="211">
        <f t="shared" ref="H993:S993" si="300">SUM(H994)</f>
        <v>3</v>
      </c>
      <c r="I993" s="209">
        <f t="shared" si="300"/>
        <v>106.1</v>
      </c>
      <c r="J993" s="211">
        <f t="shared" si="300"/>
        <v>1</v>
      </c>
      <c r="K993" s="211">
        <f t="shared" si="300"/>
        <v>0</v>
      </c>
      <c r="L993" s="211">
        <f t="shared" si="300"/>
        <v>1</v>
      </c>
      <c r="M993" s="209">
        <f>SUM(M994)</f>
        <v>53.1</v>
      </c>
      <c r="N993" s="209">
        <f t="shared" si="300"/>
        <v>0</v>
      </c>
      <c r="O993" s="209">
        <f t="shared" si="300"/>
        <v>53.1</v>
      </c>
      <c r="P993" s="209">
        <f t="shared" si="300"/>
        <v>0</v>
      </c>
      <c r="Q993" s="209">
        <f t="shared" si="300"/>
        <v>0</v>
      </c>
      <c r="R993" s="209">
        <f t="shared" si="300"/>
        <v>0</v>
      </c>
      <c r="S993" s="209">
        <f t="shared" si="300"/>
        <v>0</v>
      </c>
      <c r="T993" s="210"/>
    </row>
    <row r="994" spans="1:20" x14ac:dyDescent="0.25">
      <c r="A994" s="66">
        <v>17</v>
      </c>
      <c r="B994" s="36" t="s">
        <v>1108</v>
      </c>
      <c r="C994" s="37">
        <v>23</v>
      </c>
      <c r="D994" s="214" t="s">
        <v>917</v>
      </c>
      <c r="E994" s="54">
        <v>42704</v>
      </c>
      <c r="F994" s="54">
        <v>42734</v>
      </c>
      <c r="G994" s="211">
        <v>5</v>
      </c>
      <c r="H994" s="211">
        <v>3</v>
      </c>
      <c r="I994" s="39">
        <v>106.1</v>
      </c>
      <c r="J994" s="211">
        <f>SUM(K994:L994)</f>
        <v>1</v>
      </c>
      <c r="K994" s="211">
        <v>0</v>
      </c>
      <c r="L994" s="211">
        <v>1</v>
      </c>
      <c r="M994" s="209">
        <f>SUM(N994:O994)</f>
        <v>53.1</v>
      </c>
      <c r="N994" s="39">
        <v>0</v>
      </c>
      <c r="O994" s="39">
        <v>53.1</v>
      </c>
      <c r="P994" s="209">
        <v>0</v>
      </c>
      <c r="Q994" s="209">
        <v>0</v>
      </c>
      <c r="R994" s="209">
        <v>0</v>
      </c>
      <c r="S994" s="209">
        <v>0</v>
      </c>
      <c r="T994" s="210"/>
    </row>
    <row r="995" spans="1:20" ht="17.25" customHeight="1" x14ac:dyDescent="0.25">
      <c r="A995" s="23"/>
      <c r="B995" s="43" t="s">
        <v>270</v>
      </c>
      <c r="C995" s="37"/>
      <c r="D995" s="214"/>
      <c r="E995" s="54"/>
      <c r="F995" s="54"/>
      <c r="G995" s="211"/>
      <c r="H995" s="211"/>
      <c r="I995" s="209"/>
      <c r="J995" s="211"/>
      <c r="K995" s="211"/>
      <c r="L995" s="211"/>
      <c r="M995" s="209"/>
      <c r="N995" s="209"/>
      <c r="O995" s="209"/>
      <c r="P995" s="209"/>
      <c r="Q995" s="209"/>
      <c r="R995" s="209"/>
      <c r="S995" s="209"/>
      <c r="T995" s="210"/>
    </row>
    <row r="996" spans="1:20" ht="21" x14ac:dyDescent="0.25">
      <c r="A996" s="23"/>
      <c r="B996" s="35" t="s">
        <v>271</v>
      </c>
      <c r="C996" s="210"/>
      <c r="D996" s="214"/>
      <c r="E996" s="210"/>
      <c r="F996" s="210"/>
      <c r="G996" s="210"/>
      <c r="H996" s="210"/>
      <c r="I996" s="39"/>
      <c r="J996" s="211"/>
      <c r="K996" s="210"/>
      <c r="L996" s="210"/>
      <c r="M996" s="39"/>
      <c r="N996" s="39"/>
      <c r="O996" s="39"/>
      <c r="P996" s="209"/>
      <c r="Q996" s="209"/>
      <c r="R996" s="209"/>
      <c r="S996" s="209"/>
      <c r="T996" s="210"/>
    </row>
    <row r="997" spans="1:20" ht="31.5" x14ac:dyDescent="0.25">
      <c r="A997" s="23"/>
      <c r="B997" s="35" t="s">
        <v>1181</v>
      </c>
      <c r="C997" s="210" t="s">
        <v>31</v>
      </c>
      <c r="D997" s="214" t="s">
        <v>31</v>
      </c>
      <c r="E997" s="210" t="s">
        <v>31</v>
      </c>
      <c r="F997" s="210" t="s">
        <v>31</v>
      </c>
      <c r="G997" s="210">
        <f t="shared" ref="G997:S997" si="301">SUM(G998:G1008)</f>
        <v>127</v>
      </c>
      <c r="H997" s="210">
        <f t="shared" si="301"/>
        <v>127</v>
      </c>
      <c r="I997" s="39">
        <f t="shared" si="301"/>
        <v>2098</v>
      </c>
      <c r="J997" s="211">
        <f t="shared" si="301"/>
        <v>49</v>
      </c>
      <c r="K997" s="210">
        <f t="shared" si="301"/>
        <v>23</v>
      </c>
      <c r="L997" s="210">
        <f t="shared" si="301"/>
        <v>26</v>
      </c>
      <c r="M997" s="209">
        <f>SUM(M998:M1008)</f>
        <v>1708.7</v>
      </c>
      <c r="N997" s="209">
        <f t="shared" si="301"/>
        <v>741.1</v>
      </c>
      <c r="O997" s="209">
        <f t="shared" si="301"/>
        <v>967.6</v>
      </c>
      <c r="P997" s="209">
        <f t="shared" si="301"/>
        <v>58145923</v>
      </c>
      <c r="Q997" s="209">
        <f t="shared" si="301"/>
        <v>0</v>
      </c>
      <c r="R997" s="209">
        <f t="shared" si="301"/>
        <v>38750396.729999997</v>
      </c>
      <c r="S997" s="209">
        <f t="shared" si="301"/>
        <v>19395526.27</v>
      </c>
      <c r="T997" s="210"/>
    </row>
    <row r="998" spans="1:20" x14ac:dyDescent="0.25">
      <c r="A998" s="37" t="s">
        <v>181</v>
      </c>
      <c r="B998" s="58" t="s">
        <v>1182</v>
      </c>
      <c r="C998" s="95">
        <v>14</v>
      </c>
      <c r="D998" s="68">
        <v>40836</v>
      </c>
      <c r="E998" s="54">
        <v>42704</v>
      </c>
      <c r="F998" s="54">
        <v>42734</v>
      </c>
      <c r="G998" s="210">
        <v>26</v>
      </c>
      <c r="H998" s="210">
        <v>26</v>
      </c>
      <c r="I998" s="39">
        <v>314.7</v>
      </c>
      <c r="J998" s="211">
        <f t="shared" ref="J998:J1008" si="302">SUM(K998:L998)</f>
        <v>9</v>
      </c>
      <c r="K998" s="210">
        <v>6</v>
      </c>
      <c r="L998" s="210">
        <v>3</v>
      </c>
      <c r="M998" s="209">
        <f t="shared" ref="M998:M1008" si="303">SUM(N998:O998)</f>
        <v>273.39999999999998</v>
      </c>
      <c r="N998" s="39">
        <v>150.4</v>
      </c>
      <c r="O998" s="39">
        <v>123</v>
      </c>
      <c r="P998" s="209">
        <f>R998+S998</f>
        <v>8856133</v>
      </c>
      <c r="Q998" s="209"/>
      <c r="R998" s="209">
        <v>5902024.5899999999</v>
      </c>
      <c r="S998" s="209">
        <v>2954108.41</v>
      </c>
      <c r="T998" s="210"/>
    </row>
    <row r="999" spans="1:20" x14ac:dyDescent="0.25">
      <c r="A999" s="37" t="s">
        <v>64</v>
      </c>
      <c r="B999" s="58" t="s">
        <v>1646</v>
      </c>
      <c r="C999" s="95">
        <v>20</v>
      </c>
      <c r="D999" s="68">
        <v>40836</v>
      </c>
      <c r="E999" s="54">
        <v>42704</v>
      </c>
      <c r="F999" s="54">
        <v>42734</v>
      </c>
      <c r="G999" s="210">
        <v>11</v>
      </c>
      <c r="H999" s="210">
        <v>11</v>
      </c>
      <c r="I999" s="39">
        <v>313</v>
      </c>
      <c r="J999" s="211">
        <f t="shared" si="302"/>
        <v>6</v>
      </c>
      <c r="K999" s="210">
        <v>3</v>
      </c>
      <c r="L999" s="210">
        <v>3</v>
      </c>
      <c r="M999" s="209">
        <f t="shared" si="303"/>
        <v>170.9</v>
      </c>
      <c r="N999" s="39">
        <v>75.7</v>
      </c>
      <c r="O999" s="39">
        <v>95.2</v>
      </c>
      <c r="P999" s="209">
        <f t="shared" ref="P999:P1008" si="304">R999+S999</f>
        <v>6225887</v>
      </c>
      <c r="Q999" s="209"/>
      <c r="R999" s="209">
        <v>4149140.2800000003</v>
      </c>
      <c r="S999" s="209">
        <v>2076746.72</v>
      </c>
      <c r="T999" s="210"/>
    </row>
    <row r="1000" spans="1:20" x14ac:dyDescent="0.25">
      <c r="A1000" s="37" t="s">
        <v>56</v>
      </c>
      <c r="B1000" s="58" t="s">
        <v>1183</v>
      </c>
      <c r="C1000" s="95">
        <v>26</v>
      </c>
      <c r="D1000" s="68">
        <v>40836</v>
      </c>
      <c r="E1000" s="54">
        <v>42704</v>
      </c>
      <c r="F1000" s="54">
        <v>42734</v>
      </c>
      <c r="G1000" s="210">
        <v>23</v>
      </c>
      <c r="H1000" s="210">
        <v>23</v>
      </c>
      <c r="I1000" s="39">
        <v>257.10000000000002</v>
      </c>
      <c r="J1000" s="211">
        <f t="shared" si="302"/>
        <v>8</v>
      </c>
      <c r="K1000" s="210">
        <v>2</v>
      </c>
      <c r="L1000" s="210">
        <v>6</v>
      </c>
      <c r="M1000" s="209">
        <f t="shared" si="303"/>
        <v>257.10000000000002</v>
      </c>
      <c r="N1000" s="39">
        <v>58</v>
      </c>
      <c r="O1000" s="39">
        <v>199.1</v>
      </c>
      <c r="P1000" s="209">
        <f t="shared" si="304"/>
        <v>8367971</v>
      </c>
      <c r="Q1000" s="209"/>
      <c r="R1000" s="209">
        <v>5576697.0300000003</v>
      </c>
      <c r="S1000" s="209">
        <v>2791273.97</v>
      </c>
      <c r="T1000" s="210"/>
    </row>
    <row r="1001" spans="1:20" x14ac:dyDescent="0.25">
      <c r="A1001" s="37" t="s">
        <v>54</v>
      </c>
      <c r="B1001" s="58" t="s">
        <v>1184</v>
      </c>
      <c r="C1001" s="95">
        <v>27</v>
      </c>
      <c r="D1001" s="68">
        <v>40836</v>
      </c>
      <c r="E1001" s="54">
        <v>42704</v>
      </c>
      <c r="F1001" s="54">
        <v>42734</v>
      </c>
      <c r="G1001" s="210">
        <v>9</v>
      </c>
      <c r="H1001" s="210">
        <v>9</v>
      </c>
      <c r="I1001" s="39">
        <v>259.89999999999998</v>
      </c>
      <c r="J1001" s="211">
        <f t="shared" si="302"/>
        <v>5</v>
      </c>
      <c r="K1001" s="210">
        <v>1</v>
      </c>
      <c r="L1001" s="210">
        <v>4</v>
      </c>
      <c r="M1001" s="209">
        <f t="shared" si="303"/>
        <v>248.1</v>
      </c>
      <c r="N1001" s="39">
        <v>94.4</v>
      </c>
      <c r="O1001" s="39">
        <v>153.69999999999999</v>
      </c>
      <c r="P1001" s="209">
        <f t="shared" si="304"/>
        <v>9038283</v>
      </c>
      <c r="Q1001" s="209"/>
      <c r="R1001" s="209">
        <v>6023415.4700000007</v>
      </c>
      <c r="S1001" s="209">
        <v>3014867.53</v>
      </c>
      <c r="T1001" s="210"/>
    </row>
    <row r="1002" spans="1:20" x14ac:dyDescent="0.25">
      <c r="A1002" s="37" t="s">
        <v>52</v>
      </c>
      <c r="B1002" s="58" t="s">
        <v>1185</v>
      </c>
      <c r="C1002" s="95">
        <v>22</v>
      </c>
      <c r="D1002" s="68">
        <v>40836</v>
      </c>
      <c r="E1002" s="54">
        <v>42704</v>
      </c>
      <c r="F1002" s="54">
        <v>42734</v>
      </c>
      <c r="G1002" s="210">
        <v>11</v>
      </c>
      <c r="H1002" s="210">
        <v>11</v>
      </c>
      <c r="I1002" s="39">
        <v>141.6</v>
      </c>
      <c r="J1002" s="211">
        <f t="shared" si="302"/>
        <v>4</v>
      </c>
      <c r="K1002" s="210">
        <v>1</v>
      </c>
      <c r="L1002" s="210">
        <v>3</v>
      </c>
      <c r="M1002" s="209">
        <f t="shared" si="303"/>
        <v>141.6</v>
      </c>
      <c r="N1002" s="39">
        <v>34</v>
      </c>
      <c r="O1002" s="39">
        <v>107.6</v>
      </c>
      <c r="P1002" s="209">
        <f t="shared" si="304"/>
        <v>5158488</v>
      </c>
      <c r="Q1002" s="209"/>
      <c r="R1002" s="209">
        <v>3437789.7199999997</v>
      </c>
      <c r="S1002" s="209">
        <v>1720698.28</v>
      </c>
      <c r="T1002" s="210"/>
    </row>
    <row r="1003" spans="1:20" x14ac:dyDescent="0.25">
      <c r="A1003" s="37" t="s">
        <v>42</v>
      </c>
      <c r="B1003" s="58" t="s">
        <v>1186</v>
      </c>
      <c r="C1003" s="95">
        <v>30</v>
      </c>
      <c r="D1003" s="68">
        <v>40836</v>
      </c>
      <c r="E1003" s="54">
        <v>42704</v>
      </c>
      <c r="F1003" s="54">
        <v>42734</v>
      </c>
      <c r="G1003" s="210">
        <v>1</v>
      </c>
      <c r="H1003" s="210">
        <v>1</v>
      </c>
      <c r="I1003" s="39">
        <v>63.6</v>
      </c>
      <c r="J1003" s="211">
        <f t="shared" si="302"/>
        <v>1</v>
      </c>
      <c r="K1003" s="210">
        <v>1</v>
      </c>
      <c r="L1003" s="210">
        <v>0</v>
      </c>
      <c r="M1003" s="209">
        <f t="shared" si="303"/>
        <v>32.9</v>
      </c>
      <c r="N1003" s="39">
        <v>32.9</v>
      </c>
      <c r="O1003" s="39">
        <v>0</v>
      </c>
      <c r="P1003" s="209">
        <f t="shared" si="304"/>
        <v>1198547</v>
      </c>
      <c r="Q1003" s="209"/>
      <c r="R1003" s="209">
        <v>798751.99</v>
      </c>
      <c r="S1003" s="209">
        <v>399795.01</v>
      </c>
      <c r="T1003" s="210"/>
    </row>
    <row r="1004" spans="1:20" x14ac:dyDescent="0.25">
      <c r="A1004" s="37" t="s">
        <v>44</v>
      </c>
      <c r="B1004" s="58" t="s">
        <v>1187</v>
      </c>
      <c r="C1004" s="95">
        <v>34</v>
      </c>
      <c r="D1004" s="68">
        <v>40836</v>
      </c>
      <c r="E1004" s="54">
        <v>42704</v>
      </c>
      <c r="F1004" s="54">
        <v>42734</v>
      </c>
      <c r="G1004" s="210">
        <v>23</v>
      </c>
      <c r="H1004" s="210">
        <v>23</v>
      </c>
      <c r="I1004" s="39">
        <v>327</v>
      </c>
      <c r="J1004" s="211">
        <f t="shared" si="302"/>
        <v>7</v>
      </c>
      <c r="K1004" s="210">
        <v>3</v>
      </c>
      <c r="L1004" s="210">
        <v>4</v>
      </c>
      <c r="M1004" s="209">
        <f t="shared" si="303"/>
        <v>299.39999999999998</v>
      </c>
      <c r="N1004" s="39">
        <v>101.7</v>
      </c>
      <c r="O1004" s="39">
        <v>197.7</v>
      </c>
      <c r="P1004" s="209">
        <f t="shared" si="304"/>
        <v>8907135</v>
      </c>
      <c r="Q1004" s="209"/>
      <c r="R1004" s="209">
        <v>5936014.0300000003</v>
      </c>
      <c r="S1004" s="209">
        <v>2971120.97</v>
      </c>
      <c r="T1004" s="210"/>
    </row>
    <row r="1005" spans="1:20" x14ac:dyDescent="0.25">
      <c r="A1005" s="37" t="s">
        <v>46</v>
      </c>
      <c r="B1005" s="58" t="s">
        <v>1188</v>
      </c>
      <c r="C1005" s="95">
        <v>33</v>
      </c>
      <c r="D1005" s="68">
        <v>40836</v>
      </c>
      <c r="E1005" s="54">
        <v>42704</v>
      </c>
      <c r="F1005" s="54">
        <v>42734</v>
      </c>
      <c r="G1005" s="210">
        <v>12</v>
      </c>
      <c r="H1005" s="210">
        <v>12</v>
      </c>
      <c r="I1005" s="39">
        <v>138.30000000000001</v>
      </c>
      <c r="J1005" s="211">
        <f t="shared" si="302"/>
        <v>4</v>
      </c>
      <c r="K1005" s="210">
        <v>3</v>
      </c>
      <c r="L1005" s="210">
        <v>1</v>
      </c>
      <c r="M1005" s="209">
        <f t="shared" si="303"/>
        <v>138.30000000000001</v>
      </c>
      <c r="N1005" s="39">
        <v>96.6</v>
      </c>
      <c r="O1005" s="39">
        <v>41.7</v>
      </c>
      <c r="P1005" s="209">
        <f t="shared" si="304"/>
        <v>5038269</v>
      </c>
      <c r="Q1005" s="209"/>
      <c r="R1005" s="209">
        <v>3357671.74</v>
      </c>
      <c r="S1005" s="209">
        <v>1680597.26</v>
      </c>
      <c r="T1005" s="210"/>
    </row>
    <row r="1006" spans="1:20" x14ac:dyDescent="0.25">
      <c r="A1006" s="37" t="s">
        <v>162</v>
      </c>
      <c r="B1006" s="58" t="s">
        <v>1189</v>
      </c>
      <c r="C1006" s="95">
        <v>32</v>
      </c>
      <c r="D1006" s="68">
        <v>40836</v>
      </c>
      <c r="E1006" s="54">
        <v>42704</v>
      </c>
      <c r="F1006" s="54">
        <v>42734</v>
      </c>
      <c r="G1006" s="210">
        <v>6</v>
      </c>
      <c r="H1006" s="210">
        <v>6</v>
      </c>
      <c r="I1006" s="39">
        <v>121.7</v>
      </c>
      <c r="J1006" s="211">
        <f t="shared" si="302"/>
        <v>3</v>
      </c>
      <c r="K1006" s="210">
        <v>1</v>
      </c>
      <c r="L1006" s="210">
        <v>2</v>
      </c>
      <c r="M1006" s="209">
        <f t="shared" si="303"/>
        <v>75.5</v>
      </c>
      <c r="N1006" s="39">
        <v>25.9</v>
      </c>
      <c r="O1006" s="39">
        <v>49.6</v>
      </c>
      <c r="P1006" s="209">
        <f t="shared" si="304"/>
        <v>2750465</v>
      </c>
      <c r="Q1006" s="209"/>
      <c r="R1006" s="209">
        <v>1833002.29</v>
      </c>
      <c r="S1006" s="209">
        <v>917462.71</v>
      </c>
      <c r="T1006" s="210"/>
    </row>
    <row r="1007" spans="1:20" x14ac:dyDescent="0.25">
      <c r="A1007" s="37" t="s">
        <v>148</v>
      </c>
      <c r="B1007" s="58" t="s">
        <v>1190</v>
      </c>
      <c r="C1007" s="95">
        <v>17</v>
      </c>
      <c r="D1007" s="68">
        <v>40836</v>
      </c>
      <c r="E1007" s="54">
        <v>42704</v>
      </c>
      <c r="F1007" s="54">
        <v>42734</v>
      </c>
      <c r="G1007" s="210">
        <v>3</v>
      </c>
      <c r="H1007" s="210">
        <v>3</v>
      </c>
      <c r="I1007" s="39">
        <v>108</v>
      </c>
      <c r="J1007" s="211">
        <f t="shared" si="302"/>
        <v>1</v>
      </c>
      <c r="K1007" s="210">
        <v>1</v>
      </c>
      <c r="L1007" s="210">
        <v>0</v>
      </c>
      <c r="M1007" s="209">
        <f t="shared" si="303"/>
        <v>36.4</v>
      </c>
      <c r="N1007" s="39">
        <v>36.4</v>
      </c>
      <c r="O1007" s="39">
        <v>0</v>
      </c>
      <c r="P1007" s="209">
        <f t="shared" si="304"/>
        <v>1326052</v>
      </c>
      <c r="Q1007" s="209"/>
      <c r="R1007" s="209">
        <v>883725.61</v>
      </c>
      <c r="S1007" s="209">
        <v>442326.39</v>
      </c>
      <c r="T1007" s="210"/>
    </row>
    <row r="1008" spans="1:20" x14ac:dyDescent="0.25">
      <c r="A1008" s="37" t="s">
        <v>460</v>
      </c>
      <c r="B1008" s="58" t="s">
        <v>1191</v>
      </c>
      <c r="C1008" s="95">
        <v>19</v>
      </c>
      <c r="D1008" s="68">
        <v>40836</v>
      </c>
      <c r="E1008" s="54">
        <v>42704</v>
      </c>
      <c r="F1008" s="54">
        <v>42734</v>
      </c>
      <c r="G1008" s="210">
        <v>2</v>
      </c>
      <c r="H1008" s="210">
        <v>2</v>
      </c>
      <c r="I1008" s="39">
        <v>53.1</v>
      </c>
      <c r="J1008" s="211">
        <f t="shared" si="302"/>
        <v>1</v>
      </c>
      <c r="K1008" s="210">
        <v>1</v>
      </c>
      <c r="L1008" s="210">
        <v>0</v>
      </c>
      <c r="M1008" s="209">
        <f t="shared" si="303"/>
        <v>35.1</v>
      </c>
      <c r="N1008" s="39">
        <v>35.1</v>
      </c>
      <c r="O1008" s="39">
        <v>0</v>
      </c>
      <c r="P1008" s="209">
        <f t="shared" si="304"/>
        <v>1278693</v>
      </c>
      <c r="Q1008" s="209"/>
      <c r="R1008" s="209">
        <v>852163.98</v>
      </c>
      <c r="S1008" s="209">
        <v>426529.02</v>
      </c>
      <c r="T1008" s="210"/>
    </row>
    <row r="1009" spans="1:20" ht="21" x14ac:dyDescent="0.25">
      <c r="A1009" s="37"/>
      <c r="B1009" s="58" t="s">
        <v>1109</v>
      </c>
      <c r="C1009" s="95"/>
      <c r="D1009" s="68"/>
      <c r="E1009" s="54"/>
      <c r="F1009" s="54"/>
      <c r="G1009" s="210"/>
      <c r="H1009" s="210"/>
      <c r="I1009" s="39"/>
      <c r="J1009" s="211"/>
      <c r="K1009" s="210"/>
      <c r="L1009" s="210"/>
      <c r="M1009" s="209"/>
      <c r="N1009" s="39"/>
      <c r="O1009" s="39"/>
      <c r="P1009" s="209"/>
      <c r="Q1009" s="209"/>
      <c r="R1009" s="209"/>
      <c r="S1009" s="209"/>
      <c r="T1009" s="210"/>
    </row>
    <row r="1010" spans="1:20" ht="31.5" x14ac:dyDescent="0.25">
      <c r="A1010" s="37"/>
      <c r="B1010" s="58" t="s">
        <v>347</v>
      </c>
      <c r="C1010" s="95" t="s">
        <v>31</v>
      </c>
      <c r="D1010" s="68" t="s">
        <v>31</v>
      </c>
      <c r="E1010" s="54" t="s">
        <v>31</v>
      </c>
      <c r="F1010" s="54" t="s">
        <v>31</v>
      </c>
      <c r="G1010" s="210">
        <f>SUM(G1011)</f>
        <v>1</v>
      </c>
      <c r="H1010" s="210">
        <f t="shared" ref="H1010:S1010" si="305">SUM(H1011)</f>
        <v>1</v>
      </c>
      <c r="I1010" s="210">
        <f t="shared" si="305"/>
        <v>405.3</v>
      </c>
      <c r="J1010" s="210">
        <f t="shared" si="305"/>
        <v>1</v>
      </c>
      <c r="K1010" s="210">
        <f t="shared" si="305"/>
        <v>0</v>
      </c>
      <c r="L1010" s="210">
        <f t="shared" si="305"/>
        <v>1</v>
      </c>
      <c r="M1010" s="209">
        <f>SUM(M1011)</f>
        <v>28.6</v>
      </c>
      <c r="N1010" s="210">
        <f t="shared" si="305"/>
        <v>0</v>
      </c>
      <c r="O1010" s="210">
        <f t="shared" si="305"/>
        <v>28.6</v>
      </c>
      <c r="P1010" s="210">
        <f t="shared" si="305"/>
        <v>0</v>
      </c>
      <c r="Q1010" s="210">
        <f t="shared" si="305"/>
        <v>0</v>
      </c>
      <c r="R1010" s="210">
        <f t="shared" si="305"/>
        <v>0</v>
      </c>
      <c r="S1010" s="210">
        <f t="shared" si="305"/>
        <v>0</v>
      </c>
      <c r="T1010" s="210"/>
    </row>
    <row r="1011" spans="1:20" x14ac:dyDescent="0.25">
      <c r="A1011" s="37" t="s">
        <v>462</v>
      </c>
      <c r="B1011" s="58" t="s">
        <v>1110</v>
      </c>
      <c r="C1011" s="95">
        <v>1</v>
      </c>
      <c r="D1011" s="68" t="s">
        <v>1111</v>
      </c>
      <c r="E1011" s="54">
        <v>42704</v>
      </c>
      <c r="F1011" s="54">
        <v>42734</v>
      </c>
      <c r="G1011" s="210">
        <v>1</v>
      </c>
      <c r="H1011" s="210">
        <v>1</v>
      </c>
      <c r="I1011" s="39">
        <v>405.3</v>
      </c>
      <c r="J1011" s="211">
        <v>1</v>
      </c>
      <c r="K1011" s="210">
        <v>0</v>
      </c>
      <c r="L1011" s="210">
        <v>1</v>
      </c>
      <c r="M1011" s="209">
        <v>28.6</v>
      </c>
      <c r="N1011" s="39">
        <v>0</v>
      </c>
      <c r="O1011" s="39">
        <v>28.6</v>
      </c>
      <c r="P1011" s="209">
        <v>0</v>
      </c>
      <c r="Q1011" s="209">
        <v>0</v>
      </c>
      <c r="R1011" s="209">
        <v>0</v>
      </c>
      <c r="S1011" s="209">
        <v>0</v>
      </c>
      <c r="T1011" s="210"/>
    </row>
    <row r="1012" spans="1:20" ht="17.25" customHeight="1" x14ac:dyDescent="0.25">
      <c r="A1012" s="37"/>
      <c r="B1012" s="43" t="s">
        <v>1192</v>
      </c>
      <c r="C1012" s="95"/>
      <c r="D1012" s="68"/>
      <c r="E1012" s="54"/>
      <c r="F1012" s="54"/>
      <c r="G1012" s="210"/>
      <c r="H1012" s="210"/>
      <c r="I1012" s="39"/>
      <c r="J1012" s="53"/>
      <c r="K1012" s="210"/>
      <c r="L1012" s="210"/>
      <c r="M1012" s="69"/>
      <c r="N1012" s="39"/>
      <c r="O1012" s="39"/>
      <c r="P1012" s="209"/>
      <c r="Q1012" s="209"/>
      <c r="R1012" s="209"/>
      <c r="S1012" s="209"/>
      <c r="T1012" s="210"/>
    </row>
    <row r="1013" spans="1:20" ht="21" x14ac:dyDescent="0.25">
      <c r="A1013" s="37"/>
      <c r="B1013" s="35" t="s">
        <v>745</v>
      </c>
      <c r="C1013" s="210"/>
      <c r="D1013" s="214"/>
      <c r="E1013" s="210"/>
      <c r="F1013" s="210"/>
      <c r="G1013" s="211"/>
      <c r="H1013" s="211"/>
      <c r="I1013" s="209"/>
      <c r="J1013" s="211"/>
      <c r="K1013" s="211"/>
      <c r="L1013" s="211"/>
      <c r="M1013" s="209"/>
      <c r="N1013" s="209"/>
      <c r="O1013" s="209"/>
      <c r="P1013" s="209"/>
      <c r="Q1013" s="209"/>
      <c r="R1013" s="209"/>
      <c r="S1013" s="209"/>
      <c r="T1013" s="210"/>
    </row>
    <row r="1014" spans="1:20" ht="31.5" x14ac:dyDescent="0.25">
      <c r="A1014" s="37"/>
      <c r="B1014" s="35" t="s">
        <v>1181</v>
      </c>
      <c r="C1014" s="210" t="s">
        <v>31</v>
      </c>
      <c r="D1014" s="214" t="s">
        <v>31</v>
      </c>
      <c r="E1014" s="210" t="s">
        <v>31</v>
      </c>
      <c r="F1014" s="210" t="s">
        <v>31</v>
      </c>
      <c r="G1014" s="211">
        <f t="shared" ref="G1014:S1014" si="306">SUM(G1015:G1025)</f>
        <v>128</v>
      </c>
      <c r="H1014" s="211">
        <f t="shared" si="306"/>
        <v>128</v>
      </c>
      <c r="I1014" s="209">
        <f t="shared" si="306"/>
        <v>2210.11</v>
      </c>
      <c r="J1014" s="211">
        <f t="shared" si="306"/>
        <v>45</v>
      </c>
      <c r="K1014" s="211">
        <f t="shared" si="306"/>
        <v>14</v>
      </c>
      <c r="L1014" s="211">
        <f t="shared" si="306"/>
        <v>31</v>
      </c>
      <c r="M1014" s="209">
        <f>SUM(M1015:M1025)</f>
        <v>1832.61</v>
      </c>
      <c r="N1014" s="209">
        <f t="shared" si="306"/>
        <v>563.82999999999993</v>
      </c>
      <c r="O1014" s="209">
        <f t="shared" si="306"/>
        <v>1268.7800000000002</v>
      </c>
      <c r="P1014" s="209">
        <f t="shared" si="306"/>
        <v>66761982.299999997</v>
      </c>
      <c r="Q1014" s="209">
        <f t="shared" si="306"/>
        <v>0</v>
      </c>
      <c r="R1014" s="209">
        <f t="shared" si="306"/>
        <v>44492428.139999993</v>
      </c>
      <c r="S1014" s="209">
        <f t="shared" si="306"/>
        <v>22269554.16</v>
      </c>
      <c r="T1014" s="210"/>
    </row>
    <row r="1015" spans="1:20" x14ac:dyDescent="0.25">
      <c r="A1015" s="37" t="s">
        <v>75</v>
      </c>
      <c r="B1015" s="105" t="s">
        <v>1193</v>
      </c>
      <c r="C1015" s="210">
        <v>37</v>
      </c>
      <c r="D1015" s="214">
        <v>38222</v>
      </c>
      <c r="E1015" s="54">
        <v>42704</v>
      </c>
      <c r="F1015" s="54">
        <v>42734</v>
      </c>
      <c r="G1015" s="210">
        <v>20</v>
      </c>
      <c r="H1015" s="210">
        <v>20</v>
      </c>
      <c r="I1015" s="39">
        <v>288.17</v>
      </c>
      <c r="J1015" s="211">
        <f>SUM(K1015:L1015)</f>
        <v>7</v>
      </c>
      <c r="K1015" s="210">
        <v>3</v>
      </c>
      <c r="L1015" s="210">
        <v>4</v>
      </c>
      <c r="M1015" s="209">
        <f t="shared" ref="M1015:M1025" si="307">SUM(N1015:O1015)</f>
        <v>288.16999999999996</v>
      </c>
      <c r="N1015" s="39">
        <v>116.63</v>
      </c>
      <c r="O1015" s="39">
        <v>171.54</v>
      </c>
      <c r="P1015" s="209">
        <f t="shared" ref="P1015:P1025" si="308">M1015*36430</f>
        <v>10498033.099999998</v>
      </c>
      <c r="Q1015" s="209"/>
      <c r="R1015" s="209">
        <f t="shared" ref="R1015:R1024" si="309">P1015-S1015</f>
        <v>6996241.9799999977</v>
      </c>
      <c r="S1015" s="209">
        <v>3501791.12</v>
      </c>
      <c r="T1015" s="210"/>
    </row>
    <row r="1016" spans="1:20" x14ac:dyDescent="0.25">
      <c r="A1016" s="37" t="s">
        <v>465</v>
      </c>
      <c r="B1016" s="105" t="s">
        <v>1194</v>
      </c>
      <c r="C1016" s="210">
        <v>41</v>
      </c>
      <c r="D1016" s="214">
        <v>38222</v>
      </c>
      <c r="E1016" s="54">
        <v>42704</v>
      </c>
      <c r="F1016" s="54">
        <v>42734</v>
      </c>
      <c r="G1016" s="210">
        <v>15</v>
      </c>
      <c r="H1016" s="210">
        <v>15</v>
      </c>
      <c r="I1016" s="39">
        <v>319.10000000000002</v>
      </c>
      <c r="J1016" s="211">
        <f t="shared" ref="J1016:J1025" si="310">SUM(K1016:L1016)</f>
        <v>6</v>
      </c>
      <c r="K1016" s="210">
        <v>2</v>
      </c>
      <c r="L1016" s="210">
        <v>4</v>
      </c>
      <c r="M1016" s="209">
        <f t="shared" si="307"/>
        <v>234.5</v>
      </c>
      <c r="N1016" s="39">
        <v>74.7</v>
      </c>
      <c r="O1016" s="39">
        <v>159.80000000000001</v>
      </c>
      <c r="P1016" s="209">
        <f t="shared" si="308"/>
        <v>8542835</v>
      </c>
      <c r="Q1016" s="209"/>
      <c r="R1016" s="209">
        <f t="shared" si="309"/>
        <v>5693232.2799999993</v>
      </c>
      <c r="S1016" s="209">
        <v>2849602.72</v>
      </c>
      <c r="T1016" s="210"/>
    </row>
    <row r="1017" spans="1:20" x14ac:dyDescent="0.25">
      <c r="A1017" s="37" t="s">
        <v>141</v>
      </c>
      <c r="B1017" s="105" t="s">
        <v>1195</v>
      </c>
      <c r="C1017" s="210">
        <v>38</v>
      </c>
      <c r="D1017" s="214">
        <v>38222</v>
      </c>
      <c r="E1017" s="54">
        <v>42704</v>
      </c>
      <c r="F1017" s="54">
        <v>42734</v>
      </c>
      <c r="G1017" s="210">
        <v>7</v>
      </c>
      <c r="H1017" s="210">
        <v>7</v>
      </c>
      <c r="I1017" s="39">
        <v>185.8</v>
      </c>
      <c r="J1017" s="211">
        <f t="shared" si="310"/>
        <v>2</v>
      </c>
      <c r="K1017" s="210">
        <v>2</v>
      </c>
      <c r="L1017" s="210">
        <v>0</v>
      </c>
      <c r="M1017" s="209">
        <f t="shared" si="307"/>
        <v>92.1</v>
      </c>
      <c r="N1017" s="39">
        <v>92.1</v>
      </c>
      <c r="O1017" s="39">
        <v>0</v>
      </c>
      <c r="P1017" s="209">
        <f t="shared" si="308"/>
        <v>3355203</v>
      </c>
      <c r="Q1017" s="209"/>
      <c r="R1017" s="209">
        <f t="shared" si="309"/>
        <v>2236020.0099999998</v>
      </c>
      <c r="S1017" s="209">
        <v>1119182.99</v>
      </c>
      <c r="T1017" s="210"/>
    </row>
    <row r="1018" spans="1:20" x14ac:dyDescent="0.25">
      <c r="A1018" s="37" t="s">
        <v>88</v>
      </c>
      <c r="B1018" s="105" t="s">
        <v>1196</v>
      </c>
      <c r="C1018" s="210">
        <v>47</v>
      </c>
      <c r="D1018" s="214">
        <v>38222</v>
      </c>
      <c r="E1018" s="54">
        <v>42704</v>
      </c>
      <c r="F1018" s="54">
        <v>42734</v>
      </c>
      <c r="G1018" s="210">
        <v>4</v>
      </c>
      <c r="H1018" s="210">
        <v>4</v>
      </c>
      <c r="I1018" s="39">
        <v>116.1</v>
      </c>
      <c r="J1018" s="211">
        <f t="shared" si="310"/>
        <v>3</v>
      </c>
      <c r="K1018" s="210">
        <v>0</v>
      </c>
      <c r="L1018" s="210">
        <v>3</v>
      </c>
      <c r="M1018" s="209">
        <f t="shared" si="307"/>
        <v>116.1</v>
      </c>
      <c r="N1018" s="39">
        <v>0</v>
      </c>
      <c r="O1018" s="39">
        <v>116.1</v>
      </c>
      <c r="P1018" s="209">
        <f t="shared" si="308"/>
        <v>4229523</v>
      </c>
      <c r="Q1018" s="209"/>
      <c r="R1018" s="209">
        <f t="shared" si="309"/>
        <v>2818696.23</v>
      </c>
      <c r="S1018" s="209">
        <v>1410826.77</v>
      </c>
      <c r="T1018" s="210"/>
    </row>
    <row r="1019" spans="1:20" x14ac:dyDescent="0.25">
      <c r="A1019" s="37" t="s">
        <v>157</v>
      </c>
      <c r="B1019" s="105" t="s">
        <v>1197</v>
      </c>
      <c r="C1019" s="210">
        <v>48</v>
      </c>
      <c r="D1019" s="214">
        <v>38222</v>
      </c>
      <c r="E1019" s="54">
        <v>42704</v>
      </c>
      <c r="F1019" s="54">
        <v>42734</v>
      </c>
      <c r="G1019" s="210">
        <v>19</v>
      </c>
      <c r="H1019" s="210">
        <v>19</v>
      </c>
      <c r="I1019" s="39">
        <v>316.5</v>
      </c>
      <c r="J1019" s="211">
        <f t="shared" si="310"/>
        <v>7</v>
      </c>
      <c r="K1019" s="210">
        <v>4</v>
      </c>
      <c r="L1019" s="210">
        <v>3</v>
      </c>
      <c r="M1019" s="209">
        <f t="shared" si="307"/>
        <v>280.2</v>
      </c>
      <c r="N1019" s="39">
        <v>158.1</v>
      </c>
      <c r="O1019" s="39">
        <v>122.1</v>
      </c>
      <c r="P1019" s="209">
        <f t="shared" si="308"/>
        <v>10207686</v>
      </c>
      <c r="Q1019" s="209"/>
      <c r="R1019" s="209">
        <f t="shared" si="309"/>
        <v>6802744.9199999999</v>
      </c>
      <c r="S1019" s="209">
        <v>3404941.08</v>
      </c>
      <c r="T1019" s="210"/>
    </row>
    <row r="1020" spans="1:20" x14ac:dyDescent="0.25">
      <c r="A1020" s="37" t="s">
        <v>320</v>
      </c>
      <c r="B1020" s="105" t="s">
        <v>1198</v>
      </c>
      <c r="C1020" s="210">
        <v>50</v>
      </c>
      <c r="D1020" s="214">
        <v>38222</v>
      </c>
      <c r="E1020" s="54">
        <v>42704</v>
      </c>
      <c r="F1020" s="54">
        <v>42734</v>
      </c>
      <c r="G1020" s="210">
        <v>3</v>
      </c>
      <c r="H1020" s="210">
        <v>3</v>
      </c>
      <c r="I1020" s="39">
        <v>89</v>
      </c>
      <c r="J1020" s="211">
        <f t="shared" si="310"/>
        <v>2</v>
      </c>
      <c r="K1020" s="210">
        <v>0</v>
      </c>
      <c r="L1020" s="210">
        <v>2</v>
      </c>
      <c r="M1020" s="209">
        <f t="shared" si="307"/>
        <v>89</v>
      </c>
      <c r="N1020" s="39">
        <v>0</v>
      </c>
      <c r="O1020" s="39">
        <v>89</v>
      </c>
      <c r="P1020" s="209">
        <f t="shared" si="308"/>
        <v>3242270</v>
      </c>
      <c r="Q1020" s="209"/>
      <c r="R1020" s="209">
        <f t="shared" si="309"/>
        <v>2160757.67</v>
      </c>
      <c r="S1020" s="209">
        <v>1081512.33</v>
      </c>
      <c r="T1020" s="210"/>
    </row>
    <row r="1021" spans="1:20" x14ac:dyDescent="0.25">
      <c r="A1021" s="37" t="s">
        <v>69</v>
      </c>
      <c r="B1021" s="105" t="s">
        <v>1199</v>
      </c>
      <c r="C1021" s="210">
        <v>90</v>
      </c>
      <c r="D1021" s="214">
        <v>38223</v>
      </c>
      <c r="E1021" s="54">
        <v>42704</v>
      </c>
      <c r="F1021" s="54">
        <v>42734</v>
      </c>
      <c r="G1021" s="210">
        <v>5</v>
      </c>
      <c r="H1021" s="210">
        <v>5</v>
      </c>
      <c r="I1021" s="39">
        <v>75</v>
      </c>
      <c r="J1021" s="211">
        <f t="shared" si="310"/>
        <v>2</v>
      </c>
      <c r="K1021" s="210">
        <v>2</v>
      </c>
      <c r="L1021" s="210">
        <v>0</v>
      </c>
      <c r="M1021" s="209">
        <f t="shared" si="307"/>
        <v>75</v>
      </c>
      <c r="N1021" s="39">
        <v>75</v>
      </c>
      <c r="O1021" s="39">
        <v>0</v>
      </c>
      <c r="P1021" s="209">
        <f t="shared" si="308"/>
        <v>2732250</v>
      </c>
      <c r="Q1021" s="209"/>
      <c r="R1021" s="209">
        <f t="shared" si="309"/>
        <v>1820863.2</v>
      </c>
      <c r="S1021" s="209">
        <v>911386.8</v>
      </c>
      <c r="T1021" s="210"/>
    </row>
    <row r="1022" spans="1:20" x14ac:dyDescent="0.25">
      <c r="A1022" s="37" t="s">
        <v>73</v>
      </c>
      <c r="B1022" s="138" t="s">
        <v>1200</v>
      </c>
      <c r="C1022" s="212">
        <v>143</v>
      </c>
      <c r="D1022" s="75">
        <v>38225</v>
      </c>
      <c r="E1022" s="54">
        <v>42704</v>
      </c>
      <c r="F1022" s="54">
        <v>42734</v>
      </c>
      <c r="G1022" s="212">
        <v>8</v>
      </c>
      <c r="H1022" s="212">
        <v>8</v>
      </c>
      <c r="I1022" s="77">
        <v>65.239999999999995</v>
      </c>
      <c r="J1022" s="211">
        <f t="shared" si="310"/>
        <v>2</v>
      </c>
      <c r="K1022" s="212">
        <v>0</v>
      </c>
      <c r="L1022" s="212">
        <v>2</v>
      </c>
      <c r="M1022" s="209">
        <f t="shared" si="307"/>
        <v>65.239999999999995</v>
      </c>
      <c r="N1022" s="77">
        <v>0</v>
      </c>
      <c r="O1022" s="77">
        <v>65.239999999999995</v>
      </c>
      <c r="P1022" s="209">
        <f t="shared" si="308"/>
        <v>2376693.1999999997</v>
      </c>
      <c r="Q1022" s="209"/>
      <c r="R1022" s="209">
        <f t="shared" si="309"/>
        <v>1583908.1999999997</v>
      </c>
      <c r="S1022" s="209">
        <v>792785</v>
      </c>
      <c r="T1022" s="210"/>
    </row>
    <row r="1023" spans="1:20" x14ac:dyDescent="0.25">
      <c r="A1023" s="37" t="s">
        <v>151</v>
      </c>
      <c r="B1023" s="105" t="s">
        <v>1201</v>
      </c>
      <c r="C1023" s="210">
        <v>6</v>
      </c>
      <c r="D1023" s="214">
        <v>38447</v>
      </c>
      <c r="E1023" s="54">
        <v>42704</v>
      </c>
      <c r="F1023" s="54">
        <v>42734</v>
      </c>
      <c r="G1023" s="210">
        <v>19</v>
      </c>
      <c r="H1023" s="210">
        <v>19</v>
      </c>
      <c r="I1023" s="39">
        <v>323.60000000000002</v>
      </c>
      <c r="J1023" s="211">
        <f t="shared" si="310"/>
        <v>6</v>
      </c>
      <c r="K1023" s="210">
        <v>0</v>
      </c>
      <c r="L1023" s="210">
        <v>6</v>
      </c>
      <c r="M1023" s="209">
        <f t="shared" si="307"/>
        <v>237.5</v>
      </c>
      <c r="N1023" s="39">
        <v>0</v>
      </c>
      <c r="O1023" s="39">
        <v>237.5</v>
      </c>
      <c r="P1023" s="209">
        <f t="shared" si="308"/>
        <v>8652125</v>
      </c>
      <c r="Q1023" s="209"/>
      <c r="R1023" s="209">
        <f t="shared" si="309"/>
        <v>5766066.7999999998</v>
      </c>
      <c r="S1023" s="209">
        <v>2886058.2</v>
      </c>
      <c r="T1023" s="210"/>
    </row>
    <row r="1024" spans="1:20" x14ac:dyDescent="0.25">
      <c r="A1024" s="37" t="s">
        <v>153</v>
      </c>
      <c r="B1024" s="105" t="s">
        <v>1202</v>
      </c>
      <c r="C1024" s="210">
        <v>7</v>
      </c>
      <c r="D1024" s="214">
        <v>38447</v>
      </c>
      <c r="E1024" s="54">
        <v>42704</v>
      </c>
      <c r="F1024" s="54">
        <v>42734</v>
      </c>
      <c r="G1024" s="210">
        <v>18</v>
      </c>
      <c r="H1024" s="210">
        <v>18</v>
      </c>
      <c r="I1024" s="39">
        <v>319.39999999999998</v>
      </c>
      <c r="J1024" s="211">
        <f t="shared" si="310"/>
        <v>6</v>
      </c>
      <c r="K1024" s="210">
        <v>1</v>
      </c>
      <c r="L1024" s="210">
        <v>5</v>
      </c>
      <c r="M1024" s="209">
        <f t="shared" si="307"/>
        <v>242.60000000000002</v>
      </c>
      <c r="N1024" s="39">
        <v>47.3</v>
      </c>
      <c r="O1024" s="39">
        <v>195.3</v>
      </c>
      <c r="P1024" s="209">
        <f t="shared" si="308"/>
        <v>8837918</v>
      </c>
      <c r="Q1024" s="209"/>
      <c r="R1024" s="209">
        <f t="shared" si="309"/>
        <v>5889885.5</v>
      </c>
      <c r="S1024" s="209">
        <v>2948032.5</v>
      </c>
      <c r="T1024" s="210"/>
    </row>
    <row r="1025" spans="1:37" x14ac:dyDescent="0.25">
      <c r="A1025" s="37" t="s">
        <v>145</v>
      </c>
      <c r="B1025" s="105" t="s">
        <v>1203</v>
      </c>
      <c r="C1025" s="210">
        <v>3</v>
      </c>
      <c r="D1025" s="214">
        <v>38447</v>
      </c>
      <c r="E1025" s="54">
        <v>42704</v>
      </c>
      <c r="F1025" s="54">
        <v>42734</v>
      </c>
      <c r="G1025" s="210">
        <v>10</v>
      </c>
      <c r="H1025" s="210">
        <v>10</v>
      </c>
      <c r="I1025" s="39">
        <v>112.2</v>
      </c>
      <c r="J1025" s="211">
        <f t="shared" si="310"/>
        <v>2</v>
      </c>
      <c r="K1025" s="210">
        <v>0</v>
      </c>
      <c r="L1025" s="210">
        <v>2</v>
      </c>
      <c r="M1025" s="209">
        <f t="shared" si="307"/>
        <v>112.2</v>
      </c>
      <c r="N1025" s="39">
        <v>0</v>
      </c>
      <c r="O1025" s="39">
        <v>112.2</v>
      </c>
      <c r="P1025" s="209">
        <f t="shared" si="308"/>
        <v>4087446</v>
      </c>
      <c r="Q1025" s="209"/>
      <c r="R1025" s="209">
        <f>P1025-S1025</f>
        <v>2724011.35</v>
      </c>
      <c r="S1025" s="209">
        <v>1363434.65</v>
      </c>
      <c r="T1025" s="210"/>
    </row>
    <row r="1026" spans="1:37" ht="17.25" customHeight="1" x14ac:dyDescent="0.25">
      <c r="A1026" s="23"/>
      <c r="B1026" s="43" t="s">
        <v>1204</v>
      </c>
      <c r="C1026" s="95"/>
      <c r="D1026" s="68"/>
      <c r="E1026" s="54"/>
      <c r="F1026" s="54"/>
      <c r="G1026" s="210"/>
      <c r="H1026" s="210"/>
      <c r="I1026" s="39"/>
      <c r="J1026" s="53"/>
      <c r="K1026" s="210"/>
      <c r="L1026" s="210"/>
      <c r="M1026" s="69"/>
      <c r="N1026" s="39"/>
      <c r="O1026" s="39"/>
      <c r="P1026" s="209"/>
      <c r="Q1026" s="209"/>
      <c r="R1026" s="209"/>
      <c r="S1026" s="209"/>
      <c r="T1026" s="210"/>
    </row>
    <row r="1027" spans="1:37" ht="21" x14ac:dyDescent="0.25">
      <c r="A1027" s="23"/>
      <c r="B1027" s="52" t="s">
        <v>1205</v>
      </c>
      <c r="C1027" s="211"/>
      <c r="D1027" s="214"/>
      <c r="E1027" s="54"/>
      <c r="F1027" s="54"/>
      <c r="G1027" s="211"/>
      <c r="H1027" s="211"/>
      <c r="I1027" s="39"/>
      <c r="J1027" s="211"/>
      <c r="K1027" s="211"/>
      <c r="L1027" s="211"/>
      <c r="M1027" s="39"/>
      <c r="N1027" s="39"/>
      <c r="O1027" s="39"/>
      <c r="P1027" s="209"/>
      <c r="Q1027" s="209"/>
      <c r="R1027" s="209"/>
      <c r="S1027" s="209"/>
      <c r="T1027" s="210"/>
    </row>
    <row r="1028" spans="1:37" ht="31.5" x14ac:dyDescent="0.25">
      <c r="A1028" s="23"/>
      <c r="B1028" s="52" t="s">
        <v>1161</v>
      </c>
      <c r="C1028" s="210" t="s">
        <v>31</v>
      </c>
      <c r="D1028" s="214" t="s">
        <v>31</v>
      </c>
      <c r="E1028" s="210" t="s">
        <v>31</v>
      </c>
      <c r="F1028" s="210" t="s">
        <v>31</v>
      </c>
      <c r="G1028" s="211">
        <f>SUM(G1029:G1032)</f>
        <v>128</v>
      </c>
      <c r="H1028" s="211">
        <f t="shared" ref="H1028:S1028" si="311">SUM(H1029:H1032)</f>
        <v>128</v>
      </c>
      <c r="I1028" s="39">
        <f t="shared" si="311"/>
        <v>3213</v>
      </c>
      <c r="J1028" s="211">
        <f t="shared" si="311"/>
        <v>46</v>
      </c>
      <c r="K1028" s="211">
        <f t="shared" si="311"/>
        <v>24</v>
      </c>
      <c r="L1028" s="211">
        <f t="shared" si="311"/>
        <v>22</v>
      </c>
      <c r="M1028" s="209">
        <f t="shared" si="311"/>
        <v>1498.1099999999997</v>
      </c>
      <c r="N1028" s="209">
        <f t="shared" si="311"/>
        <v>804.53</v>
      </c>
      <c r="O1028" s="209">
        <f t="shared" si="311"/>
        <v>693.58</v>
      </c>
      <c r="P1028" s="209">
        <f t="shared" si="311"/>
        <v>54576147.299999997</v>
      </c>
      <c r="Q1028" s="209">
        <f t="shared" si="311"/>
        <v>0</v>
      </c>
      <c r="R1028" s="209">
        <f t="shared" si="311"/>
        <v>36371378.259999998</v>
      </c>
      <c r="S1028" s="209">
        <f t="shared" si="311"/>
        <v>18204769.039999999</v>
      </c>
      <c r="T1028" s="210"/>
    </row>
    <row r="1029" spans="1:37" x14ac:dyDescent="0.25">
      <c r="A1029" s="37" t="s">
        <v>131</v>
      </c>
      <c r="B1029" s="36" t="s">
        <v>1206</v>
      </c>
      <c r="C1029" s="211">
        <v>1</v>
      </c>
      <c r="D1029" s="214">
        <v>40781</v>
      </c>
      <c r="E1029" s="54">
        <v>42704</v>
      </c>
      <c r="F1029" s="54">
        <v>42734</v>
      </c>
      <c r="G1029" s="211">
        <v>33</v>
      </c>
      <c r="H1029" s="211">
        <v>33</v>
      </c>
      <c r="I1029" s="39">
        <v>806.7</v>
      </c>
      <c r="J1029" s="211">
        <f>SUM(K1029:L1029)</f>
        <v>11</v>
      </c>
      <c r="K1029" s="211">
        <v>3</v>
      </c>
      <c r="L1029" s="211">
        <v>8</v>
      </c>
      <c r="M1029" s="209">
        <f>SUM(N1029:O1029)</f>
        <v>407.37</v>
      </c>
      <c r="N1029" s="39">
        <v>140.71</v>
      </c>
      <c r="O1029" s="39">
        <v>266.66000000000003</v>
      </c>
      <c r="P1029" s="209">
        <f>M1029*36430</f>
        <v>14840489.1</v>
      </c>
      <c r="Q1029" s="209"/>
      <c r="R1029" s="209">
        <v>9890200.5600000005</v>
      </c>
      <c r="S1029" s="209">
        <v>4950288.54</v>
      </c>
      <c r="T1029" s="210"/>
    </row>
    <row r="1030" spans="1:37" x14ac:dyDescent="0.25">
      <c r="A1030" s="37" t="s">
        <v>447</v>
      </c>
      <c r="B1030" s="36" t="s">
        <v>1207</v>
      </c>
      <c r="C1030" s="211">
        <v>2</v>
      </c>
      <c r="D1030" s="214">
        <v>40781</v>
      </c>
      <c r="E1030" s="54">
        <v>42704</v>
      </c>
      <c r="F1030" s="54">
        <v>42734</v>
      </c>
      <c r="G1030" s="211">
        <v>50</v>
      </c>
      <c r="H1030" s="211">
        <v>50</v>
      </c>
      <c r="I1030" s="39">
        <v>807.3</v>
      </c>
      <c r="J1030" s="211">
        <f>SUM(K1030:L1030)</f>
        <v>14</v>
      </c>
      <c r="K1030" s="211">
        <v>8</v>
      </c>
      <c r="L1030" s="211">
        <v>6</v>
      </c>
      <c r="M1030" s="209">
        <f>SUM(N1030:O1030)</f>
        <v>460.05999999999995</v>
      </c>
      <c r="N1030" s="39">
        <v>257.52</v>
      </c>
      <c r="O1030" s="39">
        <v>202.54</v>
      </c>
      <c r="P1030" s="209">
        <f>M1030*36430</f>
        <v>16759985.799999999</v>
      </c>
      <c r="Q1030" s="209"/>
      <c r="R1030" s="209">
        <v>11169417.65</v>
      </c>
      <c r="S1030" s="209">
        <v>5590568.1500000004</v>
      </c>
      <c r="T1030" s="210"/>
    </row>
    <row r="1031" spans="1:37" x14ac:dyDescent="0.25">
      <c r="A1031" s="37" t="s">
        <v>111</v>
      </c>
      <c r="B1031" s="36" t="s">
        <v>1208</v>
      </c>
      <c r="C1031" s="211">
        <v>3</v>
      </c>
      <c r="D1031" s="214">
        <v>40781</v>
      </c>
      <c r="E1031" s="54">
        <v>42704</v>
      </c>
      <c r="F1031" s="54">
        <v>42734</v>
      </c>
      <c r="G1031" s="211">
        <v>36</v>
      </c>
      <c r="H1031" s="211">
        <v>36</v>
      </c>
      <c r="I1031" s="39">
        <v>800.5</v>
      </c>
      <c r="J1031" s="211">
        <f>SUM(K1031:L1031)</f>
        <v>14</v>
      </c>
      <c r="K1031" s="211">
        <v>11</v>
      </c>
      <c r="L1031" s="211">
        <v>3</v>
      </c>
      <c r="M1031" s="209">
        <f>SUM(N1031:O1031)</f>
        <v>469.55999999999995</v>
      </c>
      <c r="N1031" s="39">
        <v>363.78</v>
      </c>
      <c r="O1031" s="39">
        <v>105.78</v>
      </c>
      <c r="P1031" s="209">
        <f>M1031*36430</f>
        <v>17106070.799999997</v>
      </c>
      <c r="Q1031" s="209"/>
      <c r="R1031" s="209">
        <f>P1031-S1031</f>
        <v>11400060.329999998</v>
      </c>
      <c r="S1031" s="209">
        <v>5706010.4699999997</v>
      </c>
      <c r="T1031" s="210"/>
    </row>
    <row r="1032" spans="1:37" x14ac:dyDescent="0.25">
      <c r="A1032" s="37" t="s">
        <v>293</v>
      </c>
      <c r="B1032" s="36" t="s">
        <v>1209</v>
      </c>
      <c r="C1032" s="211">
        <v>4</v>
      </c>
      <c r="D1032" s="214">
        <v>40781</v>
      </c>
      <c r="E1032" s="54">
        <v>42704</v>
      </c>
      <c r="F1032" s="54">
        <v>42734</v>
      </c>
      <c r="G1032" s="211">
        <v>9</v>
      </c>
      <c r="H1032" s="211">
        <v>9</v>
      </c>
      <c r="I1032" s="39">
        <v>798.5</v>
      </c>
      <c r="J1032" s="211">
        <f>SUM(K1032:L1032)</f>
        <v>7</v>
      </c>
      <c r="K1032" s="211">
        <v>2</v>
      </c>
      <c r="L1032" s="211">
        <v>5</v>
      </c>
      <c r="M1032" s="209">
        <f>SUM(N1032:O1032)</f>
        <v>161.12</v>
      </c>
      <c r="N1032" s="39">
        <v>42.52</v>
      </c>
      <c r="O1032" s="39">
        <v>118.6</v>
      </c>
      <c r="P1032" s="209">
        <f>M1032*36430</f>
        <v>5869601.6000000006</v>
      </c>
      <c r="Q1032" s="209"/>
      <c r="R1032" s="209">
        <v>3911699.72</v>
      </c>
      <c r="S1032" s="209">
        <v>1957901.88</v>
      </c>
      <c r="T1032" s="210"/>
    </row>
    <row r="1033" spans="1:37" ht="21" x14ac:dyDescent="0.25">
      <c r="A1033" s="23"/>
      <c r="B1033" s="31" t="s">
        <v>1653</v>
      </c>
      <c r="C1033" s="210" t="s">
        <v>31</v>
      </c>
      <c r="D1033" s="214" t="s">
        <v>31</v>
      </c>
      <c r="E1033" s="210" t="s">
        <v>31</v>
      </c>
      <c r="F1033" s="210" t="s">
        <v>31</v>
      </c>
      <c r="G1033" s="29">
        <v>2999</v>
      </c>
      <c r="H1033" s="29">
        <f>H1034+H1345</f>
        <v>2999</v>
      </c>
      <c r="I1033" s="28">
        <v>64456.800000000003</v>
      </c>
      <c r="J1033" s="29">
        <f t="shared" ref="J1033:S1033" si="312">J1034+J1345</f>
        <v>1203</v>
      </c>
      <c r="K1033" s="29">
        <f t="shared" si="312"/>
        <v>467</v>
      </c>
      <c r="L1033" s="29">
        <f t="shared" si="312"/>
        <v>736</v>
      </c>
      <c r="M1033" s="28">
        <f t="shared" si="312"/>
        <v>46435.51999999999</v>
      </c>
      <c r="N1033" s="28">
        <f t="shared" si="312"/>
        <v>17283.370000000003</v>
      </c>
      <c r="O1033" s="28">
        <f t="shared" si="312"/>
        <v>29152.15</v>
      </c>
      <c r="P1033" s="229">
        <f t="shared" si="312"/>
        <v>1649966340.9200003</v>
      </c>
      <c r="Q1033" s="229">
        <f t="shared" si="312"/>
        <v>686755455.44999993</v>
      </c>
      <c r="R1033" s="229">
        <f t="shared" si="312"/>
        <v>920316403.34999967</v>
      </c>
      <c r="S1033" s="229">
        <f t="shared" si="312"/>
        <v>42894482.120000005</v>
      </c>
      <c r="T1033" s="212"/>
      <c r="Z1033" s="223"/>
      <c r="AA1033" s="230"/>
    </row>
    <row r="1034" spans="1:37" ht="31.5" x14ac:dyDescent="0.25">
      <c r="A1034" s="23"/>
      <c r="B1034" s="31" t="s">
        <v>1654</v>
      </c>
      <c r="C1034" s="210" t="s">
        <v>31</v>
      </c>
      <c r="D1034" s="214" t="s">
        <v>31</v>
      </c>
      <c r="E1034" s="210" t="s">
        <v>31</v>
      </c>
      <c r="F1034" s="210" t="s">
        <v>31</v>
      </c>
      <c r="G1034" s="29">
        <f>G1037+G1056+G1060+G1063+G1133+G1159+G1173+G1176+G1179+G1189+G1203+G1211+G1215+G1222+G1227+G1232+G1236+G1240+G1249+G1263+G1269+G1280+G1287+G1294+G1318+G1323+G1328+G1333</f>
        <v>2690</v>
      </c>
      <c r="H1034" s="29">
        <f>H1037+H1056+H1060+H1063+H1133+H1159+H1173+H1176+H1179+H1189+H1203+H1211+H1215+H1222+H1227+H1232+H1236+H1240+H1249+H1263+H1269+H1280+H1287+H1294+H1318+H1323+H1328+H1333</f>
        <v>2572</v>
      </c>
      <c r="I1034" s="28">
        <v>56340.26</v>
      </c>
      <c r="J1034" s="29">
        <f t="shared" ref="J1034:S1034" si="313">J1037+J1056+J1060+J1063+J1133+J1159+J1173+J1176+J1179+J1189+J1203+J1211+J1215+J1222+J1227+J1232+J1236+J1240+J1249+J1263+J1269+J1280+J1287+J1294+J1318+J1323+J1328+J1333</f>
        <v>1017</v>
      </c>
      <c r="K1034" s="29">
        <f t="shared" si="313"/>
        <v>404</v>
      </c>
      <c r="L1034" s="29">
        <f t="shared" si="313"/>
        <v>613</v>
      </c>
      <c r="M1034" s="28">
        <f t="shared" si="313"/>
        <v>39105.259999999995</v>
      </c>
      <c r="N1034" s="28">
        <f t="shared" si="313"/>
        <v>14815.69</v>
      </c>
      <c r="O1034" s="28">
        <f t="shared" si="313"/>
        <v>24289.57</v>
      </c>
      <c r="P1034" s="28">
        <f t="shared" si="313"/>
        <v>1418821544.7600002</v>
      </c>
      <c r="Q1034" s="28">
        <f t="shared" si="313"/>
        <v>686755455.44999993</v>
      </c>
      <c r="R1034" s="28">
        <f t="shared" si="313"/>
        <v>695462784.77999973</v>
      </c>
      <c r="S1034" s="28">
        <f t="shared" si="313"/>
        <v>36603304.530000001</v>
      </c>
      <c r="T1034" s="28"/>
      <c r="U1034" s="29" t="e">
        <f>U1037+U1056+U1060+U1063+U1133+U1159+#REF!+U1173+#REF!+U1176+U1179+U1380+#REF!+U1203+U1211+U1215+U1222+#REF!+U1227+U1232+U1236+U1240+U1249+U1263+U1269+U1280+U1287+U1294+U1318+U1323+U1328</f>
        <v>#REF!</v>
      </c>
      <c r="V1034" s="29" t="e">
        <f>V1037+V1056+V1060+V1063+V1133+V1159+#REF!+V1173+#REF!+V1176+V1179+V1380+#REF!+V1203+V1211+V1215+V1222+#REF!+V1227+V1232+V1236+V1240+V1249+V1263+V1269+V1280+V1287+V1294+V1318+V1323+V1328</f>
        <v>#REF!</v>
      </c>
      <c r="W1034" s="29" t="e">
        <f>W1037+W1056+W1060+W1063+W1133+W1159+#REF!+W1173+#REF!+W1176+W1179+W1380+#REF!+W1203+W1211+W1215+W1222+#REF!+W1227+W1232+W1236+W1240+W1249+W1263+W1269+W1280+W1287+W1294+W1318+W1323+W1328</f>
        <v>#REF!</v>
      </c>
      <c r="X1034" s="29" t="e">
        <f>X1037+X1056+X1060+X1063+X1133+X1159+#REF!+X1173+#REF!+X1176+X1179+X1380+#REF!+X1203+X1211+X1215+X1222+#REF!+X1227+X1232+X1236+X1240+X1249+X1263+X1269+X1280+X1287+X1294+X1318+X1323+X1328</f>
        <v>#REF!</v>
      </c>
      <c r="Y1034" s="29" t="e">
        <f>Y1037+Y1056+Y1060+Y1063+Y1133+Y1159+#REF!+Y1173+#REF!+Y1176+Y1179+Y1380+#REF!+Y1203+Y1211+Y1215+Y1222+#REF!+Y1227+Y1232+Y1236+Y1240+Y1249+Y1263+Y1269+Y1280+Y1287+Y1294+Y1318+Y1323+Y1328</f>
        <v>#REF!</v>
      </c>
      <c r="AB1034" s="133"/>
      <c r="AC1034" s="7">
        <f>AB1034/P1034</f>
        <v>0</v>
      </c>
      <c r="AI1034" s="231"/>
      <c r="AJ1034" s="205"/>
      <c r="AK1034" s="130"/>
    </row>
    <row r="1035" spans="1:37" ht="21.75" customHeight="1" x14ac:dyDescent="0.25">
      <c r="A1035" s="66"/>
      <c r="B1035" s="43" t="s">
        <v>36</v>
      </c>
      <c r="C1035" s="210"/>
      <c r="D1035" s="214"/>
      <c r="E1035" s="210"/>
      <c r="F1035" s="210"/>
      <c r="G1035" s="211"/>
      <c r="H1035" s="211"/>
      <c r="I1035" s="209"/>
      <c r="J1035" s="211"/>
      <c r="K1035" s="211"/>
      <c r="L1035" s="211"/>
      <c r="M1035" s="209"/>
      <c r="N1035" s="209"/>
      <c r="O1035" s="209"/>
      <c r="P1035" s="84"/>
      <c r="Q1035" s="94"/>
      <c r="R1035" s="94"/>
      <c r="S1035" s="94"/>
      <c r="T1035" s="213"/>
      <c r="Z1035" s="89"/>
      <c r="AJ1035" s="205"/>
      <c r="AK1035" s="206"/>
    </row>
    <row r="1036" spans="1:37" s="51" customFormat="1" ht="21" x14ac:dyDescent="0.25">
      <c r="A1036" s="66"/>
      <c r="B1036" s="52" t="s">
        <v>1210</v>
      </c>
      <c r="C1036" s="39"/>
      <c r="D1036" s="214"/>
      <c r="E1036" s="39"/>
      <c r="F1036" s="39"/>
      <c r="G1036" s="211"/>
      <c r="H1036" s="211"/>
      <c r="I1036" s="209"/>
      <c r="J1036" s="211"/>
      <c r="K1036" s="211"/>
      <c r="L1036" s="211"/>
      <c r="M1036" s="209"/>
      <c r="N1036" s="209"/>
      <c r="O1036" s="209"/>
      <c r="P1036" s="209"/>
      <c r="Q1036" s="209"/>
      <c r="R1036" s="209"/>
      <c r="S1036" s="209"/>
      <c r="T1036" s="39"/>
      <c r="Z1036" s="8"/>
      <c r="AA1036" s="8"/>
      <c r="AI1036" s="9"/>
      <c r="AJ1036" s="205"/>
      <c r="AK1036" s="206"/>
    </row>
    <row r="1037" spans="1:37" s="51" customFormat="1" ht="31.5" x14ac:dyDescent="0.25">
      <c r="A1037" s="71"/>
      <c r="B1037" s="52" t="s">
        <v>1645</v>
      </c>
      <c r="C1037" s="210" t="s">
        <v>31</v>
      </c>
      <c r="D1037" s="214" t="s">
        <v>31</v>
      </c>
      <c r="E1037" s="210" t="s">
        <v>31</v>
      </c>
      <c r="F1037" s="210" t="s">
        <v>31</v>
      </c>
      <c r="G1037" s="211">
        <f t="shared" ref="G1037:S1037" si="314">SUM(G1038:G1053)</f>
        <v>95</v>
      </c>
      <c r="H1037" s="211">
        <f t="shared" si="314"/>
        <v>95</v>
      </c>
      <c r="I1037" s="209">
        <f t="shared" si="314"/>
        <v>3941.2099999999996</v>
      </c>
      <c r="J1037" s="211">
        <f t="shared" si="314"/>
        <v>42</v>
      </c>
      <c r="K1037" s="211">
        <f t="shared" si="314"/>
        <v>11</v>
      </c>
      <c r="L1037" s="211">
        <f t="shared" si="314"/>
        <v>31</v>
      </c>
      <c r="M1037" s="209">
        <f t="shared" si="314"/>
        <v>1780.54</v>
      </c>
      <c r="N1037" s="209">
        <f t="shared" si="314"/>
        <v>429.25</v>
      </c>
      <c r="O1037" s="209">
        <f t="shared" si="314"/>
        <v>1351.29</v>
      </c>
      <c r="P1037" s="209">
        <f t="shared" si="314"/>
        <v>64865072.200000003</v>
      </c>
      <c r="Q1037" s="209">
        <f t="shared" si="314"/>
        <v>31396790.07</v>
      </c>
      <c r="R1037" s="209">
        <f t="shared" si="314"/>
        <v>31794868.019999996</v>
      </c>
      <c r="S1037" s="209">
        <f t="shared" si="314"/>
        <v>1673414.1100000006</v>
      </c>
      <c r="T1037" s="39"/>
      <c r="Z1037" s="8"/>
      <c r="AA1037" s="8"/>
      <c r="AI1037" s="142"/>
      <c r="AJ1037" s="205"/>
      <c r="AK1037" s="206"/>
    </row>
    <row r="1038" spans="1:37" s="51" customFormat="1" x14ac:dyDescent="0.25">
      <c r="A1038" s="37" t="s">
        <v>269</v>
      </c>
      <c r="B1038" s="52" t="s">
        <v>1211</v>
      </c>
      <c r="C1038" s="211">
        <v>19</v>
      </c>
      <c r="D1038" s="214" t="s">
        <v>434</v>
      </c>
      <c r="E1038" s="54">
        <v>42947</v>
      </c>
      <c r="F1038" s="54">
        <v>42978</v>
      </c>
      <c r="G1038" s="211">
        <v>12</v>
      </c>
      <c r="H1038" s="211">
        <v>12</v>
      </c>
      <c r="I1038" s="39">
        <v>138.80000000000001</v>
      </c>
      <c r="J1038" s="211">
        <f t="shared" ref="J1038:J1053" si="315">SUM(K1038:L1038)</f>
        <v>3</v>
      </c>
      <c r="K1038" s="211">
        <v>1</v>
      </c>
      <c r="L1038" s="211">
        <v>2</v>
      </c>
      <c r="M1038" s="209">
        <f t="shared" ref="M1038:M1053" si="316">SUM(N1038:O1038)</f>
        <v>103.80000000000001</v>
      </c>
      <c r="N1038" s="39">
        <v>34.9</v>
      </c>
      <c r="O1038" s="39">
        <v>68.900000000000006</v>
      </c>
      <c r="P1038" s="209">
        <f t="shared" ref="P1038:P1103" si="317">M1038*36430</f>
        <v>3781434.0000000005</v>
      </c>
      <c r="Q1038" s="209">
        <v>1830336.2</v>
      </c>
      <c r="R1038" s="209">
        <v>1853542.91</v>
      </c>
      <c r="S1038" s="209">
        <f t="shared" ref="S1038:S1053" si="318">P1038-Q1038-R1038</f>
        <v>97554.890000000596</v>
      </c>
      <c r="T1038" s="39"/>
      <c r="Z1038" s="8"/>
      <c r="AA1038" s="8"/>
      <c r="AI1038" s="142"/>
      <c r="AJ1038" s="205"/>
      <c r="AK1038" s="206"/>
    </row>
    <row r="1039" spans="1:37" s="51" customFormat="1" x14ac:dyDescent="0.25">
      <c r="A1039" s="37" t="s">
        <v>96</v>
      </c>
      <c r="B1039" s="52" t="s">
        <v>1212</v>
      </c>
      <c r="C1039" s="211">
        <v>18</v>
      </c>
      <c r="D1039" s="214" t="s">
        <v>429</v>
      </c>
      <c r="E1039" s="54">
        <v>42947</v>
      </c>
      <c r="F1039" s="54">
        <v>42978</v>
      </c>
      <c r="G1039" s="211">
        <v>3</v>
      </c>
      <c r="H1039" s="211">
        <v>3</v>
      </c>
      <c r="I1039" s="39">
        <v>120.3</v>
      </c>
      <c r="J1039" s="211">
        <f t="shared" si="315"/>
        <v>3</v>
      </c>
      <c r="K1039" s="211">
        <v>2</v>
      </c>
      <c r="L1039" s="211">
        <v>1</v>
      </c>
      <c r="M1039" s="209">
        <f t="shared" si="316"/>
        <v>90.7</v>
      </c>
      <c r="N1039" s="39">
        <v>60.6</v>
      </c>
      <c r="O1039" s="39">
        <v>30.1</v>
      </c>
      <c r="P1039" s="209">
        <f t="shared" si="317"/>
        <v>3304201</v>
      </c>
      <c r="Q1039" s="209">
        <v>1599340</v>
      </c>
      <c r="R1039" s="209">
        <v>1619617.95</v>
      </c>
      <c r="S1039" s="209">
        <f t="shared" si="318"/>
        <v>85243.050000000047</v>
      </c>
      <c r="T1039" s="39"/>
      <c r="Z1039" s="8"/>
      <c r="AA1039" s="8"/>
      <c r="AI1039" s="142"/>
      <c r="AJ1039" s="205"/>
      <c r="AK1039" s="206"/>
    </row>
    <row r="1040" spans="1:37" s="51" customFormat="1" x14ac:dyDescent="0.25">
      <c r="A1040" s="37" t="s">
        <v>98</v>
      </c>
      <c r="B1040" s="52" t="s">
        <v>1213</v>
      </c>
      <c r="C1040" s="211">
        <v>10</v>
      </c>
      <c r="D1040" s="214" t="s">
        <v>429</v>
      </c>
      <c r="E1040" s="54">
        <v>42947</v>
      </c>
      <c r="F1040" s="54">
        <v>42978</v>
      </c>
      <c r="G1040" s="211">
        <v>8</v>
      </c>
      <c r="H1040" s="211">
        <v>8</v>
      </c>
      <c r="I1040" s="39">
        <v>435.6</v>
      </c>
      <c r="J1040" s="211">
        <f t="shared" si="315"/>
        <v>4</v>
      </c>
      <c r="K1040" s="211">
        <v>0</v>
      </c>
      <c r="L1040" s="211">
        <v>4</v>
      </c>
      <c r="M1040" s="209">
        <f t="shared" si="316"/>
        <v>207.9</v>
      </c>
      <c r="N1040" s="39">
        <v>0</v>
      </c>
      <c r="O1040" s="39">
        <v>207.9</v>
      </c>
      <c r="P1040" s="209">
        <f t="shared" si="317"/>
        <v>7573797</v>
      </c>
      <c r="Q1040" s="209">
        <v>3665962.38</v>
      </c>
      <c r="R1040" s="209">
        <v>3712442.89</v>
      </c>
      <c r="S1040" s="209">
        <f t="shared" si="318"/>
        <v>195391.72999999998</v>
      </c>
      <c r="T1040" s="39"/>
      <c r="Z1040" s="8"/>
      <c r="AA1040" s="8"/>
      <c r="AI1040" s="142"/>
      <c r="AJ1040" s="205"/>
      <c r="AK1040" s="206"/>
    </row>
    <row r="1041" spans="1:37" s="51" customFormat="1" ht="10.5" customHeight="1" x14ac:dyDescent="0.25">
      <c r="A1041" s="37" t="s">
        <v>100</v>
      </c>
      <c r="B1041" s="52" t="s">
        <v>1214</v>
      </c>
      <c r="C1041" s="211">
        <v>23</v>
      </c>
      <c r="D1041" s="214" t="s">
        <v>429</v>
      </c>
      <c r="E1041" s="54">
        <v>42947</v>
      </c>
      <c r="F1041" s="54">
        <v>42978</v>
      </c>
      <c r="G1041" s="211">
        <v>9</v>
      </c>
      <c r="H1041" s="211">
        <v>9</v>
      </c>
      <c r="I1041" s="39">
        <v>400.4</v>
      </c>
      <c r="J1041" s="211">
        <f t="shared" si="315"/>
        <v>3</v>
      </c>
      <c r="K1041" s="211">
        <v>1</v>
      </c>
      <c r="L1041" s="211">
        <v>2</v>
      </c>
      <c r="M1041" s="209">
        <f t="shared" si="316"/>
        <v>134.69999999999999</v>
      </c>
      <c r="N1041" s="39">
        <v>46.5</v>
      </c>
      <c r="O1041" s="39">
        <v>88.2</v>
      </c>
      <c r="P1041" s="209">
        <f t="shared" si="317"/>
        <v>4907121</v>
      </c>
      <c r="Q1041" s="209">
        <v>2375205.06</v>
      </c>
      <c r="R1041" s="209">
        <v>2405320.14</v>
      </c>
      <c r="S1041" s="209">
        <f t="shared" si="318"/>
        <v>126595.79999999981</v>
      </c>
      <c r="T1041" s="39"/>
      <c r="Z1041" s="8"/>
      <c r="AA1041" s="8"/>
      <c r="AI1041" s="142"/>
      <c r="AJ1041" s="205"/>
      <c r="AK1041" s="206"/>
    </row>
    <row r="1042" spans="1:37" s="51" customFormat="1" x14ac:dyDescent="0.25">
      <c r="A1042" s="37" t="s">
        <v>288</v>
      </c>
      <c r="B1042" s="52" t="s">
        <v>1215</v>
      </c>
      <c r="C1042" s="211">
        <v>24</v>
      </c>
      <c r="D1042" s="214" t="s">
        <v>434</v>
      </c>
      <c r="E1042" s="54">
        <v>42947</v>
      </c>
      <c r="F1042" s="54">
        <v>42978</v>
      </c>
      <c r="G1042" s="211">
        <v>13</v>
      </c>
      <c r="H1042" s="211">
        <v>13</v>
      </c>
      <c r="I1042" s="39">
        <v>399.6</v>
      </c>
      <c r="J1042" s="211">
        <f t="shared" si="315"/>
        <v>5</v>
      </c>
      <c r="K1042" s="211">
        <v>0</v>
      </c>
      <c r="L1042" s="211">
        <v>5</v>
      </c>
      <c r="M1042" s="209">
        <f t="shared" si="316"/>
        <v>231.3</v>
      </c>
      <c r="N1042" s="39">
        <v>0</v>
      </c>
      <c r="O1042" s="39">
        <v>231.3</v>
      </c>
      <c r="P1042" s="209">
        <f t="shared" si="317"/>
        <v>8426259</v>
      </c>
      <c r="Q1042" s="209">
        <v>4078581.52</v>
      </c>
      <c r="R1042" s="209">
        <v>4130293.61</v>
      </c>
      <c r="S1042" s="209">
        <f t="shared" si="318"/>
        <v>217383.87000000058</v>
      </c>
      <c r="T1042" s="39"/>
      <c r="Z1042" s="8"/>
      <c r="AA1042" s="8"/>
      <c r="AI1042" s="142"/>
      <c r="AJ1042" s="205"/>
      <c r="AK1042" s="206"/>
    </row>
    <row r="1043" spans="1:37" s="51" customFormat="1" ht="11.25" customHeight="1" x14ac:dyDescent="0.25">
      <c r="A1043" s="37" t="s">
        <v>71</v>
      </c>
      <c r="B1043" s="52" t="s">
        <v>1216</v>
      </c>
      <c r="C1043" s="211">
        <v>8</v>
      </c>
      <c r="D1043" s="214" t="s">
        <v>1217</v>
      </c>
      <c r="E1043" s="54">
        <v>42947</v>
      </c>
      <c r="F1043" s="54">
        <v>42978</v>
      </c>
      <c r="G1043" s="211">
        <v>5</v>
      </c>
      <c r="H1043" s="211">
        <v>5</v>
      </c>
      <c r="I1043" s="39">
        <v>171.8</v>
      </c>
      <c r="J1043" s="211">
        <f t="shared" si="315"/>
        <v>3</v>
      </c>
      <c r="K1043" s="211">
        <v>2</v>
      </c>
      <c r="L1043" s="211">
        <v>1</v>
      </c>
      <c r="M1043" s="209">
        <f t="shared" si="316"/>
        <v>123.89999999999999</v>
      </c>
      <c r="N1043" s="39">
        <v>85.35</v>
      </c>
      <c r="O1043" s="39">
        <v>38.549999999999997</v>
      </c>
      <c r="P1043" s="209">
        <f t="shared" si="317"/>
        <v>4513677</v>
      </c>
      <c r="Q1043" s="209">
        <v>2184765.46</v>
      </c>
      <c r="R1043" s="209">
        <v>2212465.96</v>
      </c>
      <c r="S1043" s="209">
        <f t="shared" si="318"/>
        <v>116445.58000000007</v>
      </c>
      <c r="T1043" s="39"/>
      <c r="Z1043" s="8"/>
      <c r="AA1043" s="8"/>
      <c r="AI1043" s="142"/>
      <c r="AJ1043" s="205"/>
      <c r="AK1043" s="206"/>
    </row>
    <row r="1044" spans="1:37" s="51" customFormat="1" x14ac:dyDescent="0.25">
      <c r="A1044" s="37" t="s">
        <v>277</v>
      </c>
      <c r="B1044" s="35" t="s">
        <v>1218</v>
      </c>
      <c r="C1044" s="210">
        <v>12</v>
      </c>
      <c r="D1044" s="214">
        <v>40830</v>
      </c>
      <c r="E1044" s="54">
        <v>42947</v>
      </c>
      <c r="F1044" s="54">
        <v>42978</v>
      </c>
      <c r="G1044" s="211">
        <v>7</v>
      </c>
      <c r="H1044" s="211">
        <v>7</v>
      </c>
      <c r="I1044" s="39">
        <v>135.55000000000001</v>
      </c>
      <c r="J1044" s="211">
        <f t="shared" si="315"/>
        <v>2</v>
      </c>
      <c r="K1044" s="211">
        <v>0</v>
      </c>
      <c r="L1044" s="211">
        <v>2</v>
      </c>
      <c r="M1044" s="209">
        <f t="shared" si="316"/>
        <v>58.36</v>
      </c>
      <c r="N1044" s="39">
        <v>0</v>
      </c>
      <c r="O1044" s="39">
        <v>58.36</v>
      </c>
      <c r="P1044" s="209">
        <f t="shared" si="317"/>
        <v>2126054.7999999998</v>
      </c>
      <c r="Q1044" s="209">
        <v>1029079.19</v>
      </c>
      <c r="R1044" s="209">
        <v>1042126.83</v>
      </c>
      <c r="S1044" s="209">
        <f t="shared" si="318"/>
        <v>54848.779999999912</v>
      </c>
      <c r="T1044" s="39"/>
      <c r="Z1044" s="8"/>
      <c r="AA1044" s="8"/>
      <c r="AI1044" s="142"/>
      <c r="AJ1044" s="205"/>
      <c r="AK1044" s="206"/>
    </row>
    <row r="1045" spans="1:37" s="51" customFormat="1" x14ac:dyDescent="0.25">
      <c r="A1045" s="37" t="s">
        <v>116</v>
      </c>
      <c r="B1045" s="52" t="s">
        <v>1219</v>
      </c>
      <c r="C1045" s="210">
        <v>16</v>
      </c>
      <c r="D1045" s="214">
        <v>40871</v>
      </c>
      <c r="E1045" s="54">
        <v>42947</v>
      </c>
      <c r="F1045" s="54">
        <v>42978</v>
      </c>
      <c r="G1045" s="211">
        <v>4</v>
      </c>
      <c r="H1045" s="211">
        <v>4</v>
      </c>
      <c r="I1045" s="39">
        <v>104.9</v>
      </c>
      <c r="J1045" s="211">
        <f t="shared" si="315"/>
        <v>3</v>
      </c>
      <c r="K1045" s="211">
        <v>2</v>
      </c>
      <c r="L1045" s="211">
        <v>1</v>
      </c>
      <c r="M1045" s="209">
        <f t="shared" si="316"/>
        <v>104.9</v>
      </c>
      <c r="N1045" s="39">
        <v>76.2</v>
      </c>
      <c r="O1045" s="39">
        <v>28.7</v>
      </c>
      <c r="P1045" s="209">
        <f t="shared" si="317"/>
        <v>3821507</v>
      </c>
      <c r="Q1045" s="209">
        <v>1849732.82</v>
      </c>
      <c r="R1045" s="209">
        <v>1873185.47</v>
      </c>
      <c r="S1045" s="209">
        <f t="shared" si="318"/>
        <v>98588.709999999963</v>
      </c>
      <c r="T1045" s="39"/>
      <c r="Z1045" s="8"/>
      <c r="AA1045" s="8"/>
      <c r="AI1045" s="142"/>
      <c r="AJ1045" s="205"/>
      <c r="AK1045" s="206"/>
    </row>
    <row r="1046" spans="1:37" s="51" customFormat="1" x14ac:dyDescent="0.25">
      <c r="A1046" s="37" t="s">
        <v>155</v>
      </c>
      <c r="B1046" s="52" t="s">
        <v>1220</v>
      </c>
      <c r="C1046" s="210">
        <v>15</v>
      </c>
      <c r="D1046" s="214">
        <v>40849</v>
      </c>
      <c r="E1046" s="54">
        <v>42947</v>
      </c>
      <c r="F1046" s="54">
        <v>42978</v>
      </c>
      <c r="G1046" s="211">
        <v>1</v>
      </c>
      <c r="H1046" s="211">
        <v>1</v>
      </c>
      <c r="I1046" s="39">
        <v>220.1</v>
      </c>
      <c r="J1046" s="211">
        <f t="shared" si="315"/>
        <v>1</v>
      </c>
      <c r="K1046" s="211">
        <v>0</v>
      </c>
      <c r="L1046" s="211">
        <v>1</v>
      </c>
      <c r="M1046" s="209">
        <f t="shared" si="316"/>
        <v>48.7</v>
      </c>
      <c r="N1046" s="39">
        <v>0</v>
      </c>
      <c r="O1046" s="39">
        <v>48.7</v>
      </c>
      <c r="P1046" s="209">
        <f t="shared" si="317"/>
        <v>1774141</v>
      </c>
      <c r="Q1046" s="209">
        <v>858741.55</v>
      </c>
      <c r="R1046" s="209">
        <v>869629.48</v>
      </c>
      <c r="S1046" s="209">
        <f t="shared" si="318"/>
        <v>45769.969999999972</v>
      </c>
      <c r="T1046" s="39"/>
      <c r="Z1046" s="8"/>
      <c r="AA1046" s="8"/>
      <c r="AI1046" s="142"/>
      <c r="AJ1046" s="205"/>
      <c r="AK1046" s="206"/>
    </row>
    <row r="1047" spans="1:37" s="51" customFormat="1" x14ac:dyDescent="0.25">
      <c r="A1047" s="37" t="s">
        <v>263</v>
      </c>
      <c r="B1047" s="52" t="s">
        <v>1221</v>
      </c>
      <c r="C1047" s="210">
        <v>21</v>
      </c>
      <c r="D1047" s="214">
        <v>40901</v>
      </c>
      <c r="E1047" s="54">
        <v>42947</v>
      </c>
      <c r="F1047" s="54">
        <v>42978</v>
      </c>
      <c r="G1047" s="211">
        <v>2</v>
      </c>
      <c r="H1047" s="211">
        <v>2</v>
      </c>
      <c r="I1047" s="39">
        <v>218.5</v>
      </c>
      <c r="J1047" s="211">
        <f t="shared" si="315"/>
        <v>1</v>
      </c>
      <c r="K1047" s="211">
        <v>0</v>
      </c>
      <c r="L1047" s="211">
        <v>1</v>
      </c>
      <c r="M1047" s="209">
        <f t="shared" si="316"/>
        <v>48.7</v>
      </c>
      <c r="N1047" s="39">
        <v>0</v>
      </c>
      <c r="O1047" s="39">
        <v>48.7</v>
      </c>
      <c r="P1047" s="209">
        <f t="shared" si="317"/>
        <v>1774141</v>
      </c>
      <c r="Q1047" s="209">
        <v>858741.55</v>
      </c>
      <c r="R1047" s="128">
        <v>869629.48</v>
      </c>
      <c r="S1047" s="209">
        <f t="shared" si="318"/>
        <v>45769.969999999972</v>
      </c>
      <c r="T1047" s="39"/>
      <c r="Z1047" s="8"/>
      <c r="AA1047" s="8"/>
      <c r="AI1047" s="142"/>
      <c r="AJ1047" s="205"/>
      <c r="AK1047" s="206"/>
    </row>
    <row r="1048" spans="1:37" s="51" customFormat="1" ht="11.25" customHeight="1" x14ac:dyDescent="0.25">
      <c r="A1048" s="37" t="s">
        <v>104</v>
      </c>
      <c r="B1048" s="52" t="s">
        <v>1222</v>
      </c>
      <c r="C1048" s="210">
        <v>17</v>
      </c>
      <c r="D1048" s="214">
        <v>40901</v>
      </c>
      <c r="E1048" s="54">
        <v>42947</v>
      </c>
      <c r="F1048" s="54">
        <v>42978</v>
      </c>
      <c r="G1048" s="211">
        <v>2</v>
      </c>
      <c r="H1048" s="211">
        <v>2</v>
      </c>
      <c r="I1048" s="39">
        <v>102.21</v>
      </c>
      <c r="J1048" s="211">
        <f t="shared" si="315"/>
        <v>2</v>
      </c>
      <c r="K1048" s="211">
        <v>1</v>
      </c>
      <c r="L1048" s="211">
        <v>1</v>
      </c>
      <c r="M1048" s="209">
        <f t="shared" si="316"/>
        <v>74</v>
      </c>
      <c r="N1048" s="39">
        <v>44</v>
      </c>
      <c r="O1048" s="39">
        <v>30</v>
      </c>
      <c r="P1048" s="209">
        <f t="shared" si="317"/>
        <v>2695820</v>
      </c>
      <c r="Q1048" s="209">
        <v>1304863.96</v>
      </c>
      <c r="R1048" s="209">
        <v>1321408.24</v>
      </c>
      <c r="S1048" s="209">
        <f t="shared" si="318"/>
        <v>69547.800000000047</v>
      </c>
      <c r="T1048" s="39"/>
      <c r="Z1048" s="8"/>
      <c r="AA1048" s="8"/>
      <c r="AI1048" s="142"/>
      <c r="AJ1048" s="205"/>
      <c r="AK1048" s="206"/>
    </row>
    <row r="1049" spans="1:37" s="51" customFormat="1" x14ac:dyDescent="0.25">
      <c r="A1049" s="37" t="s">
        <v>82</v>
      </c>
      <c r="B1049" s="52" t="s">
        <v>1223</v>
      </c>
      <c r="C1049" s="210">
        <v>18</v>
      </c>
      <c r="D1049" s="214">
        <v>40901</v>
      </c>
      <c r="E1049" s="54">
        <v>42947</v>
      </c>
      <c r="F1049" s="54">
        <v>42978</v>
      </c>
      <c r="G1049" s="211">
        <v>5</v>
      </c>
      <c r="H1049" s="211">
        <v>5</v>
      </c>
      <c r="I1049" s="39">
        <v>111.7</v>
      </c>
      <c r="J1049" s="211">
        <f t="shared" si="315"/>
        <v>1</v>
      </c>
      <c r="K1049" s="211">
        <v>0</v>
      </c>
      <c r="L1049" s="211">
        <v>1</v>
      </c>
      <c r="M1049" s="209">
        <f t="shared" si="316"/>
        <v>57.9</v>
      </c>
      <c r="N1049" s="39">
        <v>0</v>
      </c>
      <c r="O1049" s="39">
        <v>57.9</v>
      </c>
      <c r="P1049" s="209">
        <f t="shared" si="317"/>
        <v>2109297</v>
      </c>
      <c r="Q1049" s="209">
        <v>1020967.88</v>
      </c>
      <c r="R1049" s="209">
        <v>1033912.66</v>
      </c>
      <c r="S1049" s="209">
        <f t="shared" si="318"/>
        <v>54416.460000000079</v>
      </c>
      <c r="T1049" s="39"/>
      <c r="Z1049" s="8"/>
      <c r="AA1049" s="8"/>
      <c r="AI1049" s="142"/>
      <c r="AJ1049" s="205"/>
      <c r="AK1049" s="206"/>
    </row>
    <row r="1050" spans="1:37" s="51" customFormat="1" x14ac:dyDescent="0.25">
      <c r="A1050" s="37" t="s">
        <v>40</v>
      </c>
      <c r="B1050" s="52" t="s">
        <v>1224</v>
      </c>
      <c r="C1050" s="210">
        <v>20</v>
      </c>
      <c r="D1050" s="214">
        <v>40901</v>
      </c>
      <c r="E1050" s="54">
        <v>42947</v>
      </c>
      <c r="F1050" s="54">
        <v>42978</v>
      </c>
      <c r="G1050" s="211">
        <v>5</v>
      </c>
      <c r="H1050" s="211">
        <v>5</v>
      </c>
      <c r="I1050" s="39">
        <v>142.65</v>
      </c>
      <c r="J1050" s="211">
        <f t="shared" si="315"/>
        <v>3</v>
      </c>
      <c r="K1050" s="211">
        <v>0</v>
      </c>
      <c r="L1050" s="211">
        <v>3</v>
      </c>
      <c r="M1050" s="209">
        <f t="shared" si="316"/>
        <v>99.74</v>
      </c>
      <c r="N1050" s="39">
        <v>0</v>
      </c>
      <c r="O1050" s="39">
        <v>99.74</v>
      </c>
      <c r="P1050" s="209">
        <f t="shared" si="317"/>
        <v>3633528.1999999997</v>
      </c>
      <c r="Q1050" s="209">
        <v>1758745.01</v>
      </c>
      <c r="R1050" s="209">
        <v>1781044.03</v>
      </c>
      <c r="S1050" s="209">
        <f t="shared" si="318"/>
        <v>93739.159999999683</v>
      </c>
      <c r="T1050" s="39"/>
      <c r="Z1050" s="8"/>
      <c r="AA1050" s="8"/>
      <c r="AI1050" s="142"/>
      <c r="AJ1050" s="205"/>
      <c r="AK1050" s="206"/>
    </row>
    <row r="1051" spans="1:37" s="51" customFormat="1" x14ac:dyDescent="0.25">
      <c r="A1051" s="37" t="s">
        <v>102</v>
      </c>
      <c r="B1051" s="52" t="s">
        <v>1225</v>
      </c>
      <c r="C1051" s="210">
        <v>11</v>
      </c>
      <c r="D1051" s="214">
        <v>40830</v>
      </c>
      <c r="E1051" s="54">
        <v>42947</v>
      </c>
      <c r="F1051" s="54">
        <v>42978</v>
      </c>
      <c r="G1051" s="211">
        <v>7</v>
      </c>
      <c r="H1051" s="211">
        <v>7</v>
      </c>
      <c r="I1051" s="39">
        <v>158.5</v>
      </c>
      <c r="J1051" s="211">
        <f t="shared" si="315"/>
        <v>4</v>
      </c>
      <c r="K1051" s="211">
        <v>2</v>
      </c>
      <c r="L1051" s="211">
        <v>2</v>
      </c>
      <c r="M1051" s="209">
        <f t="shared" si="316"/>
        <v>158.5</v>
      </c>
      <c r="N1051" s="39">
        <v>81.7</v>
      </c>
      <c r="O1051" s="39">
        <v>76.8</v>
      </c>
      <c r="P1051" s="209">
        <f t="shared" si="317"/>
        <v>5774155</v>
      </c>
      <c r="Q1051" s="209">
        <v>2794877.52</v>
      </c>
      <c r="R1051" s="209">
        <v>2830313.61</v>
      </c>
      <c r="S1051" s="209">
        <f t="shared" si="318"/>
        <v>148963.87000000011</v>
      </c>
      <c r="T1051" s="39"/>
      <c r="Z1051" s="8"/>
      <c r="AA1051" s="8"/>
      <c r="AI1051" s="142"/>
      <c r="AJ1051" s="205"/>
      <c r="AK1051" s="206"/>
    </row>
    <row r="1052" spans="1:37" s="51" customFormat="1" x14ac:dyDescent="0.25">
      <c r="A1052" s="37" t="s">
        <v>172</v>
      </c>
      <c r="B1052" s="52" t="s">
        <v>1226</v>
      </c>
      <c r="C1052" s="74">
        <v>10</v>
      </c>
      <c r="D1052" s="214">
        <v>40819</v>
      </c>
      <c r="E1052" s="54">
        <v>42947</v>
      </c>
      <c r="F1052" s="54">
        <v>42978</v>
      </c>
      <c r="G1052" s="211">
        <v>6</v>
      </c>
      <c r="H1052" s="211">
        <v>6</v>
      </c>
      <c r="I1052" s="39">
        <v>249</v>
      </c>
      <c r="J1052" s="211">
        <f t="shared" si="315"/>
        <v>2</v>
      </c>
      <c r="K1052" s="211">
        <v>0</v>
      </c>
      <c r="L1052" s="211">
        <v>2</v>
      </c>
      <c r="M1052" s="209">
        <f t="shared" si="316"/>
        <v>108.8</v>
      </c>
      <c r="N1052" s="39">
        <v>0</v>
      </c>
      <c r="O1052" s="39">
        <v>108.8</v>
      </c>
      <c r="P1052" s="209">
        <f t="shared" si="317"/>
        <v>3963584</v>
      </c>
      <c r="Q1052" s="209">
        <v>1918502.68</v>
      </c>
      <c r="R1052" s="209">
        <v>1942827.25</v>
      </c>
      <c r="S1052" s="209">
        <f t="shared" si="318"/>
        <v>102254.07000000007</v>
      </c>
      <c r="T1052" s="39"/>
      <c r="Z1052" s="8"/>
      <c r="AA1052" s="8"/>
      <c r="AI1052" s="142"/>
      <c r="AJ1052" s="205"/>
      <c r="AK1052" s="206"/>
    </row>
    <row r="1053" spans="1:37" s="51" customFormat="1" x14ac:dyDescent="0.25">
      <c r="A1053" s="37" t="s">
        <v>174</v>
      </c>
      <c r="B1053" s="52" t="s">
        <v>1227</v>
      </c>
      <c r="C1053" s="210">
        <v>19</v>
      </c>
      <c r="D1053" s="214">
        <v>40901</v>
      </c>
      <c r="E1053" s="54">
        <v>42947</v>
      </c>
      <c r="F1053" s="54">
        <v>42978</v>
      </c>
      <c r="G1053" s="211">
        <v>6</v>
      </c>
      <c r="H1053" s="211">
        <v>6</v>
      </c>
      <c r="I1053" s="39">
        <v>831.6</v>
      </c>
      <c r="J1053" s="211">
        <f t="shared" si="315"/>
        <v>2</v>
      </c>
      <c r="K1053" s="211">
        <v>0</v>
      </c>
      <c r="L1053" s="211">
        <v>2</v>
      </c>
      <c r="M1053" s="209">
        <f t="shared" si="316"/>
        <v>128.63999999999999</v>
      </c>
      <c r="N1053" s="39">
        <v>0</v>
      </c>
      <c r="O1053" s="39">
        <v>128.63999999999999</v>
      </c>
      <c r="P1053" s="209">
        <f t="shared" si="317"/>
        <v>4686355.1999999993</v>
      </c>
      <c r="Q1053" s="209">
        <v>2268347.29</v>
      </c>
      <c r="R1053" s="209">
        <v>2297107.5099999998</v>
      </c>
      <c r="S1053" s="209">
        <f t="shared" si="318"/>
        <v>120900.39999999944</v>
      </c>
      <c r="T1053" s="39"/>
      <c r="Z1053" s="8"/>
      <c r="AA1053" s="8"/>
      <c r="AI1053" s="142"/>
      <c r="AJ1053" s="205"/>
      <c r="AK1053" s="206"/>
    </row>
    <row r="1054" spans="1:37" s="51" customFormat="1" x14ac:dyDescent="0.25">
      <c r="A1054" s="37"/>
      <c r="B1054" s="43" t="s">
        <v>57</v>
      </c>
      <c r="C1054" s="210"/>
      <c r="D1054" s="214"/>
      <c r="E1054" s="54"/>
      <c r="F1054" s="54"/>
      <c r="G1054" s="211"/>
      <c r="H1054" s="211"/>
      <c r="I1054" s="39"/>
      <c r="J1054" s="211"/>
      <c r="K1054" s="211"/>
      <c r="L1054" s="211"/>
      <c r="M1054" s="209"/>
      <c r="N1054" s="39"/>
      <c r="O1054" s="39"/>
      <c r="P1054" s="209"/>
      <c r="Q1054" s="209"/>
      <c r="R1054" s="209"/>
      <c r="S1054" s="209"/>
      <c r="T1054" s="39"/>
      <c r="Z1054" s="8"/>
      <c r="AA1054" s="8"/>
      <c r="AI1054" s="142"/>
      <c r="AJ1054" s="205"/>
      <c r="AK1054" s="206"/>
    </row>
    <row r="1055" spans="1:37" ht="21" x14ac:dyDescent="0.25">
      <c r="A1055" s="66"/>
      <c r="B1055" s="52" t="s">
        <v>1228</v>
      </c>
      <c r="C1055" s="210"/>
      <c r="D1055" s="214"/>
      <c r="E1055" s="210"/>
      <c r="F1055" s="210"/>
      <c r="G1055" s="211"/>
      <c r="H1055" s="211"/>
      <c r="I1055" s="209"/>
      <c r="J1055" s="211"/>
      <c r="K1055" s="211"/>
      <c r="L1055" s="211"/>
      <c r="M1055" s="209"/>
      <c r="N1055" s="209"/>
      <c r="O1055" s="209"/>
      <c r="P1055" s="209"/>
      <c r="Q1055" s="209"/>
      <c r="R1055" s="209"/>
      <c r="S1055" s="209"/>
      <c r="T1055" s="210"/>
      <c r="AA1055" s="88"/>
      <c r="AI1055" s="142"/>
      <c r="AJ1055" s="205"/>
      <c r="AK1055" s="206"/>
    </row>
    <row r="1056" spans="1:37" ht="31.5" x14ac:dyDescent="0.25">
      <c r="A1056" s="66"/>
      <c r="B1056" s="52" t="s">
        <v>900</v>
      </c>
      <c r="C1056" s="210" t="s">
        <v>31</v>
      </c>
      <c r="D1056" s="214" t="s">
        <v>31</v>
      </c>
      <c r="E1056" s="210" t="s">
        <v>31</v>
      </c>
      <c r="F1056" s="210" t="s">
        <v>31</v>
      </c>
      <c r="G1056" s="211">
        <f>SUM(G1057)</f>
        <v>12</v>
      </c>
      <c r="H1056" s="211">
        <f t="shared" ref="H1056:S1056" si="319">SUM(H1057)</f>
        <v>12</v>
      </c>
      <c r="I1056" s="209">
        <f t="shared" si="319"/>
        <v>256.2</v>
      </c>
      <c r="J1056" s="211">
        <f t="shared" si="319"/>
        <v>4</v>
      </c>
      <c r="K1056" s="211">
        <f t="shared" si="319"/>
        <v>0</v>
      </c>
      <c r="L1056" s="211">
        <f t="shared" si="319"/>
        <v>4</v>
      </c>
      <c r="M1056" s="209">
        <f t="shared" si="319"/>
        <v>186.9</v>
      </c>
      <c r="N1056" s="209">
        <f t="shared" si="319"/>
        <v>0</v>
      </c>
      <c r="O1056" s="209">
        <f t="shared" si="319"/>
        <v>186.9</v>
      </c>
      <c r="P1056" s="209">
        <f t="shared" si="319"/>
        <v>6713762.2000000002</v>
      </c>
      <c r="Q1056" s="209">
        <f t="shared" si="319"/>
        <v>3249677.7600000002</v>
      </c>
      <c r="R1056" s="209">
        <f t="shared" si="319"/>
        <v>3290880.22</v>
      </c>
      <c r="S1056" s="209">
        <f t="shared" si="319"/>
        <v>173204.22</v>
      </c>
      <c r="T1056" s="210"/>
      <c r="AA1056" s="88"/>
      <c r="AI1056" s="142"/>
      <c r="AJ1056" s="205"/>
      <c r="AK1056" s="206"/>
    </row>
    <row r="1057" spans="1:38" x14ac:dyDescent="0.25">
      <c r="A1057" s="66">
        <v>17</v>
      </c>
      <c r="B1057" s="36" t="s">
        <v>1229</v>
      </c>
      <c r="C1057" s="37" t="s">
        <v>269</v>
      </c>
      <c r="D1057" s="214">
        <v>39030</v>
      </c>
      <c r="E1057" s="54">
        <v>42947</v>
      </c>
      <c r="F1057" s="54">
        <v>42978</v>
      </c>
      <c r="G1057" s="211">
        <v>12</v>
      </c>
      <c r="H1057" s="211">
        <v>12</v>
      </c>
      <c r="I1057" s="39">
        <v>256.2</v>
      </c>
      <c r="J1057" s="211">
        <f>SUM(K1057:L1057)</f>
        <v>4</v>
      </c>
      <c r="K1057" s="211">
        <v>0</v>
      </c>
      <c r="L1057" s="211">
        <v>4</v>
      </c>
      <c r="M1057" s="209">
        <f>SUM(N1057:O1057)</f>
        <v>186.9</v>
      </c>
      <c r="N1057" s="39">
        <v>0</v>
      </c>
      <c r="O1057" s="39">
        <v>186.9</v>
      </c>
      <c r="P1057" s="209">
        <f>Q1057+R1057+S1057</f>
        <v>6713762.2000000002</v>
      </c>
      <c r="Q1057" s="209">
        <v>3249677.7600000002</v>
      </c>
      <c r="R1057" s="209">
        <v>3290880.22</v>
      </c>
      <c r="S1057" s="209">
        <v>173204.22</v>
      </c>
      <c r="T1057" s="210"/>
      <c r="AA1057" s="88"/>
      <c r="AI1057" s="209"/>
      <c r="AJ1057" s="209"/>
      <c r="AK1057" s="209"/>
    </row>
    <row r="1058" spans="1:38" ht="24" customHeight="1" x14ac:dyDescent="0.25">
      <c r="A1058" s="23"/>
      <c r="B1058" s="43" t="s">
        <v>65</v>
      </c>
      <c r="C1058" s="37"/>
      <c r="D1058" s="214"/>
      <c r="E1058" s="210"/>
      <c r="F1058" s="210"/>
      <c r="G1058" s="211"/>
      <c r="H1058" s="211"/>
      <c r="I1058" s="209"/>
      <c r="J1058" s="211"/>
      <c r="K1058" s="211"/>
      <c r="L1058" s="211"/>
      <c r="M1058" s="209"/>
      <c r="N1058" s="209"/>
      <c r="O1058" s="209"/>
      <c r="P1058" s="209"/>
      <c r="Q1058" s="209"/>
      <c r="R1058" s="209"/>
      <c r="S1058" s="209"/>
      <c r="T1058" s="210"/>
      <c r="AI1058" s="142"/>
      <c r="AJ1058" s="205"/>
      <c r="AK1058" s="206"/>
    </row>
    <row r="1059" spans="1:38" ht="21" x14ac:dyDescent="0.25">
      <c r="A1059" s="23"/>
      <c r="B1059" s="35" t="s">
        <v>1230</v>
      </c>
      <c r="C1059" s="210"/>
      <c r="D1059" s="214"/>
      <c r="E1059" s="210"/>
      <c r="F1059" s="210"/>
      <c r="G1059" s="211"/>
      <c r="H1059" s="211"/>
      <c r="I1059" s="209"/>
      <c r="J1059" s="211"/>
      <c r="K1059" s="211"/>
      <c r="L1059" s="211"/>
      <c r="M1059" s="209"/>
      <c r="N1059" s="209"/>
      <c r="O1059" s="209"/>
      <c r="P1059" s="209"/>
      <c r="Q1059" s="209"/>
      <c r="R1059" s="209"/>
      <c r="S1059" s="209"/>
      <c r="T1059" s="210"/>
      <c r="AI1059" s="142"/>
      <c r="AJ1059" s="205"/>
      <c r="AK1059" s="206"/>
    </row>
    <row r="1060" spans="1:38" ht="31.5" x14ac:dyDescent="0.25">
      <c r="A1060" s="23"/>
      <c r="B1060" s="35" t="s">
        <v>900</v>
      </c>
      <c r="C1060" s="210" t="s">
        <v>31</v>
      </c>
      <c r="D1060" s="214" t="s">
        <v>31</v>
      </c>
      <c r="E1060" s="210" t="s">
        <v>31</v>
      </c>
      <c r="F1060" s="210" t="s">
        <v>31</v>
      </c>
      <c r="G1060" s="211">
        <f>SUM(G1061)</f>
        <v>3</v>
      </c>
      <c r="H1060" s="211">
        <f t="shared" ref="H1060:S1060" si="320">SUM(H1061)</f>
        <v>3</v>
      </c>
      <c r="I1060" s="209">
        <f t="shared" si="320"/>
        <v>112.8</v>
      </c>
      <c r="J1060" s="211">
        <f t="shared" si="320"/>
        <v>2</v>
      </c>
      <c r="K1060" s="211">
        <f t="shared" si="320"/>
        <v>0</v>
      </c>
      <c r="L1060" s="211">
        <f t="shared" si="320"/>
        <v>2</v>
      </c>
      <c r="M1060" s="209">
        <f t="shared" si="320"/>
        <v>84.92</v>
      </c>
      <c r="N1060" s="209">
        <f t="shared" si="320"/>
        <v>0</v>
      </c>
      <c r="O1060" s="209">
        <f t="shared" si="320"/>
        <v>84.92</v>
      </c>
      <c r="P1060" s="209">
        <f t="shared" si="320"/>
        <v>2984666.31</v>
      </c>
      <c r="Q1060" s="209">
        <f t="shared" si="320"/>
        <v>1444674.89</v>
      </c>
      <c r="R1060" s="209">
        <f t="shared" si="320"/>
        <v>1462991.84</v>
      </c>
      <c r="S1060" s="209">
        <f t="shared" si="320"/>
        <v>76999.58</v>
      </c>
      <c r="T1060" s="210"/>
      <c r="AI1060" s="142"/>
      <c r="AJ1060" s="205"/>
      <c r="AK1060" s="206"/>
    </row>
    <row r="1061" spans="1:38" x14ac:dyDescent="0.25">
      <c r="A1061" s="23">
        <v>18</v>
      </c>
      <c r="B1061" s="36" t="s">
        <v>1231</v>
      </c>
      <c r="C1061" s="37" t="s">
        <v>269</v>
      </c>
      <c r="D1061" s="214" t="s">
        <v>1232</v>
      </c>
      <c r="E1061" s="54">
        <v>42947</v>
      </c>
      <c r="F1061" s="54">
        <v>42978</v>
      </c>
      <c r="G1061" s="211">
        <v>3</v>
      </c>
      <c r="H1061" s="211">
        <v>3</v>
      </c>
      <c r="I1061" s="39">
        <v>112.8</v>
      </c>
      <c r="J1061" s="211">
        <f>SUM(K1061:L1061)</f>
        <v>2</v>
      </c>
      <c r="K1061" s="211">
        <v>0</v>
      </c>
      <c r="L1061" s="211">
        <v>2</v>
      </c>
      <c r="M1061" s="209">
        <f>SUM(N1061:O1061)</f>
        <v>84.92</v>
      </c>
      <c r="N1061" s="39">
        <v>0</v>
      </c>
      <c r="O1061" s="39">
        <v>84.92</v>
      </c>
      <c r="P1061" s="209">
        <f>Q1061+R1061+S1061</f>
        <v>2984666.31</v>
      </c>
      <c r="Q1061" s="209">
        <v>1444674.89</v>
      </c>
      <c r="R1061" s="209">
        <v>1462991.84</v>
      </c>
      <c r="S1061" s="209">
        <v>76999.58</v>
      </c>
      <c r="T1061" s="210"/>
      <c r="AI1061" s="142"/>
      <c r="AJ1061" s="205"/>
      <c r="AK1061" s="206"/>
    </row>
    <row r="1062" spans="1:38" ht="21" x14ac:dyDescent="0.25">
      <c r="A1062" s="211"/>
      <c r="B1062" s="35" t="s">
        <v>443</v>
      </c>
      <c r="C1062" s="210"/>
      <c r="D1062" s="214"/>
      <c r="E1062" s="210"/>
      <c r="F1062" s="210"/>
      <c r="G1062" s="211"/>
      <c r="H1062" s="211"/>
      <c r="I1062" s="209"/>
      <c r="J1062" s="211"/>
      <c r="K1062" s="211"/>
      <c r="L1062" s="211"/>
      <c r="M1062" s="209"/>
      <c r="N1062" s="209"/>
      <c r="O1062" s="209"/>
      <c r="P1062" s="209"/>
      <c r="Q1062" s="209"/>
      <c r="R1062" s="209"/>
      <c r="S1062" s="209"/>
      <c r="T1062" s="209"/>
      <c r="AI1062" s="142"/>
      <c r="AJ1062" s="205"/>
      <c r="AK1062" s="206"/>
    </row>
    <row r="1063" spans="1:38" ht="31.5" x14ac:dyDescent="0.25">
      <c r="A1063" s="23"/>
      <c r="B1063" s="35" t="s">
        <v>1233</v>
      </c>
      <c r="C1063" s="210" t="s">
        <v>31</v>
      </c>
      <c r="D1063" s="214" t="s">
        <v>31</v>
      </c>
      <c r="E1063" s="210" t="s">
        <v>31</v>
      </c>
      <c r="F1063" s="210" t="s">
        <v>31</v>
      </c>
      <c r="G1063" s="211">
        <f>SUM(G1064:G1131)</f>
        <v>859</v>
      </c>
      <c r="H1063" s="211">
        <f t="shared" ref="H1063:AH1063" si="321">SUM(H1064:H1131)</f>
        <v>859</v>
      </c>
      <c r="I1063" s="209">
        <f t="shared" si="321"/>
        <v>14787.900000000001</v>
      </c>
      <c r="J1063" s="211">
        <f t="shared" si="321"/>
        <v>312</v>
      </c>
      <c r="K1063" s="211">
        <f t="shared" si="321"/>
        <v>121</v>
      </c>
      <c r="L1063" s="211">
        <f t="shared" si="321"/>
        <v>191</v>
      </c>
      <c r="M1063" s="209">
        <f t="shared" si="321"/>
        <v>12095.300000000003</v>
      </c>
      <c r="N1063" s="209">
        <f t="shared" si="321"/>
        <v>4508.3000000000011</v>
      </c>
      <c r="O1063" s="209">
        <f t="shared" si="321"/>
        <v>7587.0000000000009</v>
      </c>
      <c r="P1063" s="209">
        <f t="shared" si="321"/>
        <v>440631779</v>
      </c>
      <c r="Q1063" s="209">
        <f t="shared" si="321"/>
        <v>213280013.42000005</v>
      </c>
      <c r="R1063" s="209">
        <f t="shared" si="321"/>
        <v>215984177.30999994</v>
      </c>
      <c r="S1063" s="209">
        <f t="shared" si="321"/>
        <v>11367588.27</v>
      </c>
      <c r="T1063" s="209"/>
      <c r="U1063" s="209">
        <f t="shared" si="321"/>
        <v>0</v>
      </c>
      <c r="V1063" s="209">
        <f t="shared" si="321"/>
        <v>0</v>
      </c>
      <c r="W1063" s="209">
        <f t="shared" si="321"/>
        <v>0</v>
      </c>
      <c r="X1063" s="209">
        <f t="shared" si="321"/>
        <v>0</v>
      </c>
      <c r="Y1063" s="209">
        <f t="shared" si="321"/>
        <v>0</v>
      </c>
      <c r="Z1063" s="209">
        <f t="shared" si="321"/>
        <v>0</v>
      </c>
      <c r="AA1063" s="209">
        <f t="shared" si="321"/>
        <v>0</v>
      </c>
      <c r="AB1063" s="209">
        <f t="shared" si="321"/>
        <v>0</v>
      </c>
      <c r="AC1063" s="209">
        <f t="shared" si="321"/>
        <v>0</v>
      </c>
      <c r="AD1063" s="209">
        <f t="shared" si="321"/>
        <v>0</v>
      </c>
      <c r="AE1063" s="209">
        <f t="shared" si="321"/>
        <v>0</v>
      </c>
      <c r="AF1063" s="209">
        <f t="shared" si="321"/>
        <v>0</v>
      </c>
      <c r="AG1063" s="209">
        <f t="shared" si="321"/>
        <v>0</v>
      </c>
      <c r="AH1063" s="209">
        <f t="shared" si="321"/>
        <v>0</v>
      </c>
      <c r="AI1063" s="142"/>
      <c r="AJ1063" s="205"/>
      <c r="AK1063" s="206"/>
      <c r="AL1063" s="101"/>
    </row>
    <row r="1064" spans="1:38" x14ac:dyDescent="0.25">
      <c r="A1064" s="37" t="s">
        <v>64</v>
      </c>
      <c r="B1064" s="36" t="s">
        <v>1234</v>
      </c>
      <c r="C1064" s="37" t="s">
        <v>133</v>
      </c>
      <c r="D1064" s="214">
        <v>40844</v>
      </c>
      <c r="E1064" s="54">
        <v>42947</v>
      </c>
      <c r="F1064" s="54">
        <v>42978</v>
      </c>
      <c r="G1064" s="211">
        <v>19</v>
      </c>
      <c r="H1064" s="211">
        <v>19</v>
      </c>
      <c r="I1064" s="39">
        <v>379.9</v>
      </c>
      <c r="J1064" s="211">
        <f t="shared" ref="J1064:J1127" si="322">SUM(K1064:L1064)</f>
        <v>8</v>
      </c>
      <c r="K1064" s="211">
        <v>6</v>
      </c>
      <c r="L1064" s="211">
        <v>2</v>
      </c>
      <c r="M1064" s="209">
        <f t="shared" ref="M1064:M1127" si="323">SUM(N1064:O1064)</f>
        <v>379.90000000000003</v>
      </c>
      <c r="N1064" s="39">
        <v>272.60000000000002</v>
      </c>
      <c r="O1064" s="39">
        <v>107.3</v>
      </c>
      <c r="P1064" s="45">
        <f t="shared" si="317"/>
        <v>13839757.000000002</v>
      </c>
      <c r="Q1064" s="45">
        <v>6698889.4100000001</v>
      </c>
      <c r="R1064" s="45">
        <v>6783824.21</v>
      </c>
      <c r="S1064" s="45">
        <f t="shared" ref="S1064:S1127" si="324">P1064-Q1064-R1064</f>
        <v>357043.38000000175</v>
      </c>
      <c r="T1064" s="210"/>
      <c r="AI1064" s="142"/>
      <c r="AJ1064" s="205"/>
      <c r="AK1064" s="206"/>
    </row>
    <row r="1065" spans="1:38" x14ac:dyDescent="0.25">
      <c r="A1065" s="37" t="s">
        <v>56</v>
      </c>
      <c r="B1065" s="36" t="s">
        <v>1235</v>
      </c>
      <c r="C1065" s="37" t="s">
        <v>514</v>
      </c>
      <c r="D1065" s="214">
        <v>40844</v>
      </c>
      <c r="E1065" s="54">
        <v>42947</v>
      </c>
      <c r="F1065" s="54">
        <v>42978</v>
      </c>
      <c r="G1065" s="211">
        <v>23</v>
      </c>
      <c r="H1065" s="211">
        <v>23</v>
      </c>
      <c r="I1065" s="39">
        <v>266.7</v>
      </c>
      <c r="J1065" s="211">
        <f t="shared" si="322"/>
        <v>8</v>
      </c>
      <c r="K1065" s="211">
        <v>7</v>
      </c>
      <c r="L1065" s="211">
        <v>1</v>
      </c>
      <c r="M1065" s="209">
        <f t="shared" si="323"/>
        <v>266.7</v>
      </c>
      <c r="N1065" s="39">
        <v>231</v>
      </c>
      <c r="O1065" s="39">
        <v>35.700000000000003</v>
      </c>
      <c r="P1065" s="209">
        <f t="shared" si="317"/>
        <v>9715881</v>
      </c>
      <c r="Q1065" s="209">
        <v>4702800.22</v>
      </c>
      <c r="R1065" s="209">
        <v>4762426.74</v>
      </c>
      <c r="S1065" s="209">
        <f t="shared" si="324"/>
        <v>250654.04000000004</v>
      </c>
      <c r="T1065" s="210"/>
      <c r="AI1065" s="142"/>
      <c r="AJ1065" s="205"/>
      <c r="AK1065" s="206"/>
    </row>
    <row r="1066" spans="1:38" x14ac:dyDescent="0.25">
      <c r="A1066" s="37" t="s">
        <v>54</v>
      </c>
      <c r="B1066" s="36" t="s">
        <v>1236</v>
      </c>
      <c r="C1066" s="37" t="s">
        <v>497</v>
      </c>
      <c r="D1066" s="214">
        <v>40844</v>
      </c>
      <c r="E1066" s="54">
        <v>42947</v>
      </c>
      <c r="F1066" s="54">
        <v>42978</v>
      </c>
      <c r="G1066" s="211">
        <v>10</v>
      </c>
      <c r="H1066" s="211">
        <v>10</v>
      </c>
      <c r="I1066" s="39">
        <v>159.6</v>
      </c>
      <c r="J1066" s="211">
        <f t="shared" si="322"/>
        <v>4</v>
      </c>
      <c r="K1066" s="211">
        <v>3</v>
      </c>
      <c r="L1066" s="211">
        <v>1</v>
      </c>
      <c r="M1066" s="209">
        <f t="shared" si="323"/>
        <v>159.6</v>
      </c>
      <c r="N1066" s="39">
        <v>120.1</v>
      </c>
      <c r="O1066" s="39">
        <v>39.5</v>
      </c>
      <c r="P1066" s="209">
        <f t="shared" si="317"/>
        <v>5814228</v>
      </c>
      <c r="Q1066" s="209">
        <v>2814274.15</v>
      </c>
      <c r="R1066" s="209">
        <v>2849956.16</v>
      </c>
      <c r="S1066" s="209">
        <f t="shared" si="324"/>
        <v>149997.68999999994</v>
      </c>
      <c r="T1066" s="210"/>
      <c r="AI1066" s="142"/>
      <c r="AJ1066" s="205"/>
      <c r="AK1066" s="206"/>
    </row>
    <row r="1067" spans="1:38" x14ac:dyDescent="0.25">
      <c r="A1067" s="37" t="s">
        <v>52</v>
      </c>
      <c r="B1067" s="36" t="s">
        <v>1237</v>
      </c>
      <c r="C1067" s="37" t="s">
        <v>494</v>
      </c>
      <c r="D1067" s="214">
        <v>40844</v>
      </c>
      <c r="E1067" s="54">
        <v>42947</v>
      </c>
      <c r="F1067" s="54">
        <v>42978</v>
      </c>
      <c r="G1067" s="211">
        <v>7</v>
      </c>
      <c r="H1067" s="211">
        <v>7</v>
      </c>
      <c r="I1067" s="39">
        <v>166.7</v>
      </c>
      <c r="J1067" s="211">
        <f t="shared" si="322"/>
        <v>4</v>
      </c>
      <c r="K1067" s="211">
        <v>1</v>
      </c>
      <c r="L1067" s="211">
        <v>3</v>
      </c>
      <c r="M1067" s="209">
        <f t="shared" si="323"/>
        <v>166.7</v>
      </c>
      <c r="N1067" s="39">
        <v>42</v>
      </c>
      <c r="O1067" s="39">
        <v>124.7</v>
      </c>
      <c r="P1067" s="209">
        <f t="shared" si="317"/>
        <v>6072881</v>
      </c>
      <c r="Q1067" s="209">
        <v>2939470.55</v>
      </c>
      <c r="R1067" s="209">
        <v>2976739.93</v>
      </c>
      <c r="S1067" s="209">
        <f t="shared" si="324"/>
        <v>156670.52000000002</v>
      </c>
      <c r="T1067" s="210"/>
      <c r="AI1067" s="142"/>
      <c r="AJ1067" s="205"/>
      <c r="AK1067" s="206"/>
    </row>
    <row r="1068" spans="1:38" x14ac:dyDescent="0.25">
      <c r="A1068" s="37" t="s">
        <v>42</v>
      </c>
      <c r="B1068" s="36" t="s">
        <v>1238</v>
      </c>
      <c r="C1068" s="37" t="s">
        <v>179</v>
      </c>
      <c r="D1068" s="214">
        <v>40844</v>
      </c>
      <c r="E1068" s="54">
        <v>42947</v>
      </c>
      <c r="F1068" s="54">
        <v>42978</v>
      </c>
      <c r="G1068" s="211">
        <v>9</v>
      </c>
      <c r="H1068" s="211">
        <v>9</v>
      </c>
      <c r="I1068" s="39">
        <v>238.6</v>
      </c>
      <c r="J1068" s="211">
        <f t="shared" si="322"/>
        <v>6</v>
      </c>
      <c r="K1068" s="211">
        <v>4</v>
      </c>
      <c r="L1068" s="211">
        <v>2</v>
      </c>
      <c r="M1068" s="209">
        <f t="shared" si="323"/>
        <v>238.6</v>
      </c>
      <c r="N1068" s="39">
        <v>153.1</v>
      </c>
      <c r="O1068" s="39">
        <v>85.5</v>
      </c>
      <c r="P1068" s="209">
        <f t="shared" si="317"/>
        <v>8692198</v>
      </c>
      <c r="Q1068" s="209">
        <v>4207304.59</v>
      </c>
      <c r="R1068" s="209">
        <v>4260648.74</v>
      </c>
      <c r="S1068" s="209">
        <f t="shared" si="324"/>
        <v>224244.66999999993</v>
      </c>
      <c r="T1068" s="210"/>
      <c r="AI1068" s="142"/>
      <c r="AJ1068" s="205"/>
      <c r="AK1068" s="206"/>
    </row>
    <row r="1069" spans="1:38" x14ac:dyDescent="0.25">
      <c r="A1069" s="37" t="s">
        <v>44</v>
      </c>
      <c r="B1069" s="36" t="s">
        <v>1239</v>
      </c>
      <c r="C1069" s="37" t="s">
        <v>502</v>
      </c>
      <c r="D1069" s="214">
        <v>40844</v>
      </c>
      <c r="E1069" s="54">
        <v>42947</v>
      </c>
      <c r="F1069" s="54">
        <v>42978</v>
      </c>
      <c r="G1069" s="211">
        <v>17</v>
      </c>
      <c r="H1069" s="211">
        <v>17</v>
      </c>
      <c r="I1069" s="39">
        <v>257.5</v>
      </c>
      <c r="J1069" s="211">
        <f t="shared" si="322"/>
        <v>7</v>
      </c>
      <c r="K1069" s="211">
        <v>2</v>
      </c>
      <c r="L1069" s="211">
        <v>5</v>
      </c>
      <c r="M1069" s="209">
        <f t="shared" si="323"/>
        <v>223.7</v>
      </c>
      <c r="N1069" s="39">
        <v>61.5</v>
      </c>
      <c r="O1069" s="39">
        <v>162.19999999999999</v>
      </c>
      <c r="P1069" s="209">
        <f t="shared" si="317"/>
        <v>8149391</v>
      </c>
      <c r="Q1069" s="209">
        <v>3944568.47</v>
      </c>
      <c r="R1069" s="209">
        <v>3994581.4</v>
      </c>
      <c r="S1069" s="209">
        <f t="shared" si="324"/>
        <v>210241.12999999942</v>
      </c>
      <c r="T1069" s="210"/>
      <c r="AI1069" s="142"/>
      <c r="AJ1069" s="205"/>
      <c r="AK1069" s="206"/>
    </row>
    <row r="1070" spans="1:38" x14ac:dyDescent="0.25">
      <c r="A1070" s="37" t="s">
        <v>46</v>
      </c>
      <c r="B1070" s="36" t="s">
        <v>1240</v>
      </c>
      <c r="C1070" s="37" t="s">
        <v>504</v>
      </c>
      <c r="D1070" s="214">
        <v>40844</v>
      </c>
      <c r="E1070" s="54">
        <v>42947</v>
      </c>
      <c r="F1070" s="54">
        <v>42978</v>
      </c>
      <c r="G1070" s="211">
        <v>13</v>
      </c>
      <c r="H1070" s="211">
        <v>13</v>
      </c>
      <c r="I1070" s="39">
        <v>352.5</v>
      </c>
      <c r="J1070" s="211">
        <f t="shared" si="322"/>
        <v>5</v>
      </c>
      <c r="K1070" s="211">
        <v>4</v>
      </c>
      <c r="L1070" s="211">
        <v>1</v>
      </c>
      <c r="M1070" s="209">
        <f t="shared" si="323"/>
        <v>261.7</v>
      </c>
      <c r="N1070" s="39">
        <v>209.7</v>
      </c>
      <c r="O1070" s="39">
        <v>52</v>
      </c>
      <c r="P1070" s="209">
        <f t="shared" si="317"/>
        <v>9533731</v>
      </c>
      <c r="Q1070" s="209">
        <v>4614633.74</v>
      </c>
      <c r="R1070" s="209">
        <v>4673142.4000000004</v>
      </c>
      <c r="S1070" s="209">
        <f t="shared" si="324"/>
        <v>245954.8599999994</v>
      </c>
      <c r="T1070" s="210"/>
      <c r="AI1070" s="142"/>
      <c r="AJ1070" s="205"/>
      <c r="AK1070" s="206"/>
    </row>
    <row r="1071" spans="1:38" x14ac:dyDescent="0.25">
      <c r="A1071" s="37" t="s">
        <v>162</v>
      </c>
      <c r="B1071" s="36" t="s">
        <v>1241</v>
      </c>
      <c r="C1071" s="37" t="s">
        <v>129</v>
      </c>
      <c r="D1071" s="214">
        <v>40844</v>
      </c>
      <c r="E1071" s="54">
        <v>42947</v>
      </c>
      <c r="F1071" s="54">
        <v>42978</v>
      </c>
      <c r="G1071" s="211">
        <v>33</v>
      </c>
      <c r="H1071" s="211">
        <v>33</v>
      </c>
      <c r="I1071" s="39">
        <v>465.6</v>
      </c>
      <c r="J1071" s="211">
        <f t="shared" si="322"/>
        <v>10</v>
      </c>
      <c r="K1071" s="211">
        <v>3</v>
      </c>
      <c r="L1071" s="211">
        <v>7</v>
      </c>
      <c r="M1071" s="209">
        <f t="shared" si="323"/>
        <v>465.6</v>
      </c>
      <c r="N1071" s="39">
        <v>103.5</v>
      </c>
      <c r="O1071" s="39">
        <v>362.1</v>
      </c>
      <c r="P1071" s="209">
        <f t="shared" si="317"/>
        <v>16961808</v>
      </c>
      <c r="Q1071" s="209">
        <v>8210062.9400000004</v>
      </c>
      <c r="R1071" s="209">
        <v>8314157.8099999996</v>
      </c>
      <c r="S1071" s="209">
        <f t="shared" si="324"/>
        <v>437587.24999999907</v>
      </c>
      <c r="T1071" s="210"/>
      <c r="AI1071" s="142"/>
      <c r="AJ1071" s="205"/>
      <c r="AK1071" s="206"/>
    </row>
    <row r="1072" spans="1:38" x14ac:dyDescent="0.25">
      <c r="A1072" s="37" t="s">
        <v>148</v>
      </c>
      <c r="B1072" s="36" t="s">
        <v>1242</v>
      </c>
      <c r="C1072" s="37" t="s">
        <v>123</v>
      </c>
      <c r="D1072" s="214">
        <v>40844</v>
      </c>
      <c r="E1072" s="54">
        <v>42947</v>
      </c>
      <c r="F1072" s="54">
        <v>42978</v>
      </c>
      <c r="G1072" s="211">
        <v>30</v>
      </c>
      <c r="H1072" s="211">
        <v>30</v>
      </c>
      <c r="I1072" s="39">
        <v>507.3</v>
      </c>
      <c r="J1072" s="211">
        <f t="shared" si="322"/>
        <v>16</v>
      </c>
      <c r="K1072" s="211">
        <v>11</v>
      </c>
      <c r="L1072" s="211">
        <v>5</v>
      </c>
      <c r="M1072" s="209">
        <f t="shared" si="323"/>
        <v>507.29999999999995</v>
      </c>
      <c r="N1072" s="39">
        <v>342.4</v>
      </c>
      <c r="O1072" s="39">
        <v>164.9</v>
      </c>
      <c r="P1072" s="209">
        <f t="shared" si="317"/>
        <v>18480939</v>
      </c>
      <c r="Q1072" s="209">
        <v>8945371.4100000001</v>
      </c>
      <c r="R1072" s="209">
        <v>9058789.2100000009</v>
      </c>
      <c r="S1072" s="209">
        <f t="shared" si="324"/>
        <v>476778.37999999896</v>
      </c>
      <c r="T1072" s="210"/>
      <c r="AI1072" s="142"/>
      <c r="AJ1072" s="205"/>
      <c r="AK1072" s="206"/>
    </row>
    <row r="1073" spans="1:37" x14ac:dyDescent="0.25">
      <c r="A1073" s="37" t="s">
        <v>460</v>
      </c>
      <c r="B1073" s="36" t="s">
        <v>1243</v>
      </c>
      <c r="C1073" s="37" t="s">
        <v>172</v>
      </c>
      <c r="D1073" s="214">
        <v>40781</v>
      </c>
      <c r="E1073" s="54">
        <v>42947</v>
      </c>
      <c r="F1073" s="54">
        <v>42978</v>
      </c>
      <c r="G1073" s="211">
        <v>17</v>
      </c>
      <c r="H1073" s="211">
        <v>17</v>
      </c>
      <c r="I1073" s="39">
        <v>248.3</v>
      </c>
      <c r="J1073" s="211">
        <f t="shared" si="322"/>
        <v>8</v>
      </c>
      <c r="K1073" s="211">
        <v>4</v>
      </c>
      <c r="L1073" s="211">
        <v>4</v>
      </c>
      <c r="M1073" s="209">
        <f t="shared" si="323"/>
        <v>248.3</v>
      </c>
      <c r="N1073" s="39">
        <v>124.9</v>
      </c>
      <c r="O1073" s="39">
        <v>123.4</v>
      </c>
      <c r="P1073" s="209">
        <f t="shared" si="317"/>
        <v>9045569</v>
      </c>
      <c r="Q1073" s="209">
        <v>4378347.5599999996</v>
      </c>
      <c r="R1073" s="209">
        <v>4433860.37</v>
      </c>
      <c r="S1073" s="209">
        <f t="shared" si="324"/>
        <v>233361.0700000003</v>
      </c>
      <c r="T1073" s="210"/>
      <c r="AI1073" s="142"/>
      <c r="AJ1073" s="205"/>
      <c r="AK1073" s="206"/>
    </row>
    <row r="1074" spans="1:37" x14ac:dyDescent="0.25">
      <c r="A1074" s="37" t="s">
        <v>462</v>
      </c>
      <c r="B1074" s="36" t="s">
        <v>1244</v>
      </c>
      <c r="C1074" s="37" t="s">
        <v>491</v>
      </c>
      <c r="D1074" s="214">
        <v>40844</v>
      </c>
      <c r="E1074" s="54">
        <v>42947</v>
      </c>
      <c r="F1074" s="54">
        <v>42978</v>
      </c>
      <c r="G1074" s="211">
        <v>29</v>
      </c>
      <c r="H1074" s="211">
        <v>29</v>
      </c>
      <c r="I1074" s="39">
        <v>424.8</v>
      </c>
      <c r="J1074" s="211">
        <f t="shared" si="322"/>
        <v>10</v>
      </c>
      <c r="K1074" s="211">
        <v>4</v>
      </c>
      <c r="L1074" s="211">
        <v>6</v>
      </c>
      <c r="M1074" s="209">
        <f t="shared" si="323"/>
        <v>424.8</v>
      </c>
      <c r="N1074" s="39">
        <v>188.8</v>
      </c>
      <c r="O1074" s="39">
        <v>236</v>
      </c>
      <c r="P1074" s="209">
        <f t="shared" si="317"/>
        <v>15475464</v>
      </c>
      <c r="Q1074" s="209">
        <v>7490624.4299999997</v>
      </c>
      <c r="R1074" s="209">
        <v>7585597.5899999999</v>
      </c>
      <c r="S1074" s="209">
        <f t="shared" si="324"/>
        <v>399241.98000000045</v>
      </c>
      <c r="T1074" s="210"/>
      <c r="AI1074" s="142"/>
      <c r="AJ1074" s="205"/>
      <c r="AK1074" s="206"/>
    </row>
    <row r="1075" spans="1:37" x14ac:dyDescent="0.25">
      <c r="A1075" s="37" t="s">
        <v>75</v>
      </c>
      <c r="B1075" s="36" t="s">
        <v>1245</v>
      </c>
      <c r="C1075" s="37" t="s">
        <v>160</v>
      </c>
      <c r="D1075" s="214">
        <v>40844</v>
      </c>
      <c r="E1075" s="54">
        <v>42947</v>
      </c>
      <c r="F1075" s="54">
        <v>42978</v>
      </c>
      <c r="G1075" s="211">
        <v>24</v>
      </c>
      <c r="H1075" s="211">
        <v>24</v>
      </c>
      <c r="I1075" s="39">
        <v>416.5</v>
      </c>
      <c r="J1075" s="211">
        <f t="shared" si="322"/>
        <v>9</v>
      </c>
      <c r="K1075" s="211">
        <v>6</v>
      </c>
      <c r="L1075" s="211">
        <v>3</v>
      </c>
      <c r="M1075" s="209">
        <f t="shared" si="323"/>
        <v>416.5</v>
      </c>
      <c r="N1075" s="39">
        <v>261.3</v>
      </c>
      <c r="O1075" s="39">
        <v>155.19999999999999</v>
      </c>
      <c r="P1075" s="209">
        <f t="shared" si="317"/>
        <v>15173095</v>
      </c>
      <c r="Q1075" s="209">
        <v>7344268.0700000003</v>
      </c>
      <c r="R1075" s="209">
        <v>7437385.5899999999</v>
      </c>
      <c r="S1075" s="209">
        <f t="shared" si="324"/>
        <v>391441.33999999985</v>
      </c>
      <c r="T1075" s="210"/>
      <c r="AI1075" s="142"/>
      <c r="AJ1075" s="205"/>
      <c r="AK1075" s="206"/>
    </row>
    <row r="1076" spans="1:37" x14ac:dyDescent="0.25">
      <c r="A1076" s="37" t="s">
        <v>465</v>
      </c>
      <c r="B1076" s="36" t="s">
        <v>1246</v>
      </c>
      <c r="C1076" s="37" t="s">
        <v>495</v>
      </c>
      <c r="D1076" s="214">
        <v>40844</v>
      </c>
      <c r="E1076" s="54">
        <v>42947</v>
      </c>
      <c r="F1076" s="54">
        <v>42978</v>
      </c>
      <c r="G1076" s="211">
        <v>13</v>
      </c>
      <c r="H1076" s="211">
        <v>13</v>
      </c>
      <c r="I1076" s="39">
        <v>244.3</v>
      </c>
      <c r="J1076" s="211">
        <f t="shared" si="322"/>
        <v>8</v>
      </c>
      <c r="K1076" s="211">
        <v>7</v>
      </c>
      <c r="L1076" s="211">
        <v>1</v>
      </c>
      <c r="M1076" s="209">
        <f t="shared" si="323"/>
        <v>244.29999999999998</v>
      </c>
      <c r="N1076" s="39">
        <v>214.2</v>
      </c>
      <c r="O1076" s="39">
        <v>30.1</v>
      </c>
      <c r="P1076" s="209">
        <f t="shared" si="317"/>
        <v>8899849</v>
      </c>
      <c r="Q1076" s="209">
        <v>4307814.38</v>
      </c>
      <c r="R1076" s="209">
        <v>4362432.8899999997</v>
      </c>
      <c r="S1076" s="209">
        <f t="shared" si="324"/>
        <v>229601.73000000045</v>
      </c>
      <c r="T1076" s="210"/>
      <c r="AI1076" s="142"/>
      <c r="AJ1076" s="205"/>
      <c r="AK1076" s="206"/>
    </row>
    <row r="1077" spans="1:37" x14ac:dyDescent="0.25">
      <c r="A1077" s="37" t="s">
        <v>141</v>
      </c>
      <c r="B1077" s="36" t="s">
        <v>1247</v>
      </c>
      <c r="C1077" s="37" t="s">
        <v>498</v>
      </c>
      <c r="D1077" s="214">
        <v>40844</v>
      </c>
      <c r="E1077" s="54">
        <v>42947</v>
      </c>
      <c r="F1077" s="54">
        <v>42978</v>
      </c>
      <c r="G1077" s="211">
        <v>16</v>
      </c>
      <c r="H1077" s="211">
        <v>16</v>
      </c>
      <c r="I1077" s="39">
        <v>254.8</v>
      </c>
      <c r="J1077" s="211">
        <f t="shared" si="322"/>
        <v>7</v>
      </c>
      <c r="K1077" s="211">
        <v>3</v>
      </c>
      <c r="L1077" s="211">
        <v>4</v>
      </c>
      <c r="M1077" s="209">
        <f t="shared" si="323"/>
        <v>222.8</v>
      </c>
      <c r="N1077" s="39">
        <v>95.7</v>
      </c>
      <c r="O1077" s="39">
        <v>127.1</v>
      </c>
      <c r="P1077" s="209">
        <f t="shared" si="317"/>
        <v>8116604</v>
      </c>
      <c r="Q1077" s="209">
        <v>3928698.5</v>
      </c>
      <c r="R1077" s="209">
        <v>3978510.22</v>
      </c>
      <c r="S1077" s="209">
        <f t="shared" si="324"/>
        <v>209395.2799999998</v>
      </c>
      <c r="T1077" s="210"/>
      <c r="AI1077" s="142"/>
      <c r="AJ1077" s="205"/>
      <c r="AK1077" s="206"/>
    </row>
    <row r="1078" spans="1:37" x14ac:dyDescent="0.25">
      <c r="A1078" s="37" t="s">
        <v>88</v>
      </c>
      <c r="B1078" s="36" t="s">
        <v>1248</v>
      </c>
      <c r="C1078" s="37" t="s">
        <v>166</v>
      </c>
      <c r="D1078" s="214">
        <v>40844</v>
      </c>
      <c r="E1078" s="54">
        <v>42947</v>
      </c>
      <c r="F1078" s="54">
        <v>42978</v>
      </c>
      <c r="G1078" s="211">
        <v>24</v>
      </c>
      <c r="H1078" s="211">
        <v>24</v>
      </c>
      <c r="I1078" s="39">
        <v>400</v>
      </c>
      <c r="J1078" s="211">
        <f t="shared" si="322"/>
        <v>10</v>
      </c>
      <c r="K1078" s="211">
        <v>7</v>
      </c>
      <c r="L1078" s="211">
        <v>3</v>
      </c>
      <c r="M1078" s="209">
        <f t="shared" si="323"/>
        <v>400</v>
      </c>
      <c r="N1078" s="39">
        <v>270.3</v>
      </c>
      <c r="O1078" s="39">
        <v>129.69999999999999</v>
      </c>
      <c r="P1078" s="209">
        <f t="shared" si="317"/>
        <v>14572000</v>
      </c>
      <c r="Q1078" s="209">
        <v>7053318.6799999997</v>
      </c>
      <c r="R1078" s="209">
        <v>7142747.25</v>
      </c>
      <c r="S1078" s="209">
        <f t="shared" si="324"/>
        <v>375934.0700000003</v>
      </c>
      <c r="T1078" s="210"/>
      <c r="AI1078" s="142"/>
      <c r="AJ1078" s="205"/>
      <c r="AK1078" s="206"/>
    </row>
    <row r="1079" spans="1:37" x14ac:dyDescent="0.25">
      <c r="A1079" s="37" t="s">
        <v>157</v>
      </c>
      <c r="B1079" s="36" t="s">
        <v>1249</v>
      </c>
      <c r="C1079" s="37" t="s">
        <v>555</v>
      </c>
      <c r="D1079" s="214">
        <v>40893</v>
      </c>
      <c r="E1079" s="54">
        <v>42947</v>
      </c>
      <c r="F1079" s="54">
        <v>42978</v>
      </c>
      <c r="G1079" s="211">
        <v>1</v>
      </c>
      <c r="H1079" s="211">
        <v>1</v>
      </c>
      <c r="I1079" s="39">
        <v>118.8</v>
      </c>
      <c r="J1079" s="211">
        <f t="shared" si="322"/>
        <v>1</v>
      </c>
      <c r="K1079" s="211">
        <v>0</v>
      </c>
      <c r="L1079" s="211">
        <v>1</v>
      </c>
      <c r="M1079" s="209">
        <f t="shared" si="323"/>
        <v>57.8</v>
      </c>
      <c r="N1079" s="39">
        <v>0</v>
      </c>
      <c r="O1079" s="39">
        <v>57.8</v>
      </c>
      <c r="P1079" s="209">
        <f t="shared" si="317"/>
        <v>2105654</v>
      </c>
      <c r="Q1079" s="209">
        <v>1019204.55</v>
      </c>
      <c r="R1079" s="209">
        <v>1032126.98</v>
      </c>
      <c r="S1079" s="209">
        <f t="shared" si="324"/>
        <v>54322.469999999972</v>
      </c>
      <c r="T1079" s="210"/>
      <c r="AI1079" s="142"/>
      <c r="AJ1079" s="205"/>
      <c r="AK1079" s="206"/>
    </row>
    <row r="1080" spans="1:37" x14ac:dyDescent="0.25">
      <c r="A1080" s="37" t="s">
        <v>320</v>
      </c>
      <c r="B1080" s="36" t="s">
        <v>1250</v>
      </c>
      <c r="C1080" s="37" t="s">
        <v>54</v>
      </c>
      <c r="D1080" s="214">
        <v>40781</v>
      </c>
      <c r="E1080" s="54">
        <v>42947</v>
      </c>
      <c r="F1080" s="54">
        <v>42978</v>
      </c>
      <c r="G1080" s="211">
        <v>1</v>
      </c>
      <c r="H1080" s="211">
        <v>1</v>
      </c>
      <c r="I1080" s="39">
        <v>169.2</v>
      </c>
      <c r="J1080" s="211">
        <f t="shared" si="322"/>
        <v>1</v>
      </c>
      <c r="K1080" s="211">
        <v>0</v>
      </c>
      <c r="L1080" s="211">
        <v>1</v>
      </c>
      <c r="M1080" s="209">
        <f t="shared" si="323"/>
        <v>14.5</v>
      </c>
      <c r="N1080" s="39">
        <v>0</v>
      </c>
      <c r="O1080" s="39">
        <v>14.5</v>
      </c>
      <c r="P1080" s="209">
        <f t="shared" si="317"/>
        <v>528235</v>
      </c>
      <c r="Q1080" s="209">
        <v>255682.8</v>
      </c>
      <c r="R1080" s="209">
        <v>258924.59</v>
      </c>
      <c r="S1080" s="209">
        <f t="shared" si="324"/>
        <v>13627.610000000015</v>
      </c>
      <c r="T1080" s="210"/>
      <c r="AI1080" s="142"/>
      <c r="AJ1080" s="205"/>
      <c r="AK1080" s="206"/>
    </row>
    <row r="1081" spans="1:37" s="60" customFormat="1" x14ac:dyDescent="0.25">
      <c r="A1081" s="37" t="s">
        <v>69</v>
      </c>
      <c r="B1081" s="36" t="s">
        <v>1251</v>
      </c>
      <c r="C1081" s="37" t="s">
        <v>52</v>
      </c>
      <c r="D1081" s="214">
        <v>40781</v>
      </c>
      <c r="E1081" s="54">
        <v>42947</v>
      </c>
      <c r="F1081" s="54">
        <v>42978</v>
      </c>
      <c r="G1081" s="211">
        <v>2</v>
      </c>
      <c r="H1081" s="211">
        <v>2</v>
      </c>
      <c r="I1081" s="39">
        <v>207.7</v>
      </c>
      <c r="J1081" s="211">
        <f t="shared" si="322"/>
        <v>2</v>
      </c>
      <c r="K1081" s="211">
        <v>0</v>
      </c>
      <c r="L1081" s="211">
        <v>2</v>
      </c>
      <c r="M1081" s="209">
        <f t="shared" si="323"/>
        <v>37.799999999999997</v>
      </c>
      <c r="N1081" s="39">
        <v>0</v>
      </c>
      <c r="O1081" s="39">
        <v>37.799999999999997</v>
      </c>
      <c r="P1081" s="209">
        <f t="shared" si="317"/>
        <v>1377054</v>
      </c>
      <c r="Q1081" s="209">
        <v>666538.61</v>
      </c>
      <c r="R1081" s="209">
        <v>674989.62</v>
      </c>
      <c r="S1081" s="209">
        <f t="shared" si="324"/>
        <v>35525.770000000019</v>
      </c>
      <c r="T1081" s="210"/>
      <c r="Z1081" s="8"/>
      <c r="AA1081" s="8"/>
      <c r="AI1081" s="142"/>
      <c r="AJ1081" s="205"/>
      <c r="AK1081" s="206"/>
    </row>
    <row r="1082" spans="1:37" x14ac:dyDescent="0.25">
      <c r="A1082" s="37" t="s">
        <v>73</v>
      </c>
      <c r="B1082" s="36" t="s">
        <v>1252</v>
      </c>
      <c r="C1082" s="37" t="s">
        <v>42</v>
      </c>
      <c r="D1082" s="214">
        <v>40781</v>
      </c>
      <c r="E1082" s="54">
        <v>42947</v>
      </c>
      <c r="F1082" s="54">
        <v>42978</v>
      </c>
      <c r="G1082" s="211">
        <v>12</v>
      </c>
      <c r="H1082" s="211">
        <v>12</v>
      </c>
      <c r="I1082" s="39">
        <v>153.4</v>
      </c>
      <c r="J1082" s="211">
        <f t="shared" si="322"/>
        <v>4</v>
      </c>
      <c r="K1082" s="211">
        <v>1</v>
      </c>
      <c r="L1082" s="211">
        <v>3</v>
      </c>
      <c r="M1082" s="209">
        <f t="shared" si="323"/>
        <v>153.4</v>
      </c>
      <c r="N1082" s="39">
        <v>38.1</v>
      </c>
      <c r="O1082" s="39">
        <v>115.3</v>
      </c>
      <c r="P1082" s="209">
        <f t="shared" si="317"/>
        <v>5588362</v>
      </c>
      <c r="Q1082" s="209">
        <v>2704947.71</v>
      </c>
      <c r="R1082" s="209">
        <v>2739243.58</v>
      </c>
      <c r="S1082" s="209">
        <f t="shared" si="324"/>
        <v>144170.70999999996</v>
      </c>
      <c r="T1082" s="210"/>
      <c r="AI1082" s="142"/>
      <c r="AJ1082" s="205"/>
      <c r="AK1082" s="206"/>
    </row>
    <row r="1083" spans="1:37" x14ac:dyDescent="0.25">
      <c r="A1083" s="37" t="s">
        <v>151</v>
      </c>
      <c r="B1083" s="36" t="s">
        <v>1253</v>
      </c>
      <c r="C1083" s="37" t="s">
        <v>46</v>
      </c>
      <c r="D1083" s="214">
        <v>40781</v>
      </c>
      <c r="E1083" s="54">
        <v>42947</v>
      </c>
      <c r="F1083" s="54">
        <v>42978</v>
      </c>
      <c r="G1083" s="211">
        <v>1</v>
      </c>
      <c r="H1083" s="211">
        <v>1</v>
      </c>
      <c r="I1083" s="39">
        <v>85.9</v>
      </c>
      <c r="J1083" s="211">
        <f t="shared" si="322"/>
        <v>1</v>
      </c>
      <c r="K1083" s="211">
        <v>0</v>
      </c>
      <c r="L1083" s="211">
        <v>1</v>
      </c>
      <c r="M1083" s="209">
        <f t="shared" si="323"/>
        <v>31.1</v>
      </c>
      <c r="N1083" s="39">
        <v>0</v>
      </c>
      <c r="O1083" s="39">
        <v>31.1</v>
      </c>
      <c r="P1083" s="209">
        <f t="shared" si="317"/>
        <v>1132973</v>
      </c>
      <c r="Q1083" s="209">
        <v>548395.53</v>
      </c>
      <c r="R1083" s="209">
        <v>555348.6</v>
      </c>
      <c r="S1083" s="209">
        <f t="shared" si="324"/>
        <v>29228.869999999995</v>
      </c>
      <c r="T1083" s="210"/>
      <c r="AI1083" s="142"/>
      <c r="AJ1083" s="205"/>
      <c r="AK1083" s="206"/>
    </row>
    <row r="1084" spans="1:37" x14ac:dyDescent="0.25">
      <c r="A1084" s="37" t="s">
        <v>153</v>
      </c>
      <c r="B1084" s="36" t="s">
        <v>1254</v>
      </c>
      <c r="C1084" s="37" t="s">
        <v>162</v>
      </c>
      <c r="D1084" s="214">
        <v>40781</v>
      </c>
      <c r="E1084" s="54">
        <v>42947</v>
      </c>
      <c r="F1084" s="54">
        <v>42978</v>
      </c>
      <c r="G1084" s="211">
        <v>19</v>
      </c>
      <c r="H1084" s="211">
        <v>19</v>
      </c>
      <c r="I1084" s="39">
        <v>239</v>
      </c>
      <c r="J1084" s="211">
        <f t="shared" si="322"/>
        <v>7</v>
      </c>
      <c r="K1084" s="211">
        <v>0</v>
      </c>
      <c r="L1084" s="211">
        <v>7</v>
      </c>
      <c r="M1084" s="209">
        <f t="shared" si="323"/>
        <v>202.4</v>
      </c>
      <c r="N1084" s="39">
        <v>0</v>
      </c>
      <c r="O1084" s="39">
        <v>202.4</v>
      </c>
      <c r="P1084" s="209">
        <f t="shared" si="317"/>
        <v>7373432</v>
      </c>
      <c r="Q1084" s="209">
        <v>3568979.25</v>
      </c>
      <c r="R1084" s="209">
        <v>3614230.11</v>
      </c>
      <c r="S1084" s="209">
        <f t="shared" si="324"/>
        <v>190222.64000000013</v>
      </c>
      <c r="T1084" s="210"/>
      <c r="AI1084" s="142"/>
      <c r="AJ1084" s="205"/>
      <c r="AK1084" s="206"/>
    </row>
    <row r="1085" spans="1:37" x14ac:dyDescent="0.25">
      <c r="A1085" s="37" t="s">
        <v>145</v>
      </c>
      <c r="B1085" s="36" t="s">
        <v>1255</v>
      </c>
      <c r="C1085" s="37" t="s">
        <v>40</v>
      </c>
      <c r="D1085" s="214">
        <v>40781</v>
      </c>
      <c r="E1085" s="54">
        <v>42947</v>
      </c>
      <c r="F1085" s="54">
        <v>42978</v>
      </c>
      <c r="G1085" s="211">
        <v>4</v>
      </c>
      <c r="H1085" s="211">
        <v>4</v>
      </c>
      <c r="I1085" s="39">
        <v>179.8</v>
      </c>
      <c r="J1085" s="211">
        <f t="shared" si="322"/>
        <v>2</v>
      </c>
      <c r="K1085" s="211">
        <v>0</v>
      </c>
      <c r="L1085" s="211">
        <v>2</v>
      </c>
      <c r="M1085" s="209">
        <f t="shared" si="323"/>
        <v>85.5</v>
      </c>
      <c r="N1085" s="39">
        <v>0</v>
      </c>
      <c r="O1085" s="39">
        <v>85.5</v>
      </c>
      <c r="P1085" s="209">
        <f t="shared" si="317"/>
        <v>3114765</v>
      </c>
      <c r="Q1085" s="209">
        <v>1507646.87</v>
      </c>
      <c r="R1085" s="209">
        <v>1526762.22</v>
      </c>
      <c r="S1085" s="209">
        <f t="shared" si="324"/>
        <v>80355.909999999916</v>
      </c>
      <c r="T1085" s="210"/>
      <c r="AI1085" s="142"/>
      <c r="AJ1085" s="205"/>
      <c r="AK1085" s="206"/>
    </row>
    <row r="1086" spans="1:37" x14ac:dyDescent="0.25">
      <c r="A1086" s="37" t="s">
        <v>131</v>
      </c>
      <c r="B1086" s="36" t="s">
        <v>1256</v>
      </c>
      <c r="C1086" s="37" t="s">
        <v>577</v>
      </c>
      <c r="D1086" s="214">
        <v>40893</v>
      </c>
      <c r="E1086" s="54">
        <v>42947</v>
      </c>
      <c r="F1086" s="54">
        <v>42978</v>
      </c>
      <c r="G1086" s="211">
        <v>4</v>
      </c>
      <c r="H1086" s="211">
        <v>4</v>
      </c>
      <c r="I1086" s="39">
        <v>81.7</v>
      </c>
      <c r="J1086" s="211">
        <f t="shared" si="322"/>
        <v>2</v>
      </c>
      <c r="K1086" s="211">
        <v>0</v>
      </c>
      <c r="L1086" s="211">
        <v>2</v>
      </c>
      <c r="M1086" s="209">
        <f t="shared" si="323"/>
        <v>81.7</v>
      </c>
      <c r="N1086" s="39">
        <v>0</v>
      </c>
      <c r="O1086" s="39">
        <v>81.7</v>
      </c>
      <c r="P1086" s="209">
        <f t="shared" si="317"/>
        <v>2976331</v>
      </c>
      <c r="Q1086" s="209">
        <v>1440640.34</v>
      </c>
      <c r="R1086" s="209">
        <v>1458906.13</v>
      </c>
      <c r="S1086" s="209">
        <f t="shared" si="324"/>
        <v>76784.530000000028</v>
      </c>
      <c r="T1086" s="210"/>
      <c r="AI1086" s="142"/>
      <c r="AJ1086" s="205"/>
      <c r="AK1086" s="206"/>
    </row>
    <row r="1087" spans="1:37" x14ac:dyDescent="0.25">
      <c r="A1087" s="37" t="s">
        <v>447</v>
      </c>
      <c r="B1087" s="36" t="s">
        <v>1257</v>
      </c>
      <c r="C1087" s="37" t="s">
        <v>579</v>
      </c>
      <c r="D1087" s="214">
        <v>40893</v>
      </c>
      <c r="E1087" s="54">
        <v>42947</v>
      </c>
      <c r="F1087" s="54">
        <v>42978</v>
      </c>
      <c r="G1087" s="211">
        <v>7</v>
      </c>
      <c r="H1087" s="211">
        <v>7</v>
      </c>
      <c r="I1087" s="39">
        <v>78.400000000000006</v>
      </c>
      <c r="J1087" s="211">
        <f t="shared" si="322"/>
        <v>2</v>
      </c>
      <c r="K1087" s="211">
        <v>0</v>
      </c>
      <c r="L1087" s="211">
        <v>2</v>
      </c>
      <c r="M1087" s="209">
        <f t="shared" si="323"/>
        <v>78.400000000000006</v>
      </c>
      <c r="N1087" s="39">
        <v>0</v>
      </c>
      <c r="O1087" s="39">
        <v>78.400000000000006</v>
      </c>
      <c r="P1087" s="209">
        <f t="shared" si="317"/>
        <v>2856112</v>
      </c>
      <c r="Q1087" s="209">
        <v>1382450.46</v>
      </c>
      <c r="R1087" s="209">
        <v>1399978.46</v>
      </c>
      <c r="S1087" s="209">
        <f t="shared" si="324"/>
        <v>73683.080000000075</v>
      </c>
      <c r="T1087" s="210"/>
      <c r="AI1087" s="142"/>
      <c r="AJ1087" s="205"/>
      <c r="AK1087" s="206"/>
    </row>
    <row r="1088" spans="1:37" x14ac:dyDescent="0.25">
      <c r="A1088" s="37" t="s">
        <v>111</v>
      </c>
      <c r="B1088" s="36" t="s">
        <v>1258</v>
      </c>
      <c r="C1088" s="37" t="s">
        <v>489</v>
      </c>
      <c r="D1088" s="214">
        <v>40809</v>
      </c>
      <c r="E1088" s="54">
        <v>42947</v>
      </c>
      <c r="F1088" s="54">
        <v>42978</v>
      </c>
      <c r="G1088" s="211">
        <v>28</v>
      </c>
      <c r="H1088" s="211">
        <v>28</v>
      </c>
      <c r="I1088" s="39">
        <v>369.8</v>
      </c>
      <c r="J1088" s="211">
        <f t="shared" si="322"/>
        <v>8</v>
      </c>
      <c r="K1088" s="211">
        <v>1</v>
      </c>
      <c r="L1088" s="211">
        <v>7</v>
      </c>
      <c r="M1088" s="209">
        <f t="shared" si="323"/>
        <v>369.79999999999995</v>
      </c>
      <c r="N1088" s="39">
        <v>45.9</v>
      </c>
      <c r="O1088" s="39">
        <v>323.89999999999998</v>
      </c>
      <c r="P1088" s="209">
        <f t="shared" si="317"/>
        <v>13471813.999999998</v>
      </c>
      <c r="Q1088" s="209">
        <v>6520793.1200000001</v>
      </c>
      <c r="R1088" s="209">
        <v>6603469.8399999999</v>
      </c>
      <c r="S1088" s="209">
        <f t="shared" si="324"/>
        <v>347551.03999999817</v>
      </c>
      <c r="T1088" s="210"/>
      <c r="AI1088" s="142"/>
      <c r="AJ1088" s="205"/>
      <c r="AK1088" s="206"/>
    </row>
    <row r="1089" spans="1:37" x14ac:dyDescent="0.25">
      <c r="A1089" s="37" t="s">
        <v>293</v>
      </c>
      <c r="B1089" s="36" t="s">
        <v>1259</v>
      </c>
      <c r="C1089" s="37" t="s">
        <v>135</v>
      </c>
      <c r="D1089" s="214">
        <v>40844</v>
      </c>
      <c r="E1089" s="54">
        <v>42947</v>
      </c>
      <c r="F1089" s="54">
        <v>42978</v>
      </c>
      <c r="G1089" s="211">
        <v>24</v>
      </c>
      <c r="H1089" s="211">
        <v>24</v>
      </c>
      <c r="I1089" s="39">
        <v>319.7</v>
      </c>
      <c r="J1089" s="211">
        <f t="shared" si="322"/>
        <v>8</v>
      </c>
      <c r="K1089" s="211">
        <v>5</v>
      </c>
      <c r="L1089" s="211">
        <v>3</v>
      </c>
      <c r="M1089" s="209">
        <f t="shared" si="323"/>
        <v>319.7</v>
      </c>
      <c r="N1089" s="39">
        <v>195.9</v>
      </c>
      <c r="O1089" s="39">
        <v>123.8</v>
      </c>
      <c r="P1089" s="209">
        <f t="shared" si="317"/>
        <v>11646671</v>
      </c>
      <c r="Q1089" s="209">
        <v>5637364.9500000002</v>
      </c>
      <c r="R1089" s="209">
        <v>5708840.75</v>
      </c>
      <c r="S1089" s="209">
        <f t="shared" si="324"/>
        <v>300465.29999999981</v>
      </c>
      <c r="T1089" s="210"/>
      <c r="AI1089" s="142"/>
      <c r="AJ1089" s="205"/>
      <c r="AK1089" s="206"/>
    </row>
    <row r="1090" spans="1:37" x14ac:dyDescent="0.25">
      <c r="A1090" s="37" t="s">
        <v>483</v>
      </c>
      <c r="B1090" s="36" t="s">
        <v>1260</v>
      </c>
      <c r="C1090" s="37" t="s">
        <v>139</v>
      </c>
      <c r="D1090" s="214">
        <v>40844</v>
      </c>
      <c r="E1090" s="54">
        <v>42947</v>
      </c>
      <c r="F1090" s="54">
        <v>42978</v>
      </c>
      <c r="G1090" s="211">
        <v>25</v>
      </c>
      <c r="H1090" s="211">
        <v>25</v>
      </c>
      <c r="I1090" s="39">
        <v>416.9</v>
      </c>
      <c r="J1090" s="211">
        <f t="shared" si="322"/>
        <v>8</v>
      </c>
      <c r="K1090" s="211">
        <v>5</v>
      </c>
      <c r="L1090" s="211">
        <v>3</v>
      </c>
      <c r="M1090" s="209">
        <f t="shared" si="323"/>
        <v>416.9</v>
      </c>
      <c r="N1090" s="39">
        <v>259.8</v>
      </c>
      <c r="O1090" s="39">
        <v>157.1</v>
      </c>
      <c r="P1090" s="209">
        <f t="shared" si="317"/>
        <v>15187667</v>
      </c>
      <c r="Q1090" s="209">
        <v>7351321.3899999997</v>
      </c>
      <c r="R1090" s="209">
        <v>7444528.3300000001</v>
      </c>
      <c r="S1090" s="209">
        <f t="shared" si="324"/>
        <v>391817.28000000026</v>
      </c>
      <c r="T1090" s="210"/>
      <c r="AI1090" s="142"/>
      <c r="AJ1090" s="205"/>
      <c r="AK1090" s="206"/>
    </row>
    <row r="1091" spans="1:37" x14ac:dyDescent="0.25">
      <c r="A1091" s="37" t="s">
        <v>480</v>
      </c>
      <c r="B1091" s="36" t="s">
        <v>1261</v>
      </c>
      <c r="C1091" s="37" t="s">
        <v>102</v>
      </c>
      <c r="D1091" s="214">
        <v>40781</v>
      </c>
      <c r="E1091" s="54">
        <v>42947</v>
      </c>
      <c r="F1091" s="54">
        <v>42978</v>
      </c>
      <c r="G1091" s="211">
        <v>10</v>
      </c>
      <c r="H1091" s="211">
        <v>10</v>
      </c>
      <c r="I1091" s="39">
        <v>249</v>
      </c>
      <c r="J1091" s="211">
        <f t="shared" si="322"/>
        <v>4</v>
      </c>
      <c r="K1091" s="211">
        <v>0</v>
      </c>
      <c r="L1091" s="211">
        <v>4</v>
      </c>
      <c r="M1091" s="209">
        <f t="shared" si="323"/>
        <v>249</v>
      </c>
      <c r="N1091" s="39">
        <v>0</v>
      </c>
      <c r="O1091" s="39">
        <v>249</v>
      </c>
      <c r="P1091" s="209">
        <f t="shared" si="317"/>
        <v>9071070</v>
      </c>
      <c r="Q1091" s="209">
        <v>4390690.88</v>
      </c>
      <c r="R1091" s="209">
        <v>4446360.16</v>
      </c>
      <c r="S1091" s="209">
        <f t="shared" si="324"/>
        <v>234018.95999999996</v>
      </c>
      <c r="T1091" s="210"/>
      <c r="AI1091" s="142"/>
      <c r="AJ1091" s="205"/>
      <c r="AK1091" s="206"/>
    </row>
    <row r="1092" spans="1:37" x14ac:dyDescent="0.25">
      <c r="A1092" s="37" t="s">
        <v>486</v>
      </c>
      <c r="B1092" s="36" t="s">
        <v>1262</v>
      </c>
      <c r="C1092" s="37" t="s">
        <v>465</v>
      </c>
      <c r="D1092" s="214">
        <v>40781</v>
      </c>
      <c r="E1092" s="54">
        <v>42947</v>
      </c>
      <c r="F1092" s="54">
        <v>42978</v>
      </c>
      <c r="G1092" s="211">
        <v>19</v>
      </c>
      <c r="H1092" s="211">
        <v>19</v>
      </c>
      <c r="I1092" s="39">
        <v>373.5</v>
      </c>
      <c r="J1092" s="211">
        <f t="shared" si="322"/>
        <v>7</v>
      </c>
      <c r="K1092" s="211">
        <v>1</v>
      </c>
      <c r="L1092" s="211">
        <v>6</v>
      </c>
      <c r="M1092" s="209">
        <f t="shared" si="323"/>
        <v>340.4</v>
      </c>
      <c r="N1092" s="39">
        <v>58</v>
      </c>
      <c r="O1092" s="39">
        <v>282.39999999999998</v>
      </c>
      <c r="P1092" s="209">
        <f t="shared" si="317"/>
        <v>12400772</v>
      </c>
      <c r="Q1092" s="209">
        <v>6002374.1900000004</v>
      </c>
      <c r="R1092" s="209">
        <v>6078477.9199999999</v>
      </c>
      <c r="S1092" s="209">
        <f t="shared" si="324"/>
        <v>319919.88999999966</v>
      </c>
      <c r="T1092" s="210"/>
      <c r="AI1092" s="142"/>
      <c r="AJ1092" s="205"/>
      <c r="AK1092" s="206"/>
    </row>
    <row r="1093" spans="1:37" x14ac:dyDescent="0.25">
      <c r="A1093" s="37" t="s">
        <v>323</v>
      </c>
      <c r="B1093" s="36" t="s">
        <v>1263</v>
      </c>
      <c r="C1093" s="37" t="s">
        <v>141</v>
      </c>
      <c r="D1093" s="214">
        <v>40781</v>
      </c>
      <c r="E1093" s="54">
        <v>42947</v>
      </c>
      <c r="F1093" s="54">
        <v>42978</v>
      </c>
      <c r="G1093" s="211">
        <v>9</v>
      </c>
      <c r="H1093" s="211">
        <v>9</v>
      </c>
      <c r="I1093" s="39">
        <v>135.9</v>
      </c>
      <c r="J1093" s="211">
        <f t="shared" si="322"/>
        <v>4</v>
      </c>
      <c r="K1093" s="211">
        <v>1</v>
      </c>
      <c r="L1093" s="211">
        <v>3</v>
      </c>
      <c r="M1093" s="209">
        <f t="shared" si="323"/>
        <v>135.9</v>
      </c>
      <c r="N1093" s="39">
        <v>34</v>
      </c>
      <c r="O1093" s="39">
        <v>101.9</v>
      </c>
      <c r="P1093" s="209">
        <f t="shared" si="317"/>
        <v>4950837</v>
      </c>
      <c r="Q1093" s="209">
        <v>2396365.02</v>
      </c>
      <c r="R1093" s="209">
        <v>2426748.38</v>
      </c>
      <c r="S1093" s="209">
        <f t="shared" si="324"/>
        <v>127723.60000000009</v>
      </c>
      <c r="T1093" s="210"/>
      <c r="AI1093" s="142"/>
      <c r="AJ1093" s="205"/>
      <c r="AK1093" s="206"/>
    </row>
    <row r="1094" spans="1:37" x14ac:dyDescent="0.25">
      <c r="A1094" s="37" t="s">
        <v>489</v>
      </c>
      <c r="B1094" s="36" t="s">
        <v>1264</v>
      </c>
      <c r="C1094" s="37" t="s">
        <v>80</v>
      </c>
      <c r="D1094" s="214">
        <v>40781</v>
      </c>
      <c r="E1094" s="54">
        <v>42947</v>
      </c>
      <c r="F1094" s="54">
        <v>42978</v>
      </c>
      <c r="G1094" s="211">
        <v>2</v>
      </c>
      <c r="H1094" s="211">
        <v>2</v>
      </c>
      <c r="I1094" s="39">
        <v>265.39999999999998</v>
      </c>
      <c r="J1094" s="211">
        <f t="shared" si="322"/>
        <v>2</v>
      </c>
      <c r="K1094" s="211">
        <v>1</v>
      </c>
      <c r="L1094" s="211">
        <v>1</v>
      </c>
      <c r="M1094" s="209">
        <f t="shared" si="323"/>
        <v>131.30000000000001</v>
      </c>
      <c r="N1094" s="39">
        <v>65.2</v>
      </c>
      <c r="O1094" s="39">
        <v>66.099999999999994</v>
      </c>
      <c r="P1094" s="209">
        <f t="shared" si="317"/>
        <v>4783259</v>
      </c>
      <c r="Q1094" s="209">
        <v>2315251.86</v>
      </c>
      <c r="R1094" s="209">
        <v>2344606.7799999998</v>
      </c>
      <c r="S1094" s="209">
        <f t="shared" si="324"/>
        <v>123400.36000000034</v>
      </c>
      <c r="T1094" s="210"/>
      <c r="AI1094" s="142"/>
      <c r="AJ1094" s="205"/>
      <c r="AK1094" s="206"/>
    </row>
    <row r="1095" spans="1:37" x14ac:dyDescent="0.25">
      <c r="A1095" s="37" t="s">
        <v>491</v>
      </c>
      <c r="B1095" s="36" t="s">
        <v>1265</v>
      </c>
      <c r="C1095" s="37" t="s">
        <v>111</v>
      </c>
      <c r="D1095" s="214">
        <v>40809</v>
      </c>
      <c r="E1095" s="54">
        <v>42947</v>
      </c>
      <c r="F1095" s="54">
        <v>42978</v>
      </c>
      <c r="G1095" s="211">
        <v>4</v>
      </c>
      <c r="H1095" s="211">
        <v>4</v>
      </c>
      <c r="I1095" s="39">
        <v>107.8</v>
      </c>
      <c r="J1095" s="211">
        <f t="shared" si="322"/>
        <v>2</v>
      </c>
      <c r="K1095" s="211">
        <v>0</v>
      </c>
      <c r="L1095" s="211">
        <v>2</v>
      </c>
      <c r="M1095" s="209">
        <f t="shared" si="323"/>
        <v>53.5</v>
      </c>
      <c r="N1095" s="39">
        <v>0</v>
      </c>
      <c r="O1095" s="39">
        <v>53.5</v>
      </c>
      <c r="P1095" s="209">
        <f t="shared" si="317"/>
        <v>1949005</v>
      </c>
      <c r="Q1095" s="209">
        <v>943381.37</v>
      </c>
      <c r="R1095" s="209">
        <v>955342.45</v>
      </c>
      <c r="S1095" s="209">
        <f t="shared" si="324"/>
        <v>50281.180000000051</v>
      </c>
      <c r="T1095" s="210"/>
      <c r="AI1095" s="142"/>
      <c r="AJ1095" s="205"/>
      <c r="AK1095" s="206"/>
    </row>
    <row r="1096" spans="1:37" ht="11.25" customHeight="1" x14ac:dyDescent="0.25">
      <c r="A1096" s="37" t="s">
        <v>160</v>
      </c>
      <c r="B1096" s="36" t="s">
        <v>1266</v>
      </c>
      <c r="C1096" s="37" t="s">
        <v>174</v>
      </c>
      <c r="D1096" s="214">
        <v>40782</v>
      </c>
      <c r="E1096" s="54">
        <v>42947</v>
      </c>
      <c r="F1096" s="54">
        <v>42978</v>
      </c>
      <c r="G1096" s="211">
        <v>17</v>
      </c>
      <c r="H1096" s="211">
        <v>17</v>
      </c>
      <c r="I1096" s="39">
        <v>358</v>
      </c>
      <c r="J1096" s="211">
        <f t="shared" si="322"/>
        <v>4</v>
      </c>
      <c r="K1096" s="211">
        <v>0</v>
      </c>
      <c r="L1096" s="211">
        <v>4</v>
      </c>
      <c r="M1096" s="209">
        <f t="shared" si="323"/>
        <v>237</v>
      </c>
      <c r="N1096" s="39">
        <v>0</v>
      </c>
      <c r="O1096" s="39">
        <v>237</v>
      </c>
      <c r="P1096" s="209">
        <f t="shared" si="317"/>
        <v>8633910</v>
      </c>
      <c r="Q1096" s="209">
        <v>4179091.32</v>
      </c>
      <c r="R1096" s="209">
        <v>4232077.75</v>
      </c>
      <c r="S1096" s="209">
        <f t="shared" si="324"/>
        <v>222740.9299999997</v>
      </c>
      <c r="T1096" s="210"/>
      <c r="AI1096" s="142"/>
      <c r="AJ1096" s="205"/>
      <c r="AK1096" s="206"/>
    </row>
    <row r="1097" spans="1:37" x14ac:dyDescent="0.25">
      <c r="A1097" s="37" t="s">
        <v>495</v>
      </c>
      <c r="B1097" s="36" t="s">
        <v>1267</v>
      </c>
      <c r="C1097" s="37" t="s">
        <v>460</v>
      </c>
      <c r="D1097" s="214">
        <v>40781</v>
      </c>
      <c r="E1097" s="54">
        <v>42947</v>
      </c>
      <c r="F1097" s="54">
        <v>42978</v>
      </c>
      <c r="G1097" s="211">
        <v>15</v>
      </c>
      <c r="H1097" s="211">
        <v>15</v>
      </c>
      <c r="I1097" s="39">
        <v>273.89999999999998</v>
      </c>
      <c r="J1097" s="211">
        <f t="shared" si="322"/>
        <v>4</v>
      </c>
      <c r="K1097" s="211">
        <v>0</v>
      </c>
      <c r="L1097" s="211">
        <v>4</v>
      </c>
      <c r="M1097" s="209">
        <f t="shared" si="323"/>
        <v>273.89999999999998</v>
      </c>
      <c r="N1097" s="39">
        <v>0</v>
      </c>
      <c r="O1097" s="39">
        <v>273.89999999999998</v>
      </c>
      <c r="P1097" s="209">
        <f t="shared" si="317"/>
        <v>9978177</v>
      </c>
      <c r="Q1097" s="209">
        <v>4829759.96</v>
      </c>
      <c r="R1097" s="209">
        <v>4890996.1900000004</v>
      </c>
      <c r="S1097" s="209">
        <f t="shared" si="324"/>
        <v>257420.84999999963</v>
      </c>
      <c r="T1097" s="210"/>
      <c r="AI1097" s="142"/>
      <c r="AJ1097" s="205"/>
      <c r="AK1097" s="206"/>
    </row>
    <row r="1098" spans="1:37" x14ac:dyDescent="0.25">
      <c r="A1098" s="37" t="s">
        <v>498</v>
      </c>
      <c r="B1098" s="36" t="s">
        <v>1268</v>
      </c>
      <c r="C1098" s="37" t="s">
        <v>462</v>
      </c>
      <c r="D1098" s="214">
        <v>40781</v>
      </c>
      <c r="E1098" s="54">
        <v>42947</v>
      </c>
      <c r="F1098" s="54">
        <v>42978</v>
      </c>
      <c r="G1098" s="211">
        <v>11</v>
      </c>
      <c r="H1098" s="211">
        <v>11</v>
      </c>
      <c r="I1098" s="39">
        <v>177.2</v>
      </c>
      <c r="J1098" s="211">
        <f t="shared" si="322"/>
        <v>4</v>
      </c>
      <c r="K1098" s="211">
        <v>1</v>
      </c>
      <c r="L1098" s="211">
        <v>3</v>
      </c>
      <c r="M1098" s="209">
        <f t="shared" si="323"/>
        <v>150.6</v>
      </c>
      <c r="N1098" s="39">
        <v>29.9</v>
      </c>
      <c r="O1098" s="39">
        <v>120.7</v>
      </c>
      <c r="P1098" s="209">
        <f t="shared" si="317"/>
        <v>5486358</v>
      </c>
      <c r="Q1098" s="209">
        <v>2655574.48</v>
      </c>
      <c r="R1098" s="209">
        <v>2689244.34</v>
      </c>
      <c r="S1098" s="209">
        <f t="shared" si="324"/>
        <v>141539.18000000017</v>
      </c>
      <c r="T1098" s="210"/>
      <c r="AI1098" s="142"/>
      <c r="AJ1098" s="205"/>
      <c r="AK1098" s="206"/>
    </row>
    <row r="1099" spans="1:37" x14ac:dyDescent="0.25">
      <c r="A1099" s="37" t="s">
        <v>166</v>
      </c>
      <c r="B1099" s="36" t="s">
        <v>1269</v>
      </c>
      <c r="C1099" s="37" t="s">
        <v>75</v>
      </c>
      <c r="D1099" s="214">
        <v>40781</v>
      </c>
      <c r="E1099" s="54">
        <v>42947</v>
      </c>
      <c r="F1099" s="54">
        <v>42978</v>
      </c>
      <c r="G1099" s="211">
        <v>18</v>
      </c>
      <c r="H1099" s="211">
        <v>18</v>
      </c>
      <c r="I1099" s="39">
        <v>329.6</v>
      </c>
      <c r="J1099" s="211">
        <f t="shared" si="322"/>
        <v>8</v>
      </c>
      <c r="K1099" s="211">
        <v>0</v>
      </c>
      <c r="L1099" s="211">
        <v>8</v>
      </c>
      <c r="M1099" s="209">
        <f t="shared" si="323"/>
        <v>220.9</v>
      </c>
      <c r="N1099" s="39">
        <v>0</v>
      </c>
      <c r="O1099" s="39">
        <v>220.9</v>
      </c>
      <c r="P1099" s="209">
        <f t="shared" si="317"/>
        <v>8047387</v>
      </c>
      <c r="Q1099" s="209">
        <v>3895195.24</v>
      </c>
      <c r="R1099" s="209">
        <v>3944582.17</v>
      </c>
      <c r="S1099" s="209">
        <f t="shared" si="324"/>
        <v>207609.58999999985</v>
      </c>
      <c r="T1099" s="210"/>
      <c r="AI1099" s="142"/>
      <c r="AJ1099" s="205"/>
      <c r="AK1099" s="206"/>
    </row>
    <row r="1100" spans="1:37" ht="11.25" customHeight="1" x14ac:dyDescent="0.25">
      <c r="A1100" s="37" t="s">
        <v>502</v>
      </c>
      <c r="B1100" s="36" t="s">
        <v>1270</v>
      </c>
      <c r="C1100" s="37" t="s">
        <v>181</v>
      </c>
      <c r="D1100" s="214">
        <v>40781</v>
      </c>
      <c r="E1100" s="54">
        <v>42947</v>
      </c>
      <c r="F1100" s="54">
        <v>42978</v>
      </c>
      <c r="G1100" s="211">
        <v>17</v>
      </c>
      <c r="H1100" s="211">
        <v>17</v>
      </c>
      <c r="I1100" s="39">
        <v>286.5</v>
      </c>
      <c r="J1100" s="211">
        <f t="shared" si="322"/>
        <v>4</v>
      </c>
      <c r="K1100" s="211">
        <v>0</v>
      </c>
      <c r="L1100" s="211">
        <v>4</v>
      </c>
      <c r="M1100" s="209">
        <f t="shared" si="323"/>
        <v>236</v>
      </c>
      <c r="N1100" s="39">
        <v>0</v>
      </c>
      <c r="O1100" s="39">
        <v>236</v>
      </c>
      <c r="P1100" s="209">
        <f t="shared" si="317"/>
        <v>8597480</v>
      </c>
      <c r="Q1100" s="209">
        <v>4161458.02</v>
      </c>
      <c r="R1100" s="209">
        <v>4214220.88</v>
      </c>
      <c r="S1100" s="209">
        <f t="shared" si="324"/>
        <v>221801.10000000056</v>
      </c>
      <c r="T1100" s="210"/>
      <c r="AI1100" s="142"/>
      <c r="AJ1100" s="205"/>
      <c r="AK1100" s="206"/>
    </row>
    <row r="1101" spans="1:37" ht="11.25" customHeight="1" x14ac:dyDescent="0.25">
      <c r="A1101" s="37" t="s">
        <v>504</v>
      </c>
      <c r="B1101" s="36" t="s">
        <v>1271</v>
      </c>
      <c r="C1101" s="37" t="s">
        <v>64</v>
      </c>
      <c r="D1101" s="214">
        <v>40781</v>
      </c>
      <c r="E1101" s="54">
        <v>42947</v>
      </c>
      <c r="F1101" s="54">
        <v>42978</v>
      </c>
      <c r="G1101" s="211">
        <v>3</v>
      </c>
      <c r="H1101" s="211">
        <v>3</v>
      </c>
      <c r="I1101" s="39">
        <v>322.10000000000002</v>
      </c>
      <c r="J1101" s="211">
        <f t="shared" si="322"/>
        <v>3</v>
      </c>
      <c r="K1101" s="211">
        <v>0</v>
      </c>
      <c r="L1101" s="211">
        <v>3</v>
      </c>
      <c r="M1101" s="209">
        <f t="shared" si="323"/>
        <v>85.2</v>
      </c>
      <c r="N1101" s="39">
        <v>0</v>
      </c>
      <c r="O1101" s="39">
        <v>85.2</v>
      </c>
      <c r="P1101" s="209">
        <f t="shared" si="317"/>
        <v>3103836</v>
      </c>
      <c r="Q1101" s="209">
        <v>1502356.88</v>
      </c>
      <c r="R1101" s="209">
        <v>1521405.16</v>
      </c>
      <c r="S1101" s="209">
        <f t="shared" si="324"/>
        <v>80073.960000000196</v>
      </c>
      <c r="T1101" s="210"/>
      <c r="AI1101" s="142"/>
      <c r="AJ1101" s="205"/>
      <c r="AK1101" s="206"/>
    </row>
    <row r="1102" spans="1:37" ht="11.25" customHeight="1" x14ac:dyDescent="0.25">
      <c r="A1102" s="37" t="s">
        <v>129</v>
      </c>
      <c r="B1102" s="36" t="s">
        <v>1272</v>
      </c>
      <c r="C1102" s="37" t="s">
        <v>148</v>
      </c>
      <c r="D1102" s="214">
        <v>40783</v>
      </c>
      <c r="E1102" s="54">
        <v>42947</v>
      </c>
      <c r="F1102" s="54">
        <v>42978</v>
      </c>
      <c r="G1102" s="211">
        <v>3</v>
      </c>
      <c r="H1102" s="211">
        <v>3</v>
      </c>
      <c r="I1102" s="39">
        <v>182.4</v>
      </c>
      <c r="J1102" s="211">
        <f t="shared" si="322"/>
        <v>3</v>
      </c>
      <c r="K1102" s="211">
        <v>0</v>
      </c>
      <c r="L1102" s="211">
        <v>3</v>
      </c>
      <c r="M1102" s="209">
        <f t="shared" si="323"/>
        <v>161.19999999999999</v>
      </c>
      <c r="N1102" s="39">
        <v>0</v>
      </c>
      <c r="O1102" s="39">
        <v>161.19999999999999</v>
      </c>
      <c r="P1102" s="209">
        <f t="shared" si="317"/>
        <v>5872516</v>
      </c>
      <c r="Q1102" s="209">
        <v>2842487.43</v>
      </c>
      <c r="R1102" s="209">
        <v>2878527.14</v>
      </c>
      <c r="S1102" s="209">
        <f t="shared" si="324"/>
        <v>151501.4299999997</v>
      </c>
      <c r="T1102" s="210"/>
      <c r="AI1102" s="142"/>
      <c r="AJ1102" s="205"/>
      <c r="AK1102" s="206"/>
    </row>
    <row r="1103" spans="1:37" ht="11.25" customHeight="1" x14ac:dyDescent="0.25">
      <c r="A1103" s="37" t="s">
        <v>137</v>
      </c>
      <c r="B1103" s="36" t="s">
        <v>1273</v>
      </c>
      <c r="C1103" s="37" t="s">
        <v>56</v>
      </c>
      <c r="D1103" s="214">
        <v>40781</v>
      </c>
      <c r="E1103" s="54">
        <v>42947</v>
      </c>
      <c r="F1103" s="54">
        <v>42978</v>
      </c>
      <c r="G1103" s="211">
        <v>4</v>
      </c>
      <c r="H1103" s="211">
        <v>4</v>
      </c>
      <c r="I1103" s="39">
        <v>162.5</v>
      </c>
      <c r="J1103" s="211">
        <f t="shared" si="322"/>
        <v>1</v>
      </c>
      <c r="K1103" s="211">
        <v>0</v>
      </c>
      <c r="L1103" s="211">
        <v>1</v>
      </c>
      <c r="M1103" s="209">
        <f t="shared" si="323"/>
        <v>30.7</v>
      </c>
      <c r="N1103" s="39">
        <v>0</v>
      </c>
      <c r="O1103" s="39">
        <v>30.7</v>
      </c>
      <c r="P1103" s="209">
        <f t="shared" si="317"/>
        <v>1118401</v>
      </c>
      <c r="Q1103" s="209">
        <v>541342.21</v>
      </c>
      <c r="R1103" s="209">
        <v>548205.85</v>
      </c>
      <c r="S1103" s="209">
        <f t="shared" si="324"/>
        <v>28852.940000000061</v>
      </c>
      <c r="T1103" s="210"/>
      <c r="AI1103" s="142"/>
      <c r="AJ1103" s="205"/>
      <c r="AK1103" s="206"/>
    </row>
    <row r="1104" spans="1:37" ht="11.25" customHeight="1" x14ac:dyDescent="0.25">
      <c r="A1104" s="37" t="s">
        <v>123</v>
      </c>
      <c r="B1104" s="36" t="s">
        <v>83</v>
      </c>
      <c r="C1104" s="37" t="s">
        <v>84</v>
      </c>
      <c r="D1104" s="214">
        <v>40865</v>
      </c>
      <c r="E1104" s="54">
        <v>42947</v>
      </c>
      <c r="F1104" s="54">
        <v>42978</v>
      </c>
      <c r="G1104" s="211">
        <v>32</v>
      </c>
      <c r="H1104" s="211">
        <v>32</v>
      </c>
      <c r="I1104" s="39">
        <v>321.39999999999998</v>
      </c>
      <c r="J1104" s="211">
        <f t="shared" si="322"/>
        <v>8</v>
      </c>
      <c r="K1104" s="211">
        <v>5</v>
      </c>
      <c r="L1104" s="211">
        <v>3</v>
      </c>
      <c r="M1104" s="209">
        <f t="shared" si="323"/>
        <v>300.3</v>
      </c>
      <c r="N1104" s="39">
        <v>176.8</v>
      </c>
      <c r="O1104" s="39">
        <v>123.5</v>
      </c>
      <c r="P1104" s="209">
        <f>SUM(Q1104:S1104)</f>
        <v>10939929</v>
      </c>
      <c r="Q1104" s="209">
        <v>5295278.9899999993</v>
      </c>
      <c r="R1104" s="209">
        <v>5362417.51</v>
      </c>
      <c r="S1104" s="209">
        <v>282232.5</v>
      </c>
      <c r="T1104" s="210"/>
      <c r="AI1104" s="142"/>
      <c r="AJ1104" s="205"/>
      <c r="AK1104" s="206"/>
    </row>
    <row r="1105" spans="1:37" ht="11.25" customHeight="1" x14ac:dyDescent="0.25">
      <c r="A1105" s="37" t="s">
        <v>135</v>
      </c>
      <c r="B1105" s="36" t="s">
        <v>1274</v>
      </c>
      <c r="C1105" s="37" t="s">
        <v>529</v>
      </c>
      <c r="D1105" s="214">
        <v>40865</v>
      </c>
      <c r="E1105" s="54">
        <v>42947</v>
      </c>
      <c r="F1105" s="54">
        <v>42978</v>
      </c>
      <c r="G1105" s="211">
        <v>5</v>
      </c>
      <c r="H1105" s="211">
        <v>5</v>
      </c>
      <c r="I1105" s="39">
        <v>104.1</v>
      </c>
      <c r="J1105" s="211">
        <f t="shared" si="322"/>
        <v>2</v>
      </c>
      <c r="K1105" s="211">
        <v>1</v>
      </c>
      <c r="L1105" s="211">
        <v>1</v>
      </c>
      <c r="M1105" s="209">
        <f t="shared" si="323"/>
        <v>104.1</v>
      </c>
      <c r="N1105" s="39">
        <v>51.4</v>
      </c>
      <c r="O1105" s="39">
        <v>52.7</v>
      </c>
      <c r="P1105" s="209">
        <f t="shared" ref="P1105:P1131" si="325">M1105*36430</f>
        <v>3792363</v>
      </c>
      <c r="Q1105" s="209">
        <v>1835626.19</v>
      </c>
      <c r="R1105" s="209">
        <v>1858899.97</v>
      </c>
      <c r="S1105" s="209">
        <f t="shared" si="324"/>
        <v>97836.840000000084</v>
      </c>
      <c r="T1105" s="210"/>
      <c r="AI1105" s="142"/>
      <c r="AJ1105" s="205"/>
      <c r="AK1105" s="206"/>
    </row>
    <row r="1106" spans="1:37" ht="11.25" customHeight="1" x14ac:dyDescent="0.25">
      <c r="A1106" s="37" t="s">
        <v>139</v>
      </c>
      <c r="B1106" s="36" t="s">
        <v>1275</v>
      </c>
      <c r="C1106" s="37" t="s">
        <v>531</v>
      </c>
      <c r="D1106" s="214">
        <v>40865</v>
      </c>
      <c r="E1106" s="54">
        <v>42947</v>
      </c>
      <c r="F1106" s="54">
        <v>42978</v>
      </c>
      <c r="G1106" s="211">
        <v>5</v>
      </c>
      <c r="H1106" s="211">
        <v>5</v>
      </c>
      <c r="I1106" s="39">
        <v>164</v>
      </c>
      <c r="J1106" s="211">
        <f t="shared" si="322"/>
        <v>2</v>
      </c>
      <c r="K1106" s="211">
        <v>1</v>
      </c>
      <c r="L1106" s="211">
        <v>1</v>
      </c>
      <c r="M1106" s="209">
        <f t="shared" si="323"/>
        <v>164</v>
      </c>
      <c r="N1106" s="39">
        <v>82.7</v>
      </c>
      <c r="O1106" s="39">
        <v>81.3</v>
      </c>
      <c r="P1106" s="209">
        <f t="shared" si="325"/>
        <v>5974520</v>
      </c>
      <c r="Q1106" s="209">
        <v>2891860.66</v>
      </c>
      <c r="R1106" s="209">
        <v>2928526.37</v>
      </c>
      <c r="S1106" s="209">
        <f t="shared" si="324"/>
        <v>154132.96999999974</v>
      </c>
      <c r="T1106" s="210"/>
      <c r="AI1106" s="142"/>
      <c r="AJ1106" s="205"/>
      <c r="AK1106" s="206"/>
    </row>
    <row r="1107" spans="1:37" ht="11.25" customHeight="1" x14ac:dyDescent="0.25">
      <c r="A1107" s="37" t="s">
        <v>133</v>
      </c>
      <c r="B1107" s="36" t="s">
        <v>1276</v>
      </c>
      <c r="C1107" s="37" t="s">
        <v>534</v>
      </c>
      <c r="D1107" s="214">
        <v>40865</v>
      </c>
      <c r="E1107" s="54">
        <v>42947</v>
      </c>
      <c r="F1107" s="54">
        <v>42978</v>
      </c>
      <c r="G1107" s="211">
        <v>26</v>
      </c>
      <c r="H1107" s="211">
        <v>26</v>
      </c>
      <c r="I1107" s="39">
        <v>337.6</v>
      </c>
      <c r="J1107" s="211">
        <f t="shared" si="322"/>
        <v>9</v>
      </c>
      <c r="K1107" s="211">
        <v>4</v>
      </c>
      <c r="L1107" s="211">
        <v>5</v>
      </c>
      <c r="M1107" s="209">
        <f t="shared" si="323"/>
        <v>323.39999999999998</v>
      </c>
      <c r="N1107" s="39">
        <v>125.3</v>
      </c>
      <c r="O1107" s="39">
        <v>198.1</v>
      </c>
      <c r="P1107" s="209">
        <f t="shared" si="325"/>
        <v>11781462</v>
      </c>
      <c r="Q1107" s="209">
        <v>5702608.1500000004</v>
      </c>
      <c r="R1107" s="209">
        <v>5774911.1500000004</v>
      </c>
      <c r="S1107" s="209">
        <f t="shared" si="324"/>
        <v>303942.69999999925</v>
      </c>
      <c r="T1107" s="210"/>
      <c r="AI1107" s="142"/>
      <c r="AJ1107" s="205"/>
      <c r="AK1107" s="206"/>
    </row>
    <row r="1108" spans="1:37" ht="11.25" customHeight="1" x14ac:dyDescent="0.25">
      <c r="A1108" s="37" t="s">
        <v>512</v>
      </c>
      <c r="B1108" s="36" t="s">
        <v>85</v>
      </c>
      <c r="C1108" s="37" t="s">
        <v>86</v>
      </c>
      <c r="D1108" s="214">
        <v>40865</v>
      </c>
      <c r="E1108" s="54">
        <v>42947</v>
      </c>
      <c r="F1108" s="54">
        <v>42978</v>
      </c>
      <c r="G1108" s="211">
        <v>26</v>
      </c>
      <c r="H1108" s="211">
        <v>26</v>
      </c>
      <c r="I1108" s="39">
        <v>163</v>
      </c>
      <c r="J1108" s="211">
        <f t="shared" si="322"/>
        <v>4</v>
      </c>
      <c r="K1108" s="211">
        <v>0</v>
      </c>
      <c r="L1108" s="211">
        <v>4</v>
      </c>
      <c r="M1108" s="209">
        <f t="shared" si="323"/>
        <v>108.7</v>
      </c>
      <c r="N1108" s="39">
        <v>0</v>
      </c>
      <c r="O1108" s="39">
        <v>108.7</v>
      </c>
      <c r="P1108" s="209">
        <f>SUM(Q1108:S1108)</f>
        <v>3959941</v>
      </c>
      <c r="Q1108" s="209">
        <v>1916739.3499999999</v>
      </c>
      <c r="R1108" s="209">
        <v>1941041.57</v>
      </c>
      <c r="S1108" s="209">
        <v>102160.07999999999</v>
      </c>
      <c r="T1108" s="210"/>
      <c r="AI1108" s="142"/>
      <c r="AJ1108" s="205"/>
      <c r="AK1108" s="206"/>
    </row>
    <row r="1109" spans="1:37" ht="11.25" customHeight="1" x14ac:dyDescent="0.25">
      <c r="A1109" s="37" t="s">
        <v>514</v>
      </c>
      <c r="B1109" s="36" t="s">
        <v>1277</v>
      </c>
      <c r="C1109" s="37" t="s">
        <v>539</v>
      </c>
      <c r="D1109" s="214">
        <v>40865</v>
      </c>
      <c r="E1109" s="54">
        <v>42947</v>
      </c>
      <c r="F1109" s="54">
        <v>42978</v>
      </c>
      <c r="G1109" s="211">
        <v>2</v>
      </c>
      <c r="H1109" s="211">
        <v>2</v>
      </c>
      <c r="I1109" s="39">
        <v>139.69999999999999</v>
      </c>
      <c r="J1109" s="211">
        <f t="shared" si="322"/>
        <v>2</v>
      </c>
      <c r="K1109" s="211">
        <v>1</v>
      </c>
      <c r="L1109" s="211">
        <v>1</v>
      </c>
      <c r="M1109" s="209">
        <f t="shared" si="323"/>
        <v>56.2</v>
      </c>
      <c r="N1109" s="39">
        <v>28.1</v>
      </c>
      <c r="O1109" s="39">
        <v>28.1</v>
      </c>
      <c r="P1109" s="209">
        <f t="shared" si="325"/>
        <v>2047366</v>
      </c>
      <c r="Q1109" s="209">
        <v>990991.27</v>
      </c>
      <c r="R1109" s="209">
        <v>1003555.99</v>
      </c>
      <c r="S1109" s="209">
        <f t="shared" si="324"/>
        <v>52818.739999999991</v>
      </c>
      <c r="T1109" s="210"/>
      <c r="AI1109" s="142"/>
      <c r="AJ1109" s="205"/>
      <c r="AK1109" s="206"/>
    </row>
    <row r="1110" spans="1:37" ht="11.25" customHeight="1" x14ac:dyDescent="0.25">
      <c r="A1110" s="37" t="s">
        <v>497</v>
      </c>
      <c r="B1110" s="36" t="s">
        <v>1278</v>
      </c>
      <c r="C1110" s="37" t="s">
        <v>542</v>
      </c>
      <c r="D1110" s="214">
        <v>40865</v>
      </c>
      <c r="E1110" s="54">
        <v>42947</v>
      </c>
      <c r="F1110" s="54">
        <v>42978</v>
      </c>
      <c r="G1110" s="211">
        <v>8</v>
      </c>
      <c r="H1110" s="211">
        <v>8</v>
      </c>
      <c r="I1110" s="39">
        <v>94</v>
      </c>
      <c r="J1110" s="211">
        <f t="shared" si="322"/>
        <v>3</v>
      </c>
      <c r="K1110" s="211">
        <v>0</v>
      </c>
      <c r="L1110" s="211">
        <v>3</v>
      </c>
      <c r="M1110" s="209">
        <f t="shared" si="323"/>
        <v>94</v>
      </c>
      <c r="N1110" s="39">
        <v>0</v>
      </c>
      <c r="O1110" s="39">
        <v>94</v>
      </c>
      <c r="P1110" s="209">
        <f t="shared" si="325"/>
        <v>3424420</v>
      </c>
      <c r="Q1110" s="209">
        <v>1657529.89</v>
      </c>
      <c r="R1110" s="209">
        <v>1678545.6</v>
      </c>
      <c r="S1110" s="209">
        <f t="shared" si="324"/>
        <v>88344.510000000009</v>
      </c>
      <c r="T1110" s="210"/>
      <c r="AI1110" s="142"/>
      <c r="AJ1110" s="205"/>
      <c r="AK1110" s="206"/>
    </row>
    <row r="1111" spans="1:37" ht="11.25" customHeight="1" x14ac:dyDescent="0.25">
      <c r="A1111" s="37" t="s">
        <v>494</v>
      </c>
      <c r="B1111" s="36" t="s">
        <v>1279</v>
      </c>
      <c r="C1111" s="37" t="s">
        <v>198</v>
      </c>
      <c r="D1111" s="214">
        <v>40865</v>
      </c>
      <c r="E1111" s="54">
        <v>42947</v>
      </c>
      <c r="F1111" s="54">
        <v>42978</v>
      </c>
      <c r="G1111" s="211">
        <v>10</v>
      </c>
      <c r="H1111" s="211">
        <v>10</v>
      </c>
      <c r="I1111" s="39">
        <v>173.4</v>
      </c>
      <c r="J1111" s="211">
        <f t="shared" si="322"/>
        <v>4</v>
      </c>
      <c r="K1111" s="211">
        <v>1</v>
      </c>
      <c r="L1111" s="211">
        <v>3</v>
      </c>
      <c r="M1111" s="209">
        <f t="shared" si="323"/>
        <v>173.4</v>
      </c>
      <c r="N1111" s="39">
        <v>43.4</v>
      </c>
      <c r="O1111" s="39">
        <v>130</v>
      </c>
      <c r="P1111" s="209">
        <f t="shared" si="325"/>
        <v>6316962</v>
      </c>
      <c r="Q1111" s="209">
        <v>3057613.65</v>
      </c>
      <c r="R1111" s="209">
        <v>3096380.93</v>
      </c>
      <c r="S1111" s="209">
        <f t="shared" si="324"/>
        <v>162967.41999999993</v>
      </c>
      <c r="T1111" s="210"/>
      <c r="AI1111" s="142"/>
      <c r="AJ1111" s="205"/>
      <c r="AK1111" s="206"/>
    </row>
    <row r="1112" spans="1:37" ht="11.25" customHeight="1" x14ac:dyDescent="0.25">
      <c r="A1112" s="37" t="s">
        <v>179</v>
      </c>
      <c r="B1112" s="36" t="s">
        <v>1280</v>
      </c>
      <c r="C1112" s="37" t="s">
        <v>376</v>
      </c>
      <c r="D1112" s="214">
        <v>40865</v>
      </c>
      <c r="E1112" s="54">
        <v>42947</v>
      </c>
      <c r="F1112" s="54">
        <v>42978</v>
      </c>
      <c r="G1112" s="211">
        <v>20</v>
      </c>
      <c r="H1112" s="211">
        <v>20</v>
      </c>
      <c r="I1112" s="39">
        <v>140.5</v>
      </c>
      <c r="J1112" s="211">
        <f t="shared" si="322"/>
        <v>3</v>
      </c>
      <c r="K1112" s="211">
        <v>2</v>
      </c>
      <c r="L1112" s="211">
        <v>1</v>
      </c>
      <c r="M1112" s="209">
        <f t="shared" si="323"/>
        <v>124.3</v>
      </c>
      <c r="N1112" s="39">
        <v>81.8</v>
      </c>
      <c r="O1112" s="39">
        <v>42.5</v>
      </c>
      <c r="P1112" s="209">
        <f t="shared" si="325"/>
        <v>4528249</v>
      </c>
      <c r="Q1112" s="209">
        <v>2191818.7799999998</v>
      </c>
      <c r="R1112" s="209">
        <v>2219608.71</v>
      </c>
      <c r="S1112" s="209">
        <f t="shared" si="324"/>
        <v>116821.51000000024</v>
      </c>
      <c r="T1112" s="210"/>
      <c r="AI1112" s="142"/>
      <c r="AJ1112" s="205"/>
      <c r="AK1112" s="206"/>
    </row>
    <row r="1113" spans="1:37" ht="11.25" customHeight="1" x14ac:dyDescent="0.25">
      <c r="A1113" s="37" t="s">
        <v>170</v>
      </c>
      <c r="B1113" s="36" t="s">
        <v>1281</v>
      </c>
      <c r="C1113" s="37" t="s">
        <v>549</v>
      </c>
      <c r="D1113" s="214">
        <v>40893</v>
      </c>
      <c r="E1113" s="54">
        <v>42947</v>
      </c>
      <c r="F1113" s="54">
        <v>42978</v>
      </c>
      <c r="G1113" s="211">
        <v>7</v>
      </c>
      <c r="H1113" s="211">
        <v>7</v>
      </c>
      <c r="I1113" s="39">
        <v>167.2</v>
      </c>
      <c r="J1113" s="211">
        <f t="shared" si="322"/>
        <v>2</v>
      </c>
      <c r="K1113" s="211">
        <v>0</v>
      </c>
      <c r="L1113" s="211">
        <v>2</v>
      </c>
      <c r="M1113" s="209">
        <f t="shared" si="323"/>
        <v>53.6</v>
      </c>
      <c r="N1113" s="39">
        <v>0</v>
      </c>
      <c r="O1113" s="39">
        <v>53.6</v>
      </c>
      <c r="P1113" s="209">
        <f t="shared" si="325"/>
        <v>1952648</v>
      </c>
      <c r="Q1113" s="209">
        <v>945144.7</v>
      </c>
      <c r="R1113" s="209">
        <v>957128.14</v>
      </c>
      <c r="S1113" s="209">
        <f t="shared" si="324"/>
        <v>50375.160000000033</v>
      </c>
      <c r="T1113" s="210"/>
      <c r="AI1113" s="142"/>
      <c r="AJ1113" s="205"/>
      <c r="AK1113" s="206"/>
    </row>
    <row r="1114" spans="1:37" ht="11.25" customHeight="1" x14ac:dyDescent="0.25">
      <c r="A1114" s="37" t="s">
        <v>168</v>
      </c>
      <c r="B1114" s="36" t="s">
        <v>1282</v>
      </c>
      <c r="C1114" s="37" t="s">
        <v>552</v>
      </c>
      <c r="D1114" s="214">
        <v>40893</v>
      </c>
      <c r="E1114" s="54">
        <v>42947</v>
      </c>
      <c r="F1114" s="54">
        <v>42978</v>
      </c>
      <c r="G1114" s="211">
        <v>2</v>
      </c>
      <c r="H1114" s="211">
        <v>2</v>
      </c>
      <c r="I1114" s="39">
        <v>167.5</v>
      </c>
      <c r="J1114" s="211">
        <f t="shared" si="322"/>
        <v>1</v>
      </c>
      <c r="K1114" s="211">
        <v>0</v>
      </c>
      <c r="L1114" s="211">
        <v>1</v>
      </c>
      <c r="M1114" s="209">
        <f t="shared" si="323"/>
        <v>28.5</v>
      </c>
      <c r="N1114" s="39">
        <v>0</v>
      </c>
      <c r="O1114" s="39">
        <v>28.5</v>
      </c>
      <c r="P1114" s="209">
        <f t="shared" si="325"/>
        <v>1038255</v>
      </c>
      <c r="Q1114" s="209">
        <v>502548.96</v>
      </c>
      <c r="R1114" s="209">
        <v>508920.74</v>
      </c>
      <c r="S1114" s="209">
        <f t="shared" si="324"/>
        <v>26785.300000000047</v>
      </c>
      <c r="T1114" s="210"/>
      <c r="AI1114" s="142"/>
      <c r="AJ1114" s="205"/>
      <c r="AK1114" s="206"/>
    </row>
    <row r="1115" spans="1:37" ht="11.25" customHeight="1" x14ac:dyDescent="0.25">
      <c r="A1115" s="37" t="s">
        <v>177</v>
      </c>
      <c r="B1115" s="36" t="s">
        <v>1283</v>
      </c>
      <c r="C1115" s="37" t="s">
        <v>517</v>
      </c>
      <c r="D1115" s="214">
        <v>40893</v>
      </c>
      <c r="E1115" s="54">
        <v>42947</v>
      </c>
      <c r="F1115" s="54">
        <v>42978</v>
      </c>
      <c r="G1115" s="211">
        <v>6</v>
      </c>
      <c r="H1115" s="211">
        <v>6</v>
      </c>
      <c r="I1115" s="39">
        <v>115.6</v>
      </c>
      <c r="J1115" s="211">
        <f t="shared" si="322"/>
        <v>2</v>
      </c>
      <c r="K1115" s="211">
        <v>0</v>
      </c>
      <c r="L1115" s="211">
        <v>2</v>
      </c>
      <c r="M1115" s="209">
        <f t="shared" si="323"/>
        <v>48.2</v>
      </c>
      <c r="N1115" s="39">
        <v>0</v>
      </c>
      <c r="O1115" s="39">
        <v>48.2</v>
      </c>
      <c r="P1115" s="209">
        <f t="shared" si="325"/>
        <v>1755926</v>
      </c>
      <c r="Q1115" s="209">
        <v>849924.9</v>
      </c>
      <c r="R1115" s="209">
        <v>860701.05</v>
      </c>
      <c r="S1115" s="209">
        <f t="shared" si="324"/>
        <v>45300.04999999993</v>
      </c>
      <c r="T1115" s="210"/>
      <c r="AI1115" s="142"/>
      <c r="AJ1115" s="205"/>
      <c r="AK1115" s="206"/>
    </row>
    <row r="1116" spans="1:37" ht="11.25" customHeight="1" x14ac:dyDescent="0.25">
      <c r="A1116" s="37" t="s">
        <v>455</v>
      </c>
      <c r="B1116" s="36" t="s">
        <v>1284</v>
      </c>
      <c r="C1116" s="37" t="s">
        <v>558</v>
      </c>
      <c r="D1116" s="214">
        <v>40893</v>
      </c>
      <c r="E1116" s="54">
        <v>42947</v>
      </c>
      <c r="F1116" s="54">
        <v>42978</v>
      </c>
      <c r="G1116" s="211">
        <v>11</v>
      </c>
      <c r="H1116" s="211">
        <v>11</v>
      </c>
      <c r="I1116" s="39">
        <v>165.7</v>
      </c>
      <c r="J1116" s="211">
        <f t="shared" si="322"/>
        <v>3</v>
      </c>
      <c r="K1116" s="211">
        <v>0</v>
      </c>
      <c r="L1116" s="211">
        <v>3</v>
      </c>
      <c r="M1116" s="209">
        <f t="shared" si="323"/>
        <v>80.8</v>
      </c>
      <c r="N1116" s="39">
        <v>0</v>
      </c>
      <c r="O1116" s="39">
        <v>80.8</v>
      </c>
      <c r="P1116" s="209">
        <f t="shared" si="325"/>
        <v>2943544</v>
      </c>
      <c r="Q1116" s="209">
        <v>1424770.37</v>
      </c>
      <c r="R1116" s="209">
        <v>1442834.95</v>
      </c>
      <c r="S1116" s="209">
        <f t="shared" si="324"/>
        <v>75938.679999999935</v>
      </c>
      <c r="T1116" s="210"/>
      <c r="AI1116" s="142"/>
      <c r="AJ1116" s="205"/>
      <c r="AK1116" s="206"/>
    </row>
    <row r="1117" spans="1:37" ht="11.25" customHeight="1" x14ac:dyDescent="0.25">
      <c r="A1117" s="37" t="s">
        <v>317</v>
      </c>
      <c r="B1117" s="36" t="s">
        <v>1285</v>
      </c>
      <c r="C1117" s="37" t="s">
        <v>127</v>
      </c>
      <c r="D1117" s="214">
        <v>40893</v>
      </c>
      <c r="E1117" s="54">
        <v>42947</v>
      </c>
      <c r="F1117" s="54">
        <v>42978</v>
      </c>
      <c r="G1117" s="211">
        <v>8</v>
      </c>
      <c r="H1117" s="211">
        <v>8</v>
      </c>
      <c r="I1117" s="39">
        <v>162.9</v>
      </c>
      <c r="J1117" s="211">
        <f t="shared" si="322"/>
        <v>4</v>
      </c>
      <c r="K1117" s="211">
        <v>0</v>
      </c>
      <c r="L1117" s="211">
        <v>4</v>
      </c>
      <c r="M1117" s="209">
        <f t="shared" si="323"/>
        <v>108.5</v>
      </c>
      <c r="N1117" s="39">
        <v>0</v>
      </c>
      <c r="O1117" s="39">
        <v>108.5</v>
      </c>
      <c r="P1117" s="209">
        <f t="shared" si="325"/>
        <v>3952655</v>
      </c>
      <c r="Q1117" s="209">
        <v>1913212.69</v>
      </c>
      <c r="R1117" s="209">
        <v>1937470.19</v>
      </c>
      <c r="S1117" s="209">
        <f t="shared" si="324"/>
        <v>101972.12000000011</v>
      </c>
      <c r="T1117" s="210"/>
      <c r="AI1117" s="142"/>
      <c r="AJ1117" s="205"/>
      <c r="AK1117" s="206"/>
    </row>
    <row r="1118" spans="1:37" ht="11.25" customHeight="1" x14ac:dyDescent="0.25">
      <c r="A1118" s="37" t="s">
        <v>84</v>
      </c>
      <c r="B1118" s="36" t="s">
        <v>1286</v>
      </c>
      <c r="C1118" s="37" t="s">
        <v>521</v>
      </c>
      <c r="D1118" s="214">
        <v>40893</v>
      </c>
      <c r="E1118" s="54">
        <v>42947</v>
      </c>
      <c r="F1118" s="54">
        <v>42978</v>
      </c>
      <c r="G1118" s="211">
        <v>6</v>
      </c>
      <c r="H1118" s="211">
        <v>6</v>
      </c>
      <c r="I1118" s="39">
        <v>177.2</v>
      </c>
      <c r="J1118" s="211">
        <f t="shared" si="322"/>
        <v>3</v>
      </c>
      <c r="K1118" s="211">
        <v>1</v>
      </c>
      <c r="L1118" s="211">
        <v>2</v>
      </c>
      <c r="M1118" s="209">
        <f t="shared" si="323"/>
        <v>142.9</v>
      </c>
      <c r="N1118" s="39">
        <v>34.9</v>
      </c>
      <c r="O1118" s="39">
        <v>108</v>
      </c>
      <c r="P1118" s="209">
        <f t="shared" si="325"/>
        <v>5205847</v>
      </c>
      <c r="Q1118" s="209">
        <v>2519798.1</v>
      </c>
      <c r="R1118" s="209">
        <v>2551746.46</v>
      </c>
      <c r="S1118" s="209">
        <f t="shared" si="324"/>
        <v>134302.43999999994</v>
      </c>
      <c r="T1118" s="210"/>
      <c r="AI1118" s="142"/>
      <c r="AJ1118" s="205"/>
      <c r="AK1118" s="206"/>
    </row>
    <row r="1119" spans="1:37" ht="11.25" customHeight="1" x14ac:dyDescent="0.25">
      <c r="A1119" s="37" t="s">
        <v>529</v>
      </c>
      <c r="B1119" s="36" t="s">
        <v>1287</v>
      </c>
      <c r="C1119" s="37" t="s">
        <v>125</v>
      </c>
      <c r="D1119" s="214">
        <v>40893</v>
      </c>
      <c r="E1119" s="54">
        <v>42947</v>
      </c>
      <c r="F1119" s="54">
        <v>42978</v>
      </c>
      <c r="G1119" s="211">
        <v>9</v>
      </c>
      <c r="H1119" s="211">
        <v>9</v>
      </c>
      <c r="I1119" s="39">
        <v>79.599999999999994</v>
      </c>
      <c r="J1119" s="211">
        <f t="shared" si="322"/>
        <v>2</v>
      </c>
      <c r="K1119" s="211">
        <v>0</v>
      </c>
      <c r="L1119" s="211">
        <v>2</v>
      </c>
      <c r="M1119" s="209">
        <f t="shared" si="323"/>
        <v>79.599999999999994</v>
      </c>
      <c r="N1119" s="39">
        <v>0</v>
      </c>
      <c r="O1119" s="39">
        <v>79.599999999999994</v>
      </c>
      <c r="P1119" s="209">
        <f t="shared" si="325"/>
        <v>2899828</v>
      </c>
      <c r="Q1119" s="209">
        <v>1403610.42</v>
      </c>
      <c r="R1119" s="209">
        <v>1421406.7</v>
      </c>
      <c r="S1119" s="209">
        <f t="shared" si="324"/>
        <v>74810.880000000121</v>
      </c>
      <c r="T1119" s="210"/>
      <c r="AI1119" s="142"/>
      <c r="AJ1119" s="205"/>
      <c r="AK1119" s="206"/>
    </row>
    <row r="1120" spans="1:37" ht="11.25" customHeight="1" x14ac:dyDescent="0.25">
      <c r="A1120" s="37" t="s">
        <v>531</v>
      </c>
      <c r="B1120" s="36" t="s">
        <v>1288</v>
      </c>
      <c r="C1120" s="37" t="s">
        <v>523</v>
      </c>
      <c r="D1120" s="214">
        <v>40893</v>
      </c>
      <c r="E1120" s="54">
        <v>42947</v>
      </c>
      <c r="F1120" s="54">
        <v>42978</v>
      </c>
      <c r="G1120" s="211">
        <v>23</v>
      </c>
      <c r="H1120" s="211">
        <v>23</v>
      </c>
      <c r="I1120" s="39">
        <v>67.900000000000006</v>
      </c>
      <c r="J1120" s="211">
        <f t="shared" si="322"/>
        <v>1</v>
      </c>
      <c r="K1120" s="211">
        <v>0</v>
      </c>
      <c r="L1120" s="211">
        <v>1</v>
      </c>
      <c r="M1120" s="209">
        <f t="shared" si="323"/>
        <v>36.1</v>
      </c>
      <c r="N1120" s="39">
        <v>0</v>
      </c>
      <c r="O1120" s="39">
        <v>36.1</v>
      </c>
      <c r="P1120" s="209">
        <f t="shared" si="325"/>
        <v>1315123</v>
      </c>
      <c r="Q1120" s="209">
        <v>636562.01</v>
      </c>
      <c r="R1120" s="209">
        <v>644632.93999999994</v>
      </c>
      <c r="S1120" s="209">
        <f t="shared" si="324"/>
        <v>33928.050000000047</v>
      </c>
      <c r="T1120" s="210"/>
      <c r="AI1120" s="142"/>
      <c r="AJ1120" s="205"/>
      <c r="AK1120" s="206"/>
    </row>
    <row r="1121" spans="1:37" ht="11.25" customHeight="1" x14ac:dyDescent="0.25">
      <c r="A1121" s="37" t="s">
        <v>534</v>
      </c>
      <c r="B1121" s="36" t="s">
        <v>1289</v>
      </c>
      <c r="C1121" s="37" t="s">
        <v>568</v>
      </c>
      <c r="D1121" s="214">
        <v>40893</v>
      </c>
      <c r="E1121" s="54">
        <v>42947</v>
      </c>
      <c r="F1121" s="54">
        <v>42978</v>
      </c>
      <c r="G1121" s="211">
        <v>13</v>
      </c>
      <c r="H1121" s="211">
        <v>13</v>
      </c>
      <c r="I1121" s="39">
        <v>126.7</v>
      </c>
      <c r="J1121" s="211">
        <f t="shared" si="322"/>
        <v>3</v>
      </c>
      <c r="K1121" s="211">
        <v>0</v>
      </c>
      <c r="L1121" s="211">
        <v>3</v>
      </c>
      <c r="M1121" s="209">
        <f t="shared" si="323"/>
        <v>94.1</v>
      </c>
      <c r="N1121" s="39">
        <v>0</v>
      </c>
      <c r="O1121" s="39">
        <v>94.1</v>
      </c>
      <c r="P1121" s="209">
        <f t="shared" si="325"/>
        <v>3428063</v>
      </c>
      <c r="Q1121" s="209">
        <v>1659293.22</v>
      </c>
      <c r="R1121" s="209">
        <v>1680331.29</v>
      </c>
      <c r="S1121" s="209">
        <f t="shared" si="324"/>
        <v>88438.489999999991</v>
      </c>
      <c r="T1121" s="210"/>
      <c r="AI1121" s="142"/>
      <c r="AJ1121" s="205"/>
      <c r="AK1121" s="206"/>
    </row>
    <row r="1122" spans="1:37" ht="11.25" customHeight="1" x14ac:dyDescent="0.25">
      <c r="A1122" s="37" t="s">
        <v>86</v>
      </c>
      <c r="B1122" s="36" t="s">
        <v>1290</v>
      </c>
      <c r="C1122" s="37" t="s">
        <v>571</v>
      </c>
      <c r="D1122" s="214">
        <v>40893</v>
      </c>
      <c r="E1122" s="54">
        <v>42947</v>
      </c>
      <c r="F1122" s="54">
        <v>42978</v>
      </c>
      <c r="G1122" s="211">
        <v>5</v>
      </c>
      <c r="H1122" s="211">
        <v>5</v>
      </c>
      <c r="I1122" s="39">
        <v>84.2</v>
      </c>
      <c r="J1122" s="211">
        <f t="shared" si="322"/>
        <v>3</v>
      </c>
      <c r="K1122" s="211">
        <v>3</v>
      </c>
      <c r="L1122" s="211">
        <v>0</v>
      </c>
      <c r="M1122" s="209">
        <f t="shared" si="323"/>
        <v>84.2</v>
      </c>
      <c r="N1122" s="39">
        <v>84.2</v>
      </c>
      <c r="O1122" s="39">
        <v>0</v>
      </c>
      <c r="P1122" s="209">
        <f t="shared" si="325"/>
        <v>3067406</v>
      </c>
      <c r="Q1122" s="209">
        <v>1484723.58</v>
      </c>
      <c r="R1122" s="209">
        <v>1503548.3</v>
      </c>
      <c r="S1122" s="209">
        <f t="shared" si="324"/>
        <v>79134.119999999879</v>
      </c>
      <c r="T1122" s="210"/>
      <c r="AI1122" s="142"/>
      <c r="AJ1122" s="205"/>
      <c r="AK1122" s="206"/>
    </row>
    <row r="1123" spans="1:37" ht="11.25" customHeight="1" x14ac:dyDescent="0.25">
      <c r="A1123" s="37" t="s">
        <v>539</v>
      </c>
      <c r="B1123" s="36" t="s">
        <v>1291</v>
      </c>
      <c r="C1123" s="37" t="s">
        <v>574</v>
      </c>
      <c r="D1123" s="214">
        <v>40893</v>
      </c>
      <c r="E1123" s="54">
        <v>42947</v>
      </c>
      <c r="F1123" s="54">
        <v>42978</v>
      </c>
      <c r="G1123" s="211">
        <v>10</v>
      </c>
      <c r="H1123" s="211">
        <v>10</v>
      </c>
      <c r="I1123" s="39">
        <v>76</v>
      </c>
      <c r="J1123" s="211">
        <f t="shared" si="322"/>
        <v>2</v>
      </c>
      <c r="K1123" s="211">
        <v>0</v>
      </c>
      <c r="L1123" s="211">
        <v>2</v>
      </c>
      <c r="M1123" s="209">
        <f t="shared" si="323"/>
        <v>76</v>
      </c>
      <c r="N1123" s="39">
        <v>0</v>
      </c>
      <c r="O1123" s="39">
        <v>76</v>
      </c>
      <c r="P1123" s="209">
        <f t="shared" si="325"/>
        <v>2768680</v>
      </c>
      <c r="Q1123" s="209">
        <v>1340130.55</v>
      </c>
      <c r="R1123" s="209">
        <v>1357121.98</v>
      </c>
      <c r="S1123" s="209">
        <f t="shared" si="324"/>
        <v>71427.469999999972</v>
      </c>
      <c r="T1123" s="210"/>
      <c r="AI1123" s="142"/>
      <c r="AJ1123" s="205"/>
      <c r="AK1123" s="206"/>
    </row>
    <row r="1124" spans="1:37" ht="11.25" customHeight="1" x14ac:dyDescent="0.25">
      <c r="A1124" s="37" t="s">
        <v>542</v>
      </c>
      <c r="B1124" s="36" t="s">
        <v>87</v>
      </c>
      <c r="C1124" s="37" t="s">
        <v>88</v>
      </c>
      <c r="D1124" s="214">
        <v>40809</v>
      </c>
      <c r="E1124" s="54">
        <v>42947</v>
      </c>
      <c r="F1124" s="54">
        <v>42978</v>
      </c>
      <c r="G1124" s="211">
        <v>38</v>
      </c>
      <c r="H1124" s="211">
        <v>38</v>
      </c>
      <c r="I1124" s="39">
        <v>519.70000000000005</v>
      </c>
      <c r="J1124" s="211">
        <f t="shared" si="322"/>
        <v>16</v>
      </c>
      <c r="K1124" s="211">
        <v>10</v>
      </c>
      <c r="L1124" s="211">
        <v>6</v>
      </c>
      <c r="M1124" s="209">
        <f t="shared" si="323"/>
        <v>473.5</v>
      </c>
      <c r="N1124" s="39">
        <v>263.3</v>
      </c>
      <c r="O1124" s="39">
        <v>210.2</v>
      </c>
      <c r="P1124" s="209">
        <f>SUM(Q1124:S1124)</f>
        <v>17249605</v>
      </c>
      <c r="Q1124" s="209">
        <v>8349365.9699999988</v>
      </c>
      <c r="R1124" s="209">
        <v>8455227.0899999999</v>
      </c>
      <c r="S1124" s="209">
        <v>445011.94</v>
      </c>
      <c r="T1124" s="210"/>
      <c r="AI1124" s="142"/>
      <c r="AJ1124" s="205"/>
      <c r="AK1124" s="206"/>
    </row>
    <row r="1125" spans="1:37" ht="11.25" customHeight="1" x14ac:dyDescent="0.25">
      <c r="A1125" s="37" t="s">
        <v>198</v>
      </c>
      <c r="B1125" s="36" t="s">
        <v>1292</v>
      </c>
      <c r="C1125" s="37" t="s">
        <v>512</v>
      </c>
      <c r="D1125" s="214">
        <v>40844</v>
      </c>
      <c r="E1125" s="54">
        <v>42947</v>
      </c>
      <c r="F1125" s="54">
        <v>42978</v>
      </c>
      <c r="G1125" s="211">
        <v>11</v>
      </c>
      <c r="H1125" s="211">
        <v>11</v>
      </c>
      <c r="I1125" s="39">
        <v>167.4</v>
      </c>
      <c r="J1125" s="211">
        <f t="shared" si="322"/>
        <v>3</v>
      </c>
      <c r="K1125" s="211">
        <v>1</v>
      </c>
      <c r="L1125" s="211">
        <v>2</v>
      </c>
      <c r="M1125" s="209">
        <f t="shared" si="323"/>
        <v>96.5</v>
      </c>
      <c r="N1125" s="39">
        <v>32.4</v>
      </c>
      <c r="O1125" s="39">
        <v>64.099999999999994</v>
      </c>
      <c r="P1125" s="209">
        <f t="shared" si="325"/>
        <v>3515495</v>
      </c>
      <c r="Q1125" s="209">
        <v>1701613.13</v>
      </c>
      <c r="R1125" s="209">
        <v>1723187.78</v>
      </c>
      <c r="S1125" s="209">
        <f t="shared" si="324"/>
        <v>90694.090000000084</v>
      </c>
      <c r="T1125" s="210"/>
      <c r="AI1125" s="142"/>
      <c r="AJ1125" s="205"/>
      <c r="AK1125" s="206"/>
    </row>
    <row r="1126" spans="1:37" ht="11.25" customHeight="1" x14ac:dyDescent="0.25">
      <c r="A1126" s="37" t="s">
        <v>376</v>
      </c>
      <c r="B1126" s="36" t="s">
        <v>1293</v>
      </c>
      <c r="C1126" s="37" t="s">
        <v>293</v>
      </c>
      <c r="D1126" s="214">
        <v>40809</v>
      </c>
      <c r="E1126" s="54">
        <v>42947</v>
      </c>
      <c r="F1126" s="54">
        <v>42978</v>
      </c>
      <c r="G1126" s="211">
        <v>10</v>
      </c>
      <c r="H1126" s="211">
        <v>10</v>
      </c>
      <c r="I1126" s="39">
        <v>140.30000000000001</v>
      </c>
      <c r="J1126" s="211">
        <f t="shared" si="322"/>
        <v>2</v>
      </c>
      <c r="K1126" s="211">
        <v>1</v>
      </c>
      <c r="L1126" s="211">
        <v>1</v>
      </c>
      <c r="M1126" s="209">
        <f t="shared" si="323"/>
        <v>72.400000000000006</v>
      </c>
      <c r="N1126" s="39">
        <v>35.799999999999997</v>
      </c>
      <c r="O1126" s="39">
        <v>36.6</v>
      </c>
      <c r="P1126" s="209">
        <f t="shared" si="325"/>
        <v>2637532</v>
      </c>
      <c r="Q1126" s="209">
        <v>1276650.68</v>
      </c>
      <c r="R1126" s="209">
        <v>1292837.25</v>
      </c>
      <c r="S1126" s="209">
        <f t="shared" si="324"/>
        <v>68044.070000000065</v>
      </c>
      <c r="T1126" s="210"/>
      <c r="AI1126" s="142"/>
      <c r="AJ1126" s="205"/>
      <c r="AK1126" s="206"/>
    </row>
    <row r="1127" spans="1:37" ht="11.25" customHeight="1" x14ac:dyDescent="0.25">
      <c r="A1127" s="37" t="s">
        <v>549</v>
      </c>
      <c r="B1127" s="36" t="s">
        <v>1294</v>
      </c>
      <c r="C1127" s="37" t="s">
        <v>483</v>
      </c>
      <c r="D1127" s="214">
        <v>40809</v>
      </c>
      <c r="E1127" s="54">
        <v>42947</v>
      </c>
      <c r="F1127" s="54">
        <v>42978</v>
      </c>
      <c r="G1127" s="211">
        <v>7</v>
      </c>
      <c r="H1127" s="211">
        <v>7</v>
      </c>
      <c r="I1127" s="39">
        <v>126.4</v>
      </c>
      <c r="J1127" s="211">
        <f t="shared" si="322"/>
        <v>4</v>
      </c>
      <c r="K1127" s="211">
        <v>0</v>
      </c>
      <c r="L1127" s="211">
        <v>4</v>
      </c>
      <c r="M1127" s="209">
        <f t="shared" si="323"/>
        <v>126.4</v>
      </c>
      <c r="N1127" s="39">
        <v>0</v>
      </c>
      <c r="O1127" s="39">
        <v>126.4</v>
      </c>
      <c r="P1127" s="209">
        <f t="shared" si="325"/>
        <v>4604752</v>
      </c>
      <c r="Q1127" s="209">
        <v>2228848.7000000002</v>
      </c>
      <c r="R1127" s="209">
        <v>2257108.14</v>
      </c>
      <c r="S1127" s="209">
        <f t="shared" si="324"/>
        <v>118795.15999999968</v>
      </c>
      <c r="T1127" s="210"/>
      <c r="AI1127" s="142"/>
      <c r="AJ1127" s="205"/>
      <c r="AK1127" s="206"/>
    </row>
    <row r="1128" spans="1:37" ht="11.25" customHeight="1" x14ac:dyDescent="0.25">
      <c r="A1128" s="37" t="s">
        <v>552</v>
      </c>
      <c r="B1128" s="36" t="s">
        <v>1295</v>
      </c>
      <c r="C1128" s="37" t="s">
        <v>480</v>
      </c>
      <c r="D1128" s="214">
        <v>40809</v>
      </c>
      <c r="E1128" s="54">
        <v>42947</v>
      </c>
      <c r="F1128" s="54">
        <v>42978</v>
      </c>
      <c r="G1128" s="211">
        <v>2</v>
      </c>
      <c r="H1128" s="211">
        <v>2</v>
      </c>
      <c r="I1128" s="39">
        <v>102.4</v>
      </c>
      <c r="J1128" s="211">
        <f>SUM(K1128:L1128)</f>
        <v>2</v>
      </c>
      <c r="K1128" s="211">
        <v>0</v>
      </c>
      <c r="L1128" s="211">
        <v>2</v>
      </c>
      <c r="M1128" s="209">
        <f>SUM(N1128:O1128)</f>
        <v>102.4</v>
      </c>
      <c r="N1128" s="39">
        <v>0</v>
      </c>
      <c r="O1128" s="39">
        <v>102.4</v>
      </c>
      <c r="P1128" s="209">
        <f t="shared" si="325"/>
        <v>3730432</v>
      </c>
      <c r="Q1128" s="209">
        <v>1805649.58</v>
      </c>
      <c r="R1128" s="209">
        <v>1828543.3</v>
      </c>
      <c r="S1128" s="209">
        <f>P1128-Q1128-R1128</f>
        <v>96239.119999999879</v>
      </c>
      <c r="T1128" s="210"/>
      <c r="AI1128" s="142"/>
      <c r="AJ1128" s="205"/>
      <c r="AK1128" s="206"/>
    </row>
    <row r="1129" spans="1:37" ht="11.25" customHeight="1" x14ac:dyDescent="0.25">
      <c r="A1129" s="37" t="s">
        <v>517</v>
      </c>
      <c r="B1129" s="36" t="s">
        <v>1296</v>
      </c>
      <c r="C1129" s="37" t="s">
        <v>486</v>
      </c>
      <c r="D1129" s="214">
        <v>40809</v>
      </c>
      <c r="E1129" s="54">
        <v>42947</v>
      </c>
      <c r="F1129" s="54">
        <v>42978</v>
      </c>
      <c r="G1129" s="211">
        <v>4</v>
      </c>
      <c r="H1129" s="211">
        <v>4</v>
      </c>
      <c r="I1129" s="39">
        <v>73.3</v>
      </c>
      <c r="J1129" s="211">
        <f>SUM(K1129:L1129)</f>
        <v>1</v>
      </c>
      <c r="K1129" s="211">
        <v>0</v>
      </c>
      <c r="L1129" s="211">
        <v>1</v>
      </c>
      <c r="M1129" s="209">
        <f>SUM(N1129:O1129)</f>
        <v>36.9</v>
      </c>
      <c r="N1129" s="39">
        <v>0</v>
      </c>
      <c r="O1129" s="39">
        <v>36.9</v>
      </c>
      <c r="P1129" s="209">
        <f t="shared" si="325"/>
        <v>1344267</v>
      </c>
      <c r="Q1129" s="209">
        <v>650668.65</v>
      </c>
      <c r="R1129" s="209">
        <v>658918.43000000005</v>
      </c>
      <c r="S1129" s="209">
        <f>P1129-Q1129-R1129</f>
        <v>34679.919999999925</v>
      </c>
      <c r="T1129" s="210"/>
      <c r="AI1129" s="142"/>
      <c r="AJ1129" s="205"/>
      <c r="AK1129" s="206"/>
    </row>
    <row r="1130" spans="1:37" ht="11.25" customHeight="1" x14ac:dyDescent="0.25">
      <c r="A1130" s="37" t="s">
        <v>555</v>
      </c>
      <c r="B1130" s="36" t="s">
        <v>1297</v>
      </c>
      <c r="C1130" s="37" t="s">
        <v>323</v>
      </c>
      <c r="D1130" s="214">
        <v>40809</v>
      </c>
      <c r="E1130" s="54">
        <v>42947</v>
      </c>
      <c r="F1130" s="54">
        <v>42978</v>
      </c>
      <c r="G1130" s="211">
        <v>6</v>
      </c>
      <c r="H1130" s="211">
        <v>6</v>
      </c>
      <c r="I1130" s="39">
        <v>96.2</v>
      </c>
      <c r="J1130" s="211">
        <f>SUM(K1130:L1130)</f>
        <v>3</v>
      </c>
      <c r="K1130" s="211">
        <v>2</v>
      </c>
      <c r="L1130" s="211">
        <v>1</v>
      </c>
      <c r="M1130" s="209">
        <f>SUM(N1130:O1130)</f>
        <v>72.099999999999994</v>
      </c>
      <c r="N1130" s="39">
        <v>50.3</v>
      </c>
      <c r="O1130" s="39">
        <v>21.8</v>
      </c>
      <c r="P1130" s="209">
        <f t="shared" si="325"/>
        <v>2626603</v>
      </c>
      <c r="Q1130" s="209">
        <v>1271360.69</v>
      </c>
      <c r="R1130" s="209">
        <v>1287480.19</v>
      </c>
      <c r="S1130" s="209">
        <f>P1130-Q1130-R1130</f>
        <v>67762.120000000112</v>
      </c>
      <c r="T1130" s="210"/>
      <c r="AI1130" s="142"/>
      <c r="AJ1130" s="205"/>
      <c r="AK1130" s="206"/>
    </row>
    <row r="1131" spans="1:37" ht="11.25" customHeight="1" x14ac:dyDescent="0.25">
      <c r="A1131" s="37" t="s">
        <v>558</v>
      </c>
      <c r="B1131" s="36" t="s">
        <v>1298</v>
      </c>
      <c r="C1131" s="37" t="s">
        <v>137</v>
      </c>
      <c r="D1131" s="214">
        <v>40844</v>
      </c>
      <c r="E1131" s="54">
        <v>42947</v>
      </c>
      <c r="F1131" s="54">
        <v>42978</v>
      </c>
      <c r="G1131" s="211">
        <v>3</v>
      </c>
      <c r="H1131" s="211">
        <v>3</v>
      </c>
      <c r="I1131" s="39">
        <v>106.8</v>
      </c>
      <c r="J1131" s="211">
        <f>SUM(K1131:L1131)</f>
        <v>2</v>
      </c>
      <c r="K1131" s="211">
        <v>0</v>
      </c>
      <c r="L1131" s="211">
        <v>2</v>
      </c>
      <c r="M1131" s="209">
        <f>SUM(N1131:O1131)</f>
        <v>53.1</v>
      </c>
      <c r="N1131" s="39">
        <v>0</v>
      </c>
      <c r="O1131" s="39">
        <v>53.1</v>
      </c>
      <c r="P1131" s="209">
        <f t="shared" si="325"/>
        <v>1934433</v>
      </c>
      <c r="Q1131" s="209">
        <v>936328.05</v>
      </c>
      <c r="R1131" s="209">
        <v>948199.7</v>
      </c>
      <c r="S1131" s="209">
        <f>P1131-Q1131-R1131</f>
        <v>49905.25</v>
      </c>
      <c r="T1131" s="210"/>
      <c r="AI1131" s="142"/>
      <c r="AJ1131" s="205"/>
      <c r="AK1131" s="206"/>
    </row>
    <row r="1132" spans="1:37" ht="21" x14ac:dyDescent="0.25">
      <c r="A1132" s="66"/>
      <c r="B1132" s="36" t="s">
        <v>89</v>
      </c>
      <c r="C1132" s="37"/>
      <c r="D1132" s="214"/>
      <c r="E1132" s="54"/>
      <c r="F1132" s="54"/>
      <c r="G1132" s="211"/>
      <c r="H1132" s="211"/>
      <c r="I1132" s="209"/>
      <c r="J1132" s="211"/>
      <c r="K1132" s="211"/>
      <c r="L1132" s="211"/>
      <c r="M1132" s="209"/>
      <c r="N1132" s="209"/>
      <c r="O1132" s="209"/>
      <c r="P1132" s="209"/>
      <c r="Q1132" s="209"/>
      <c r="R1132" s="209"/>
      <c r="S1132" s="209"/>
      <c r="T1132" s="210"/>
      <c r="AI1132" s="142"/>
      <c r="AJ1132" s="205"/>
      <c r="AK1132" s="206"/>
    </row>
    <row r="1133" spans="1:37" ht="31.5" x14ac:dyDescent="0.25">
      <c r="A1133" s="66"/>
      <c r="B1133" s="35" t="s">
        <v>1299</v>
      </c>
      <c r="C1133" s="210" t="s">
        <v>31</v>
      </c>
      <c r="D1133" s="214" t="s">
        <v>31</v>
      </c>
      <c r="E1133" s="210" t="s">
        <v>31</v>
      </c>
      <c r="F1133" s="210" t="s">
        <v>31</v>
      </c>
      <c r="G1133" s="211">
        <f>SUM(G1134:G1157)</f>
        <v>271</v>
      </c>
      <c r="H1133" s="211">
        <f t="shared" ref="H1133:S1133" si="326">SUM(H1134:H1157)</f>
        <v>269</v>
      </c>
      <c r="I1133" s="209">
        <f>SUM(I1134:I1157)</f>
        <v>4361.7</v>
      </c>
      <c r="J1133" s="211">
        <f>SUM(J1134:J1157)</f>
        <v>108</v>
      </c>
      <c r="K1133" s="211">
        <f t="shared" si="326"/>
        <v>69</v>
      </c>
      <c r="L1133" s="211">
        <f t="shared" si="326"/>
        <v>39</v>
      </c>
      <c r="M1133" s="209">
        <f>SUM(M1134:M1157)</f>
        <v>3893.4000000000005</v>
      </c>
      <c r="N1133" s="209">
        <f t="shared" si="326"/>
        <v>2356.3000000000002</v>
      </c>
      <c r="O1133" s="209">
        <f t="shared" si="326"/>
        <v>1537.0999999999997</v>
      </c>
      <c r="P1133" s="209">
        <f t="shared" si="326"/>
        <v>141836562</v>
      </c>
      <c r="Q1133" s="209">
        <f t="shared" si="326"/>
        <v>68653477.319999993</v>
      </c>
      <c r="R1133" s="209">
        <f t="shared" si="326"/>
        <v>69523930.450000003</v>
      </c>
      <c r="S1133" s="209">
        <f t="shared" si="326"/>
        <v>3659154.2299999995</v>
      </c>
      <c r="T1133" s="210"/>
      <c r="AI1133" s="142"/>
      <c r="AJ1133" s="205"/>
      <c r="AK1133" s="206"/>
    </row>
    <row r="1134" spans="1:37" x14ac:dyDescent="0.25">
      <c r="A1134" s="37" t="s">
        <v>127</v>
      </c>
      <c r="B1134" s="36" t="s">
        <v>1300</v>
      </c>
      <c r="C1134" s="37" t="s">
        <v>181</v>
      </c>
      <c r="D1134" s="214">
        <v>39057</v>
      </c>
      <c r="E1134" s="54">
        <v>42947</v>
      </c>
      <c r="F1134" s="54">
        <v>42978</v>
      </c>
      <c r="G1134" s="211">
        <v>11</v>
      </c>
      <c r="H1134" s="211">
        <v>11</v>
      </c>
      <c r="I1134" s="39">
        <v>215.7</v>
      </c>
      <c r="J1134" s="211">
        <f t="shared" ref="J1134:J1155" si="327">SUM(K1134:L1134)</f>
        <v>3</v>
      </c>
      <c r="K1134" s="211">
        <v>0</v>
      </c>
      <c r="L1134" s="211">
        <v>3</v>
      </c>
      <c r="M1134" s="209">
        <f t="shared" ref="M1134:M1157" si="328">SUM(N1134:O1134)</f>
        <v>167.9</v>
      </c>
      <c r="N1134" s="39">
        <v>0</v>
      </c>
      <c r="O1134" s="39">
        <v>167.9</v>
      </c>
      <c r="P1134" s="209">
        <f t="shared" ref="P1134:P1177" si="329">M1134*36430</f>
        <v>6116597</v>
      </c>
      <c r="Q1134" s="209">
        <v>2960630.51</v>
      </c>
      <c r="R1134" s="209">
        <v>2998168.17</v>
      </c>
      <c r="S1134" s="209">
        <f t="shared" ref="S1134:S1157" si="330">P1134-Q1134-R1134</f>
        <v>157798.3200000003</v>
      </c>
      <c r="T1134" s="210"/>
      <c r="AI1134" s="142"/>
      <c r="AJ1134" s="205"/>
      <c r="AK1134" s="206"/>
    </row>
    <row r="1135" spans="1:37" x14ac:dyDescent="0.25">
      <c r="A1135" s="37" t="s">
        <v>521</v>
      </c>
      <c r="B1135" s="36" t="s">
        <v>1301</v>
      </c>
      <c r="C1135" s="37" t="s">
        <v>42</v>
      </c>
      <c r="D1135" s="214">
        <v>39063</v>
      </c>
      <c r="E1135" s="54">
        <v>42947</v>
      </c>
      <c r="F1135" s="54">
        <v>42978</v>
      </c>
      <c r="G1135" s="211">
        <v>11</v>
      </c>
      <c r="H1135" s="211">
        <v>11</v>
      </c>
      <c r="I1135" s="39">
        <v>216.6</v>
      </c>
      <c r="J1135" s="211">
        <f t="shared" si="327"/>
        <v>5</v>
      </c>
      <c r="K1135" s="211">
        <v>3</v>
      </c>
      <c r="L1135" s="211">
        <v>2</v>
      </c>
      <c r="M1135" s="209">
        <f t="shared" si="328"/>
        <v>216.6</v>
      </c>
      <c r="N1135" s="39">
        <v>106.3</v>
      </c>
      <c r="O1135" s="39">
        <v>110.3</v>
      </c>
      <c r="P1135" s="209">
        <f t="shared" si="329"/>
        <v>7890738</v>
      </c>
      <c r="Q1135" s="209">
        <v>3819372.06</v>
      </c>
      <c r="R1135" s="209">
        <v>3867797.64</v>
      </c>
      <c r="S1135" s="209">
        <f t="shared" si="330"/>
        <v>203568.29999999981</v>
      </c>
      <c r="T1135" s="210"/>
      <c r="AI1135" s="142"/>
      <c r="AJ1135" s="205"/>
      <c r="AK1135" s="206"/>
    </row>
    <row r="1136" spans="1:37" x14ac:dyDescent="0.25">
      <c r="A1136" s="37" t="s">
        <v>125</v>
      </c>
      <c r="B1136" s="36" t="s">
        <v>1302</v>
      </c>
      <c r="C1136" s="37" t="s">
        <v>277</v>
      </c>
      <c r="D1136" s="214">
        <v>39022</v>
      </c>
      <c r="E1136" s="54">
        <v>42947</v>
      </c>
      <c r="F1136" s="54">
        <v>42978</v>
      </c>
      <c r="G1136" s="211">
        <v>9</v>
      </c>
      <c r="H1136" s="211">
        <v>9</v>
      </c>
      <c r="I1136" s="39">
        <v>86.1</v>
      </c>
      <c r="J1136" s="211">
        <f t="shared" si="327"/>
        <v>2</v>
      </c>
      <c r="K1136" s="211">
        <v>0</v>
      </c>
      <c r="L1136" s="211">
        <v>2</v>
      </c>
      <c r="M1136" s="209">
        <f t="shared" si="328"/>
        <v>78.900000000000006</v>
      </c>
      <c r="N1136" s="39">
        <v>0</v>
      </c>
      <c r="O1136" s="39">
        <v>78.900000000000006</v>
      </c>
      <c r="P1136" s="209">
        <f t="shared" si="329"/>
        <v>2874327</v>
      </c>
      <c r="Q1136" s="209">
        <v>1391267.11</v>
      </c>
      <c r="R1136" s="209">
        <v>1408906.9</v>
      </c>
      <c r="S1136" s="209">
        <f t="shared" si="330"/>
        <v>74152.989999999991</v>
      </c>
      <c r="T1136" s="210"/>
      <c r="AI1136" s="142"/>
      <c r="AJ1136" s="205"/>
      <c r="AK1136" s="206"/>
    </row>
    <row r="1137" spans="1:37" x14ac:dyDescent="0.25">
      <c r="A1137" s="37" t="s">
        <v>523</v>
      </c>
      <c r="B1137" s="36" t="s">
        <v>1303</v>
      </c>
      <c r="C1137" s="37" t="s">
        <v>116</v>
      </c>
      <c r="D1137" s="214">
        <v>39022</v>
      </c>
      <c r="E1137" s="54">
        <v>42947</v>
      </c>
      <c r="F1137" s="54">
        <v>42978</v>
      </c>
      <c r="G1137" s="211">
        <v>5</v>
      </c>
      <c r="H1137" s="211">
        <v>5</v>
      </c>
      <c r="I1137" s="39">
        <v>251.2</v>
      </c>
      <c r="J1137" s="211">
        <f t="shared" si="327"/>
        <v>1</v>
      </c>
      <c r="K1137" s="211">
        <v>0</v>
      </c>
      <c r="L1137" s="211">
        <v>1</v>
      </c>
      <c r="M1137" s="209">
        <f t="shared" si="328"/>
        <v>44.3</v>
      </c>
      <c r="N1137" s="39">
        <v>0</v>
      </c>
      <c r="O1137" s="39">
        <v>44.3</v>
      </c>
      <c r="P1137" s="209">
        <f t="shared" si="329"/>
        <v>1613849</v>
      </c>
      <c r="Q1137" s="209">
        <v>781155.04</v>
      </c>
      <c r="R1137" s="209">
        <v>791059.26</v>
      </c>
      <c r="S1137" s="209">
        <f t="shared" si="330"/>
        <v>41634.699999999953</v>
      </c>
      <c r="T1137" s="210"/>
      <c r="AI1137" s="142"/>
      <c r="AJ1137" s="205"/>
      <c r="AK1137" s="206"/>
    </row>
    <row r="1138" spans="1:37" x14ac:dyDescent="0.25">
      <c r="A1138" s="37" t="s">
        <v>568</v>
      </c>
      <c r="B1138" s="36" t="s">
        <v>1304</v>
      </c>
      <c r="C1138" s="37" t="s">
        <v>116</v>
      </c>
      <c r="D1138" s="214">
        <v>40310</v>
      </c>
      <c r="E1138" s="54">
        <v>42947</v>
      </c>
      <c r="F1138" s="54">
        <v>42978</v>
      </c>
      <c r="G1138" s="211">
        <v>15</v>
      </c>
      <c r="H1138" s="211">
        <v>15</v>
      </c>
      <c r="I1138" s="39">
        <v>155.5</v>
      </c>
      <c r="J1138" s="211">
        <f t="shared" si="327"/>
        <v>5</v>
      </c>
      <c r="K1138" s="211">
        <v>1</v>
      </c>
      <c r="L1138" s="211">
        <v>4</v>
      </c>
      <c r="M1138" s="209">
        <f t="shared" si="328"/>
        <v>155.5</v>
      </c>
      <c r="N1138" s="39">
        <v>29.9</v>
      </c>
      <c r="O1138" s="39">
        <v>125.6</v>
      </c>
      <c r="P1138" s="209">
        <f t="shared" si="329"/>
        <v>5664865</v>
      </c>
      <c r="Q1138" s="209">
        <v>2741977.64</v>
      </c>
      <c r="R1138" s="209">
        <v>2776742.99</v>
      </c>
      <c r="S1138" s="209">
        <f t="shared" si="330"/>
        <v>146144.36999999965</v>
      </c>
      <c r="T1138" s="210"/>
      <c r="AI1138" s="142"/>
      <c r="AJ1138" s="205"/>
      <c r="AK1138" s="206"/>
    </row>
    <row r="1139" spans="1:37" x14ac:dyDescent="0.25">
      <c r="A1139" s="37" t="s">
        <v>571</v>
      </c>
      <c r="B1139" s="36" t="s">
        <v>1305</v>
      </c>
      <c r="C1139" s="37" t="s">
        <v>155</v>
      </c>
      <c r="D1139" s="214">
        <v>40310</v>
      </c>
      <c r="E1139" s="54">
        <v>42947</v>
      </c>
      <c r="F1139" s="54">
        <v>42978</v>
      </c>
      <c r="G1139" s="211">
        <v>5</v>
      </c>
      <c r="H1139" s="211">
        <v>5</v>
      </c>
      <c r="I1139" s="39">
        <v>150.6</v>
      </c>
      <c r="J1139" s="211">
        <f t="shared" si="327"/>
        <v>4</v>
      </c>
      <c r="K1139" s="211">
        <v>4</v>
      </c>
      <c r="L1139" s="211">
        <v>0</v>
      </c>
      <c r="M1139" s="209">
        <f t="shared" si="328"/>
        <v>150.6</v>
      </c>
      <c r="N1139" s="39">
        <v>150.6</v>
      </c>
      <c r="O1139" s="39">
        <v>0</v>
      </c>
      <c r="P1139" s="209">
        <f t="shared" si="329"/>
        <v>5486358</v>
      </c>
      <c r="Q1139" s="209">
        <v>2655574.48</v>
      </c>
      <c r="R1139" s="209">
        <v>2689244.34</v>
      </c>
      <c r="S1139" s="209">
        <f t="shared" si="330"/>
        <v>141539.18000000017</v>
      </c>
      <c r="T1139" s="210"/>
      <c r="AI1139" s="142"/>
      <c r="AJ1139" s="205"/>
      <c r="AK1139" s="206"/>
    </row>
    <row r="1140" spans="1:37" x14ac:dyDescent="0.25">
      <c r="A1140" s="37" t="s">
        <v>574</v>
      </c>
      <c r="B1140" s="36" t="s">
        <v>1306</v>
      </c>
      <c r="C1140" s="37" t="s">
        <v>277</v>
      </c>
      <c r="D1140" s="214">
        <v>40310</v>
      </c>
      <c r="E1140" s="54">
        <v>42947</v>
      </c>
      <c r="F1140" s="54">
        <v>42978</v>
      </c>
      <c r="G1140" s="211">
        <v>21</v>
      </c>
      <c r="H1140" s="211">
        <v>21</v>
      </c>
      <c r="I1140" s="39">
        <v>241.9</v>
      </c>
      <c r="J1140" s="211">
        <f t="shared" si="327"/>
        <v>6</v>
      </c>
      <c r="K1140" s="211">
        <v>4</v>
      </c>
      <c r="L1140" s="211">
        <v>2</v>
      </c>
      <c r="M1140" s="209">
        <f t="shared" si="328"/>
        <v>212.20000000000002</v>
      </c>
      <c r="N1140" s="39">
        <v>149.30000000000001</v>
      </c>
      <c r="O1140" s="39">
        <v>62.9</v>
      </c>
      <c r="P1140" s="209">
        <f t="shared" si="329"/>
        <v>7730446.0000000009</v>
      </c>
      <c r="Q1140" s="209">
        <v>3741785.56</v>
      </c>
      <c r="R1140" s="209">
        <v>3789227.42</v>
      </c>
      <c r="S1140" s="209">
        <f t="shared" si="330"/>
        <v>199433.02000000095</v>
      </c>
      <c r="T1140" s="210"/>
      <c r="AI1140" s="142"/>
      <c r="AJ1140" s="205"/>
      <c r="AK1140" s="206"/>
    </row>
    <row r="1141" spans="1:37" x14ac:dyDescent="0.25">
      <c r="A1141" s="37" t="s">
        <v>577</v>
      </c>
      <c r="B1141" s="36" t="s">
        <v>1307</v>
      </c>
      <c r="C1141" s="37" t="s">
        <v>104</v>
      </c>
      <c r="D1141" s="214">
        <v>40448</v>
      </c>
      <c r="E1141" s="54">
        <v>42947</v>
      </c>
      <c r="F1141" s="54">
        <v>42978</v>
      </c>
      <c r="G1141" s="211">
        <v>11</v>
      </c>
      <c r="H1141" s="211">
        <v>11</v>
      </c>
      <c r="I1141" s="39">
        <v>154.9</v>
      </c>
      <c r="J1141" s="211">
        <f t="shared" si="327"/>
        <v>4</v>
      </c>
      <c r="K1141" s="211">
        <v>3</v>
      </c>
      <c r="L1141" s="211">
        <v>1</v>
      </c>
      <c r="M1141" s="209">
        <f t="shared" si="328"/>
        <v>154.89999999999998</v>
      </c>
      <c r="N1141" s="39">
        <v>113.6</v>
      </c>
      <c r="O1141" s="39">
        <v>41.3</v>
      </c>
      <c r="P1141" s="209">
        <f t="shared" si="329"/>
        <v>5643006.9999999991</v>
      </c>
      <c r="Q1141" s="209">
        <v>2731397.66</v>
      </c>
      <c r="R1141" s="209">
        <v>2766028.88</v>
      </c>
      <c r="S1141" s="209">
        <f t="shared" si="330"/>
        <v>145580.45999999903</v>
      </c>
      <c r="T1141" s="210"/>
      <c r="AI1141" s="142"/>
      <c r="AJ1141" s="205"/>
      <c r="AK1141" s="206"/>
    </row>
    <row r="1142" spans="1:37" x14ac:dyDescent="0.25">
      <c r="A1142" s="37" t="s">
        <v>579</v>
      </c>
      <c r="B1142" s="36" t="s">
        <v>1308</v>
      </c>
      <c r="C1142" s="37" t="s">
        <v>98</v>
      </c>
      <c r="D1142" s="214">
        <v>40310</v>
      </c>
      <c r="E1142" s="54">
        <v>42947</v>
      </c>
      <c r="F1142" s="54">
        <v>42978</v>
      </c>
      <c r="G1142" s="211">
        <v>15</v>
      </c>
      <c r="H1142" s="211">
        <v>13</v>
      </c>
      <c r="I1142" s="39">
        <v>314</v>
      </c>
      <c r="J1142" s="211">
        <f t="shared" si="327"/>
        <v>6</v>
      </c>
      <c r="K1142" s="211">
        <v>5</v>
      </c>
      <c r="L1142" s="211">
        <v>1</v>
      </c>
      <c r="M1142" s="209">
        <f t="shared" si="328"/>
        <v>247.5</v>
      </c>
      <c r="N1142" s="39">
        <v>192.2</v>
      </c>
      <c r="O1142" s="39">
        <v>55.3</v>
      </c>
      <c r="P1142" s="209">
        <f t="shared" si="329"/>
        <v>9016425</v>
      </c>
      <c r="Q1142" s="209">
        <v>4364240.93</v>
      </c>
      <c r="R1142" s="209">
        <v>4419574.87</v>
      </c>
      <c r="S1142" s="209">
        <f t="shared" si="330"/>
        <v>232609.20000000019</v>
      </c>
      <c r="T1142" s="210"/>
      <c r="AI1142" s="142"/>
      <c r="AJ1142" s="205"/>
      <c r="AK1142" s="206"/>
    </row>
    <row r="1143" spans="1:37" x14ac:dyDescent="0.25">
      <c r="A1143" s="37" t="s">
        <v>581</v>
      </c>
      <c r="B1143" s="36" t="s">
        <v>469</v>
      </c>
      <c r="C1143" s="37" t="s">
        <v>96</v>
      </c>
      <c r="D1143" s="214">
        <v>40310</v>
      </c>
      <c r="E1143" s="54">
        <v>42947</v>
      </c>
      <c r="F1143" s="54">
        <v>42978</v>
      </c>
      <c r="G1143" s="211">
        <v>12</v>
      </c>
      <c r="H1143" s="211">
        <v>12</v>
      </c>
      <c r="I1143" s="39">
        <v>179.3</v>
      </c>
      <c r="J1143" s="211">
        <f t="shared" si="327"/>
        <v>4</v>
      </c>
      <c r="K1143" s="211">
        <v>2</v>
      </c>
      <c r="L1143" s="211">
        <v>2</v>
      </c>
      <c r="M1143" s="209">
        <f t="shared" si="328"/>
        <v>136.89999999999998</v>
      </c>
      <c r="N1143" s="39">
        <v>47.3</v>
      </c>
      <c r="O1143" s="39">
        <v>89.6</v>
      </c>
      <c r="P1143" s="209">
        <f t="shared" si="329"/>
        <v>4987266.9999999991</v>
      </c>
      <c r="Q1143" s="209">
        <v>2413998.3199999998</v>
      </c>
      <c r="R1143" s="209">
        <v>2444605.25</v>
      </c>
      <c r="S1143" s="209">
        <f t="shared" si="330"/>
        <v>128663.42999999924</v>
      </c>
      <c r="T1143" s="210"/>
      <c r="AI1143" s="142"/>
      <c r="AJ1143" s="205"/>
      <c r="AK1143" s="206"/>
    </row>
    <row r="1144" spans="1:37" x14ac:dyDescent="0.25">
      <c r="A1144" s="37" t="s">
        <v>584</v>
      </c>
      <c r="B1144" s="36" t="s">
        <v>1309</v>
      </c>
      <c r="C1144" s="37" t="s">
        <v>100</v>
      </c>
      <c r="D1144" s="214">
        <v>40310</v>
      </c>
      <c r="E1144" s="54">
        <v>42947</v>
      </c>
      <c r="F1144" s="54">
        <v>42978</v>
      </c>
      <c r="G1144" s="211">
        <v>7</v>
      </c>
      <c r="H1144" s="211">
        <v>7</v>
      </c>
      <c r="I1144" s="39">
        <v>128.6</v>
      </c>
      <c r="J1144" s="211">
        <f t="shared" si="327"/>
        <v>4</v>
      </c>
      <c r="K1144" s="211">
        <v>3</v>
      </c>
      <c r="L1144" s="211">
        <v>1</v>
      </c>
      <c r="M1144" s="209">
        <f t="shared" si="328"/>
        <v>128.6</v>
      </c>
      <c r="N1144" s="39">
        <v>100.7</v>
      </c>
      <c r="O1144" s="39">
        <v>27.9</v>
      </c>
      <c r="P1144" s="209">
        <f t="shared" si="329"/>
        <v>4684898</v>
      </c>
      <c r="Q1144" s="209">
        <v>2267641.9500000002</v>
      </c>
      <c r="R1144" s="209">
        <v>2296393.25</v>
      </c>
      <c r="S1144" s="209">
        <f t="shared" si="330"/>
        <v>120862.79999999981</v>
      </c>
      <c r="T1144" s="210"/>
      <c r="AI1144" s="142"/>
      <c r="AJ1144" s="205"/>
      <c r="AK1144" s="206"/>
    </row>
    <row r="1145" spans="1:37" x14ac:dyDescent="0.25">
      <c r="A1145" s="37" t="s">
        <v>587</v>
      </c>
      <c r="B1145" s="36" t="s">
        <v>1310</v>
      </c>
      <c r="C1145" s="37" t="s">
        <v>102</v>
      </c>
      <c r="D1145" s="214">
        <v>40448</v>
      </c>
      <c r="E1145" s="54">
        <v>42947</v>
      </c>
      <c r="F1145" s="54">
        <v>42978</v>
      </c>
      <c r="G1145" s="211">
        <v>9</v>
      </c>
      <c r="H1145" s="211">
        <v>9</v>
      </c>
      <c r="I1145" s="39">
        <v>170.7</v>
      </c>
      <c r="J1145" s="211">
        <f t="shared" si="327"/>
        <v>5</v>
      </c>
      <c r="K1145" s="211">
        <v>4</v>
      </c>
      <c r="L1145" s="211">
        <v>1</v>
      </c>
      <c r="M1145" s="209">
        <f t="shared" si="328"/>
        <v>144.19999999999999</v>
      </c>
      <c r="N1145" s="39">
        <v>108.8</v>
      </c>
      <c r="O1145" s="39">
        <v>35.4</v>
      </c>
      <c r="P1145" s="209">
        <f t="shared" si="329"/>
        <v>5253206</v>
      </c>
      <c r="Q1145" s="209">
        <v>2542721.38</v>
      </c>
      <c r="R1145" s="209">
        <v>2574960.39</v>
      </c>
      <c r="S1145" s="209">
        <f t="shared" si="330"/>
        <v>135524.22999999998</v>
      </c>
      <c r="T1145" s="210"/>
      <c r="AI1145" s="142"/>
      <c r="AJ1145" s="205"/>
      <c r="AK1145" s="206"/>
    </row>
    <row r="1146" spans="1:37" x14ac:dyDescent="0.25">
      <c r="A1146" s="37" t="s">
        <v>589</v>
      </c>
      <c r="B1146" s="36" t="s">
        <v>1311</v>
      </c>
      <c r="C1146" s="37" t="s">
        <v>64</v>
      </c>
      <c r="D1146" s="214">
        <v>40448</v>
      </c>
      <c r="E1146" s="54">
        <v>42947</v>
      </c>
      <c r="F1146" s="54">
        <v>42978</v>
      </c>
      <c r="G1146" s="211">
        <v>9</v>
      </c>
      <c r="H1146" s="211">
        <v>9</v>
      </c>
      <c r="I1146" s="39">
        <v>192.8</v>
      </c>
      <c r="J1146" s="211">
        <f t="shared" si="327"/>
        <v>5</v>
      </c>
      <c r="K1146" s="211">
        <v>3</v>
      </c>
      <c r="L1146" s="211">
        <v>2</v>
      </c>
      <c r="M1146" s="209">
        <f t="shared" si="328"/>
        <v>192.8</v>
      </c>
      <c r="N1146" s="39">
        <v>99.8</v>
      </c>
      <c r="O1146" s="39">
        <v>93</v>
      </c>
      <c r="P1146" s="209">
        <f t="shared" si="329"/>
        <v>7023704</v>
      </c>
      <c r="Q1146" s="209">
        <v>3399699.6</v>
      </c>
      <c r="R1146" s="209">
        <v>3442804.18</v>
      </c>
      <c r="S1146" s="209">
        <f t="shared" si="330"/>
        <v>181200.21999999974</v>
      </c>
      <c r="T1146" s="210"/>
      <c r="AI1146" s="142"/>
      <c r="AJ1146" s="205"/>
      <c r="AK1146" s="206"/>
    </row>
    <row r="1147" spans="1:37" x14ac:dyDescent="0.25">
      <c r="A1147" s="37" t="s">
        <v>591</v>
      </c>
      <c r="B1147" s="36" t="s">
        <v>1312</v>
      </c>
      <c r="C1147" s="37" t="s">
        <v>52</v>
      </c>
      <c r="D1147" s="214">
        <v>40448</v>
      </c>
      <c r="E1147" s="54">
        <v>42947</v>
      </c>
      <c r="F1147" s="54">
        <v>42978</v>
      </c>
      <c r="G1147" s="211">
        <v>22</v>
      </c>
      <c r="H1147" s="211">
        <v>22</v>
      </c>
      <c r="I1147" s="39">
        <v>245.2</v>
      </c>
      <c r="J1147" s="211">
        <f t="shared" si="327"/>
        <v>8</v>
      </c>
      <c r="K1147" s="211">
        <v>5</v>
      </c>
      <c r="L1147" s="211">
        <v>3</v>
      </c>
      <c r="M1147" s="209">
        <f t="shared" si="328"/>
        <v>226.8</v>
      </c>
      <c r="N1147" s="39">
        <v>122.1</v>
      </c>
      <c r="O1147" s="39">
        <v>104.7</v>
      </c>
      <c r="P1147" s="209">
        <f t="shared" si="329"/>
        <v>8262324</v>
      </c>
      <c r="Q1147" s="209">
        <v>3999231.69</v>
      </c>
      <c r="R1147" s="209">
        <v>4049937.69</v>
      </c>
      <c r="S1147" s="209">
        <f t="shared" si="330"/>
        <v>213154.62000000058</v>
      </c>
      <c r="T1147" s="210"/>
      <c r="AI1147" s="142"/>
      <c r="AJ1147" s="205"/>
      <c r="AK1147" s="206"/>
    </row>
    <row r="1148" spans="1:37" ht="11.25" customHeight="1" x14ac:dyDescent="0.25">
      <c r="A1148" s="37" t="s">
        <v>594</v>
      </c>
      <c r="B1148" s="36" t="s">
        <v>1313</v>
      </c>
      <c r="C1148" s="37" t="s">
        <v>288</v>
      </c>
      <c r="D1148" s="214">
        <v>40310</v>
      </c>
      <c r="E1148" s="54">
        <v>42947</v>
      </c>
      <c r="F1148" s="54">
        <v>42978</v>
      </c>
      <c r="G1148" s="211">
        <v>8</v>
      </c>
      <c r="H1148" s="211">
        <v>8</v>
      </c>
      <c r="I1148" s="39">
        <v>147.80000000000001</v>
      </c>
      <c r="J1148" s="211">
        <f t="shared" si="327"/>
        <v>4</v>
      </c>
      <c r="K1148" s="211">
        <v>2</v>
      </c>
      <c r="L1148" s="211">
        <v>2</v>
      </c>
      <c r="M1148" s="209">
        <f t="shared" si="328"/>
        <v>147.80000000000001</v>
      </c>
      <c r="N1148" s="39">
        <v>73.3</v>
      </c>
      <c r="O1148" s="39">
        <v>74.5</v>
      </c>
      <c r="P1148" s="209">
        <f t="shared" si="329"/>
        <v>5384354</v>
      </c>
      <c r="Q1148" s="209">
        <v>2606201.25</v>
      </c>
      <c r="R1148" s="209">
        <v>2639245.11</v>
      </c>
      <c r="S1148" s="209">
        <f t="shared" si="330"/>
        <v>138907.64000000013</v>
      </c>
      <c r="T1148" s="210"/>
      <c r="AI1148" s="142"/>
      <c r="AJ1148" s="205"/>
      <c r="AK1148" s="206"/>
    </row>
    <row r="1149" spans="1:37" ht="11.25" customHeight="1" x14ac:dyDescent="0.25">
      <c r="A1149" s="37" t="s">
        <v>597</v>
      </c>
      <c r="B1149" s="36" t="s">
        <v>1314</v>
      </c>
      <c r="C1149" s="37" t="s">
        <v>71</v>
      </c>
      <c r="D1149" s="214">
        <v>40310</v>
      </c>
      <c r="E1149" s="54">
        <v>42947</v>
      </c>
      <c r="F1149" s="54">
        <v>42978</v>
      </c>
      <c r="G1149" s="211">
        <v>13</v>
      </c>
      <c r="H1149" s="211">
        <v>13</v>
      </c>
      <c r="I1149" s="39">
        <v>144.1</v>
      </c>
      <c r="J1149" s="211">
        <f t="shared" si="327"/>
        <v>6</v>
      </c>
      <c r="K1149" s="211">
        <v>6</v>
      </c>
      <c r="L1149" s="211">
        <v>0</v>
      </c>
      <c r="M1149" s="209">
        <f t="shared" si="328"/>
        <v>144.1</v>
      </c>
      <c r="N1149" s="39">
        <v>144.1</v>
      </c>
      <c r="O1149" s="39">
        <v>0</v>
      </c>
      <c r="P1149" s="209">
        <f t="shared" si="329"/>
        <v>5249563</v>
      </c>
      <c r="Q1149" s="209">
        <v>2540958.0499999998</v>
      </c>
      <c r="R1149" s="209">
        <v>2573174.7000000002</v>
      </c>
      <c r="S1149" s="209">
        <f t="shared" si="330"/>
        <v>135430.25</v>
      </c>
      <c r="T1149" s="210"/>
      <c r="AI1149" s="142"/>
      <c r="AJ1149" s="205"/>
      <c r="AK1149" s="206"/>
    </row>
    <row r="1150" spans="1:37" ht="11.25" customHeight="1" x14ac:dyDescent="0.25">
      <c r="A1150" s="37" t="s">
        <v>599</v>
      </c>
      <c r="B1150" s="36" t="s">
        <v>1315</v>
      </c>
      <c r="C1150" s="37" t="s">
        <v>40</v>
      </c>
      <c r="D1150" s="214">
        <v>40448</v>
      </c>
      <c r="E1150" s="54">
        <v>42947</v>
      </c>
      <c r="F1150" s="54">
        <v>42978</v>
      </c>
      <c r="G1150" s="211">
        <v>9</v>
      </c>
      <c r="H1150" s="211">
        <v>9</v>
      </c>
      <c r="I1150" s="39">
        <v>172.5</v>
      </c>
      <c r="J1150" s="211">
        <f t="shared" si="327"/>
        <v>4</v>
      </c>
      <c r="K1150" s="211">
        <v>3</v>
      </c>
      <c r="L1150" s="211">
        <v>1</v>
      </c>
      <c r="M1150" s="209">
        <f t="shared" si="328"/>
        <v>172.5</v>
      </c>
      <c r="N1150" s="39">
        <v>130.19999999999999</v>
      </c>
      <c r="O1150" s="39">
        <v>42.3</v>
      </c>
      <c r="P1150" s="209">
        <f t="shared" si="329"/>
        <v>6284175</v>
      </c>
      <c r="Q1150" s="209">
        <v>3041743.68</v>
      </c>
      <c r="R1150" s="209">
        <v>3080309.75</v>
      </c>
      <c r="S1150" s="209">
        <f t="shared" si="330"/>
        <v>162121.56999999983</v>
      </c>
      <c r="T1150" s="210"/>
      <c r="AI1150" s="142"/>
      <c r="AJ1150" s="205"/>
      <c r="AK1150" s="206"/>
    </row>
    <row r="1151" spans="1:37" ht="11.25" customHeight="1" x14ac:dyDescent="0.25">
      <c r="A1151" s="37" t="s">
        <v>601</v>
      </c>
      <c r="B1151" s="36" t="s">
        <v>1316</v>
      </c>
      <c r="C1151" s="37" t="s">
        <v>174</v>
      </c>
      <c r="D1151" s="214">
        <v>40448</v>
      </c>
      <c r="E1151" s="54">
        <v>42947</v>
      </c>
      <c r="F1151" s="54">
        <v>42978</v>
      </c>
      <c r="G1151" s="211">
        <v>15</v>
      </c>
      <c r="H1151" s="211">
        <v>15</v>
      </c>
      <c r="I1151" s="39">
        <v>223.5</v>
      </c>
      <c r="J1151" s="211">
        <f t="shared" si="327"/>
        <v>5</v>
      </c>
      <c r="K1151" s="211">
        <v>4</v>
      </c>
      <c r="L1151" s="211">
        <v>1</v>
      </c>
      <c r="M1151" s="209">
        <f t="shared" si="328"/>
        <v>223.5</v>
      </c>
      <c r="N1151" s="39">
        <v>179.4</v>
      </c>
      <c r="O1151" s="39">
        <v>44.1</v>
      </c>
      <c r="P1151" s="209">
        <f t="shared" si="329"/>
        <v>8142105</v>
      </c>
      <c r="Q1151" s="209">
        <v>3941041.81</v>
      </c>
      <c r="R1151" s="209">
        <v>3991010.03</v>
      </c>
      <c r="S1151" s="209">
        <f t="shared" si="330"/>
        <v>210053.15999999968</v>
      </c>
      <c r="T1151" s="210"/>
      <c r="AI1151" s="142"/>
      <c r="AJ1151" s="205"/>
      <c r="AK1151" s="206"/>
    </row>
    <row r="1152" spans="1:37" ht="11.25" customHeight="1" x14ac:dyDescent="0.25">
      <c r="A1152" s="37" t="s">
        <v>603</v>
      </c>
      <c r="B1152" s="36" t="s">
        <v>1317</v>
      </c>
      <c r="C1152" s="37" t="s">
        <v>172</v>
      </c>
      <c r="D1152" s="214">
        <v>40448</v>
      </c>
      <c r="E1152" s="54">
        <v>42947</v>
      </c>
      <c r="F1152" s="54">
        <v>42978</v>
      </c>
      <c r="G1152" s="211">
        <v>8</v>
      </c>
      <c r="H1152" s="211">
        <v>8</v>
      </c>
      <c r="I1152" s="39">
        <v>136.5</v>
      </c>
      <c r="J1152" s="211">
        <f t="shared" si="327"/>
        <v>4</v>
      </c>
      <c r="K1152" s="211">
        <v>3</v>
      </c>
      <c r="L1152" s="211">
        <v>1</v>
      </c>
      <c r="M1152" s="209">
        <f t="shared" si="328"/>
        <v>136.5</v>
      </c>
      <c r="N1152" s="39">
        <v>107</v>
      </c>
      <c r="O1152" s="39">
        <v>29.5</v>
      </c>
      <c r="P1152" s="209">
        <f t="shared" si="329"/>
        <v>4972695</v>
      </c>
      <c r="Q1152" s="209">
        <v>2406945</v>
      </c>
      <c r="R1152" s="209">
        <v>2437462.5</v>
      </c>
      <c r="S1152" s="209">
        <f t="shared" si="330"/>
        <v>128287.5</v>
      </c>
      <c r="T1152" s="210"/>
      <c r="AI1152" s="142"/>
      <c r="AJ1152" s="205"/>
      <c r="AK1152" s="206"/>
    </row>
    <row r="1153" spans="1:37" ht="11.25" customHeight="1" x14ac:dyDescent="0.25">
      <c r="A1153" s="37" t="s">
        <v>605</v>
      </c>
      <c r="B1153" s="36" t="s">
        <v>1318</v>
      </c>
      <c r="C1153" s="37" t="s">
        <v>54</v>
      </c>
      <c r="D1153" s="214">
        <v>40448</v>
      </c>
      <c r="E1153" s="54">
        <v>42947</v>
      </c>
      <c r="F1153" s="54">
        <v>42978</v>
      </c>
      <c r="G1153" s="211">
        <v>10</v>
      </c>
      <c r="H1153" s="211">
        <v>10</v>
      </c>
      <c r="I1153" s="39">
        <v>136</v>
      </c>
      <c r="J1153" s="211">
        <f t="shared" si="327"/>
        <v>4</v>
      </c>
      <c r="K1153" s="211">
        <v>3</v>
      </c>
      <c r="L1153" s="211">
        <v>1</v>
      </c>
      <c r="M1153" s="209">
        <f t="shared" si="328"/>
        <v>136</v>
      </c>
      <c r="N1153" s="39">
        <v>102</v>
      </c>
      <c r="O1153" s="39">
        <v>34</v>
      </c>
      <c r="P1153" s="209">
        <f t="shared" si="329"/>
        <v>4954480</v>
      </c>
      <c r="Q1153" s="209">
        <v>2398128.35</v>
      </c>
      <c r="R1153" s="209">
        <v>2428534.0699999998</v>
      </c>
      <c r="S1153" s="209">
        <f t="shared" si="330"/>
        <v>127817.58000000007</v>
      </c>
      <c r="T1153" s="210"/>
      <c r="AI1153" s="142"/>
      <c r="AJ1153" s="205"/>
      <c r="AK1153" s="206"/>
    </row>
    <row r="1154" spans="1:37" ht="11.25" customHeight="1" x14ac:dyDescent="0.25">
      <c r="A1154" s="37" t="s">
        <v>607</v>
      </c>
      <c r="B1154" s="36" t="s">
        <v>1319</v>
      </c>
      <c r="C1154" s="37" t="s">
        <v>80</v>
      </c>
      <c r="D1154" s="214">
        <v>40448</v>
      </c>
      <c r="E1154" s="54">
        <v>42947</v>
      </c>
      <c r="F1154" s="54">
        <v>42978</v>
      </c>
      <c r="G1154" s="211">
        <v>13</v>
      </c>
      <c r="H1154" s="211">
        <v>13</v>
      </c>
      <c r="I1154" s="39">
        <v>211.9</v>
      </c>
      <c r="J1154" s="211">
        <f t="shared" si="327"/>
        <v>6</v>
      </c>
      <c r="K1154" s="211">
        <v>3</v>
      </c>
      <c r="L1154" s="211">
        <v>3</v>
      </c>
      <c r="M1154" s="209">
        <f t="shared" si="328"/>
        <v>211.89999999999998</v>
      </c>
      <c r="N1154" s="39">
        <v>109.1</v>
      </c>
      <c r="O1154" s="39">
        <v>102.8</v>
      </c>
      <c r="P1154" s="209">
        <f t="shared" si="329"/>
        <v>7719516.9999999991</v>
      </c>
      <c r="Q1154" s="209">
        <v>3736495.57</v>
      </c>
      <c r="R1154" s="209">
        <v>3783870.36</v>
      </c>
      <c r="S1154" s="209">
        <f t="shared" si="330"/>
        <v>199151.06999999937</v>
      </c>
      <c r="T1154" s="210"/>
      <c r="AI1154" s="142"/>
      <c r="AJ1154" s="205"/>
      <c r="AK1154" s="206"/>
    </row>
    <row r="1155" spans="1:37" ht="11.25" customHeight="1" x14ac:dyDescent="0.25">
      <c r="A1155" s="37" t="s">
        <v>609</v>
      </c>
      <c r="B1155" s="36" t="s">
        <v>1320</v>
      </c>
      <c r="C1155" s="37" t="s">
        <v>263</v>
      </c>
      <c r="D1155" s="214">
        <v>40448</v>
      </c>
      <c r="E1155" s="54">
        <v>42947</v>
      </c>
      <c r="F1155" s="54">
        <v>42978</v>
      </c>
      <c r="G1155" s="211">
        <v>13</v>
      </c>
      <c r="H1155" s="211">
        <v>13</v>
      </c>
      <c r="I1155" s="39">
        <v>162.6</v>
      </c>
      <c r="J1155" s="211">
        <f t="shared" si="327"/>
        <v>4</v>
      </c>
      <c r="K1155" s="211">
        <v>3</v>
      </c>
      <c r="L1155" s="211">
        <v>1</v>
      </c>
      <c r="M1155" s="209">
        <f t="shared" si="328"/>
        <v>162.60000000000002</v>
      </c>
      <c r="N1155" s="39">
        <v>120.9</v>
      </c>
      <c r="O1155" s="39">
        <v>41.7</v>
      </c>
      <c r="P1155" s="209">
        <f t="shared" si="329"/>
        <v>5923518.0000000009</v>
      </c>
      <c r="Q1155" s="209">
        <v>2867174.04</v>
      </c>
      <c r="R1155" s="209">
        <v>2903526.76</v>
      </c>
      <c r="S1155" s="209">
        <f t="shared" si="330"/>
        <v>152817.20000000112</v>
      </c>
      <c r="T1155" s="210"/>
      <c r="AI1155" s="142"/>
      <c r="AJ1155" s="205"/>
      <c r="AK1155" s="206"/>
    </row>
    <row r="1156" spans="1:37" ht="11.25" customHeight="1" x14ac:dyDescent="0.25">
      <c r="A1156" s="37" t="s">
        <v>611</v>
      </c>
      <c r="B1156" s="36" t="s">
        <v>1321</v>
      </c>
      <c r="C1156" s="37" t="s">
        <v>56</v>
      </c>
      <c r="D1156" s="214">
        <v>40448</v>
      </c>
      <c r="E1156" s="54">
        <v>42947</v>
      </c>
      <c r="F1156" s="54">
        <v>42978</v>
      </c>
      <c r="G1156" s="211">
        <v>10</v>
      </c>
      <c r="H1156" s="211">
        <v>10</v>
      </c>
      <c r="I1156" s="39">
        <v>176.4</v>
      </c>
      <c r="J1156" s="211">
        <f>SUM(K1156:L1156)</f>
        <v>5</v>
      </c>
      <c r="K1156" s="211">
        <v>2</v>
      </c>
      <c r="L1156" s="211">
        <v>3</v>
      </c>
      <c r="M1156" s="209">
        <f t="shared" si="328"/>
        <v>153.5</v>
      </c>
      <c r="N1156" s="39">
        <v>65.900000000000006</v>
      </c>
      <c r="O1156" s="39">
        <v>87.6</v>
      </c>
      <c r="P1156" s="209">
        <f t="shared" si="329"/>
        <v>5592005</v>
      </c>
      <c r="Q1156" s="209">
        <v>2706711.04</v>
      </c>
      <c r="R1156" s="209">
        <v>2741029.26</v>
      </c>
      <c r="S1156" s="209">
        <f t="shared" si="330"/>
        <v>144264.70000000019</v>
      </c>
      <c r="T1156" s="210"/>
      <c r="AI1156" s="142"/>
      <c r="AJ1156" s="205"/>
      <c r="AK1156" s="206"/>
    </row>
    <row r="1157" spans="1:37" ht="11.25" customHeight="1" x14ac:dyDescent="0.25">
      <c r="A1157" s="37" t="s">
        <v>612</v>
      </c>
      <c r="B1157" s="36" t="s">
        <v>1322</v>
      </c>
      <c r="C1157" s="37" t="s">
        <v>181</v>
      </c>
      <c r="D1157" s="214">
        <v>40448</v>
      </c>
      <c r="E1157" s="54">
        <v>42947</v>
      </c>
      <c r="F1157" s="54">
        <v>42978</v>
      </c>
      <c r="G1157" s="211">
        <v>10</v>
      </c>
      <c r="H1157" s="211">
        <v>10</v>
      </c>
      <c r="I1157" s="39">
        <v>147.30000000000001</v>
      </c>
      <c r="J1157" s="211">
        <f>SUM(K1157:L1157)</f>
        <v>4</v>
      </c>
      <c r="K1157" s="211">
        <v>3</v>
      </c>
      <c r="L1157" s="211">
        <v>1</v>
      </c>
      <c r="M1157" s="209">
        <f t="shared" si="328"/>
        <v>147.30000000000001</v>
      </c>
      <c r="N1157" s="39">
        <v>103.8</v>
      </c>
      <c r="O1157" s="39">
        <v>43.5</v>
      </c>
      <c r="P1157" s="209">
        <f t="shared" si="329"/>
        <v>5366139</v>
      </c>
      <c r="Q1157" s="209">
        <v>2597384.6</v>
      </c>
      <c r="R1157" s="209">
        <v>2630316.6800000002</v>
      </c>
      <c r="S1157" s="209">
        <f t="shared" si="330"/>
        <v>138437.71999999974</v>
      </c>
      <c r="T1157" s="210"/>
      <c r="AI1157" s="142"/>
      <c r="AJ1157" s="205"/>
      <c r="AK1157" s="206"/>
    </row>
    <row r="1158" spans="1:37" ht="21" x14ac:dyDescent="0.25">
      <c r="A1158" s="66"/>
      <c r="B1158" s="35" t="s">
        <v>107</v>
      </c>
      <c r="C1158" s="210"/>
      <c r="D1158" s="214"/>
      <c r="E1158" s="210"/>
      <c r="F1158" s="210"/>
      <c r="G1158" s="211"/>
      <c r="H1158" s="211"/>
      <c r="I1158" s="209"/>
      <c r="J1158" s="211"/>
      <c r="K1158" s="211"/>
      <c r="L1158" s="211"/>
      <c r="M1158" s="209"/>
      <c r="N1158" s="209"/>
      <c r="O1158" s="209"/>
      <c r="P1158" s="209"/>
      <c r="Q1158" s="209"/>
      <c r="R1158" s="209"/>
      <c r="S1158" s="209"/>
      <c r="T1158" s="210"/>
      <c r="AI1158" s="142"/>
      <c r="AJ1158" s="205"/>
      <c r="AK1158" s="206"/>
    </row>
    <row r="1159" spans="1:37" ht="31.5" x14ac:dyDescent="0.25">
      <c r="A1159" s="23"/>
      <c r="B1159" s="35" t="s">
        <v>90</v>
      </c>
      <c r="C1159" s="210" t="s">
        <v>31</v>
      </c>
      <c r="D1159" s="214" t="s">
        <v>31</v>
      </c>
      <c r="E1159" s="210" t="s">
        <v>31</v>
      </c>
      <c r="F1159" s="210" t="s">
        <v>31</v>
      </c>
      <c r="G1159" s="211">
        <f t="shared" ref="G1159:S1159" si="331">SUM(G1160:G1170)</f>
        <v>125</v>
      </c>
      <c r="H1159" s="115">
        <f t="shared" si="331"/>
        <v>125</v>
      </c>
      <c r="I1159" s="209">
        <f t="shared" si="331"/>
        <v>2226.6</v>
      </c>
      <c r="J1159" s="211">
        <f>SUM(J1160:J1170)</f>
        <v>49</v>
      </c>
      <c r="K1159" s="115">
        <f t="shared" si="331"/>
        <v>15</v>
      </c>
      <c r="L1159" s="115">
        <f t="shared" si="331"/>
        <v>34</v>
      </c>
      <c r="M1159" s="209">
        <f t="shared" si="331"/>
        <v>2183.1</v>
      </c>
      <c r="N1159" s="209">
        <f t="shared" si="331"/>
        <v>696.6099999999999</v>
      </c>
      <c r="O1159" s="209">
        <f t="shared" si="331"/>
        <v>1486.49</v>
      </c>
      <c r="P1159" s="209">
        <f t="shared" si="331"/>
        <v>79530333</v>
      </c>
      <c r="Q1159" s="209">
        <f t="shared" si="331"/>
        <v>38495250</v>
      </c>
      <c r="R1159" s="209">
        <f t="shared" si="331"/>
        <v>38983328.850000001</v>
      </c>
      <c r="S1159" s="209">
        <f t="shared" si="331"/>
        <v>2051754.1500000008</v>
      </c>
      <c r="T1159" s="210"/>
      <c r="AI1159" s="142"/>
      <c r="AJ1159" s="205"/>
      <c r="AK1159" s="206"/>
    </row>
    <row r="1160" spans="1:37" x14ac:dyDescent="0.25">
      <c r="A1160" s="37" t="s">
        <v>615</v>
      </c>
      <c r="B1160" s="36" t="s">
        <v>1323</v>
      </c>
      <c r="C1160" s="37" t="s">
        <v>151</v>
      </c>
      <c r="D1160" s="214">
        <v>40904</v>
      </c>
      <c r="E1160" s="54">
        <v>42947</v>
      </c>
      <c r="F1160" s="54">
        <v>42978</v>
      </c>
      <c r="G1160" s="211">
        <v>9</v>
      </c>
      <c r="H1160" s="211">
        <v>9</v>
      </c>
      <c r="I1160" s="39">
        <v>206.7</v>
      </c>
      <c r="J1160" s="211">
        <f>SUM(K1160:L1160)</f>
        <v>5</v>
      </c>
      <c r="K1160" s="211">
        <v>2</v>
      </c>
      <c r="L1160" s="211">
        <v>3</v>
      </c>
      <c r="M1160" s="209">
        <f t="shared" ref="M1160:M1170" si="332">SUM(N1160:O1160)</f>
        <v>206.7</v>
      </c>
      <c r="N1160" s="39">
        <v>80.8</v>
      </c>
      <c r="O1160" s="39">
        <v>125.9</v>
      </c>
      <c r="P1160" s="209">
        <f>M1160*36430</f>
        <v>7530081</v>
      </c>
      <c r="Q1160" s="209">
        <v>3644802.43</v>
      </c>
      <c r="R1160" s="209">
        <v>3691014.64</v>
      </c>
      <c r="S1160" s="209">
        <f t="shared" ref="S1160:S1170" si="333">P1160-Q1160-R1160</f>
        <v>194263.9299999997</v>
      </c>
      <c r="T1160" s="210"/>
      <c r="AI1160" s="142"/>
      <c r="AJ1160" s="205"/>
      <c r="AK1160" s="206"/>
    </row>
    <row r="1161" spans="1:37" s="139" customFormat="1" x14ac:dyDescent="0.25">
      <c r="A1161" s="37" t="s">
        <v>193</v>
      </c>
      <c r="B1161" s="36" t="s">
        <v>1324</v>
      </c>
      <c r="C1161" s="37" t="s">
        <v>73</v>
      </c>
      <c r="D1161" s="214">
        <v>40904</v>
      </c>
      <c r="E1161" s="54">
        <v>42947</v>
      </c>
      <c r="F1161" s="54">
        <v>42978</v>
      </c>
      <c r="G1161" s="211">
        <v>10</v>
      </c>
      <c r="H1161" s="211">
        <v>10</v>
      </c>
      <c r="I1161" s="39">
        <v>195.6</v>
      </c>
      <c r="J1161" s="211">
        <f t="shared" ref="J1161:J1170" si="334">SUM(K1161:L1161)</f>
        <v>4</v>
      </c>
      <c r="K1161" s="211">
        <v>2</v>
      </c>
      <c r="L1161" s="211">
        <v>2</v>
      </c>
      <c r="M1161" s="209">
        <f t="shared" si="332"/>
        <v>195.60000000000002</v>
      </c>
      <c r="N1161" s="39">
        <v>96.9</v>
      </c>
      <c r="O1161" s="39">
        <v>98.7</v>
      </c>
      <c r="P1161" s="209">
        <f t="shared" si="329"/>
        <v>7125708.0000000009</v>
      </c>
      <c r="Q1161" s="209">
        <v>3449072.83</v>
      </c>
      <c r="R1161" s="209">
        <v>3492803.41</v>
      </c>
      <c r="S1161" s="209">
        <f t="shared" si="333"/>
        <v>183831.76000000071</v>
      </c>
      <c r="T1161" s="39"/>
      <c r="Z1161" s="8"/>
      <c r="AA1161" s="8"/>
      <c r="AI1161" s="142"/>
      <c r="AJ1161" s="205"/>
      <c r="AK1161" s="206"/>
    </row>
    <row r="1162" spans="1:37" s="63" customFormat="1" x14ac:dyDescent="0.25">
      <c r="A1162" s="37" t="s">
        <v>620</v>
      </c>
      <c r="B1162" s="36" t="s">
        <v>1325</v>
      </c>
      <c r="C1162" s="37" t="s">
        <v>145</v>
      </c>
      <c r="D1162" s="214">
        <v>40904</v>
      </c>
      <c r="E1162" s="54">
        <v>42947</v>
      </c>
      <c r="F1162" s="54">
        <v>42978</v>
      </c>
      <c r="G1162" s="211">
        <v>11</v>
      </c>
      <c r="H1162" s="211">
        <v>11</v>
      </c>
      <c r="I1162" s="39">
        <v>216.6</v>
      </c>
      <c r="J1162" s="211">
        <f t="shared" si="334"/>
        <v>4</v>
      </c>
      <c r="K1162" s="211">
        <v>1</v>
      </c>
      <c r="L1162" s="211">
        <v>3</v>
      </c>
      <c r="M1162" s="209">
        <f t="shared" si="332"/>
        <v>216.6</v>
      </c>
      <c r="N1162" s="39">
        <v>54.15</v>
      </c>
      <c r="O1162" s="39">
        <v>162.44999999999999</v>
      </c>
      <c r="P1162" s="209">
        <f t="shared" si="329"/>
        <v>7890738</v>
      </c>
      <c r="Q1162" s="209">
        <v>3819372.06</v>
      </c>
      <c r="R1162" s="209">
        <v>3867797.64</v>
      </c>
      <c r="S1162" s="209">
        <f t="shared" si="333"/>
        <v>203568.29999999981</v>
      </c>
      <c r="T1162" s="39"/>
      <c r="Z1162" s="8"/>
      <c r="AA1162" s="8"/>
      <c r="AI1162" s="142"/>
      <c r="AJ1162" s="205"/>
      <c r="AK1162" s="206"/>
    </row>
    <row r="1163" spans="1:37" s="63" customFormat="1" x14ac:dyDescent="0.25">
      <c r="A1163" s="37" t="s">
        <v>548</v>
      </c>
      <c r="B1163" s="36" t="s">
        <v>1326</v>
      </c>
      <c r="C1163" s="37" t="s">
        <v>131</v>
      </c>
      <c r="D1163" s="214">
        <v>40904</v>
      </c>
      <c r="E1163" s="54">
        <v>42947</v>
      </c>
      <c r="F1163" s="54">
        <v>42978</v>
      </c>
      <c r="G1163" s="211">
        <v>9</v>
      </c>
      <c r="H1163" s="211">
        <v>9</v>
      </c>
      <c r="I1163" s="39">
        <v>197.4</v>
      </c>
      <c r="J1163" s="211">
        <f t="shared" si="334"/>
        <v>4</v>
      </c>
      <c r="K1163" s="211">
        <v>0</v>
      </c>
      <c r="L1163" s="211">
        <v>4</v>
      </c>
      <c r="M1163" s="209">
        <f t="shared" si="332"/>
        <v>197.4</v>
      </c>
      <c r="N1163" s="39">
        <v>0</v>
      </c>
      <c r="O1163" s="39">
        <v>197.4</v>
      </c>
      <c r="P1163" s="209">
        <f t="shared" si="329"/>
        <v>7191282</v>
      </c>
      <c r="Q1163" s="209">
        <v>3480812.77</v>
      </c>
      <c r="R1163" s="209">
        <v>3524945.77</v>
      </c>
      <c r="S1163" s="209">
        <f t="shared" si="333"/>
        <v>185523.45999999996</v>
      </c>
      <c r="T1163" s="39"/>
      <c r="Z1163" s="8"/>
      <c r="AA1163" s="8"/>
      <c r="AI1163" s="142"/>
      <c r="AJ1163" s="205"/>
      <c r="AK1163" s="206"/>
    </row>
    <row r="1164" spans="1:37" s="63" customFormat="1" x14ac:dyDescent="0.25">
      <c r="A1164" s="37" t="s">
        <v>624</v>
      </c>
      <c r="B1164" s="36" t="s">
        <v>1327</v>
      </c>
      <c r="C1164" s="37" t="s">
        <v>447</v>
      </c>
      <c r="D1164" s="214">
        <v>40904</v>
      </c>
      <c r="E1164" s="54">
        <v>42947</v>
      </c>
      <c r="F1164" s="54">
        <v>42978</v>
      </c>
      <c r="G1164" s="211">
        <v>9</v>
      </c>
      <c r="H1164" s="211">
        <v>9</v>
      </c>
      <c r="I1164" s="39">
        <v>176.7</v>
      </c>
      <c r="J1164" s="211">
        <f t="shared" si="334"/>
        <v>4</v>
      </c>
      <c r="K1164" s="211">
        <v>2</v>
      </c>
      <c r="L1164" s="211">
        <v>2</v>
      </c>
      <c r="M1164" s="209">
        <f t="shared" si="332"/>
        <v>176.7</v>
      </c>
      <c r="N1164" s="39">
        <v>89.66</v>
      </c>
      <c r="O1164" s="39">
        <v>87.04</v>
      </c>
      <c r="P1164" s="209">
        <f t="shared" si="329"/>
        <v>6437181</v>
      </c>
      <c r="Q1164" s="209">
        <v>3115803.52</v>
      </c>
      <c r="R1164" s="209">
        <v>3155308.61</v>
      </c>
      <c r="S1164" s="209">
        <f t="shared" si="333"/>
        <v>166068.87000000011</v>
      </c>
      <c r="T1164" s="39"/>
      <c r="Z1164" s="8"/>
      <c r="AA1164" s="8"/>
      <c r="AI1164" s="142"/>
      <c r="AJ1164" s="205"/>
      <c r="AK1164" s="206"/>
    </row>
    <row r="1165" spans="1:37" s="63" customFormat="1" x14ac:dyDescent="0.25">
      <c r="A1165" s="37" t="s">
        <v>627</v>
      </c>
      <c r="B1165" s="36" t="s">
        <v>1328</v>
      </c>
      <c r="C1165" s="37" t="s">
        <v>483</v>
      </c>
      <c r="D1165" s="214">
        <v>40904</v>
      </c>
      <c r="E1165" s="54">
        <v>42947</v>
      </c>
      <c r="F1165" s="54">
        <v>42978</v>
      </c>
      <c r="G1165" s="211">
        <v>9</v>
      </c>
      <c r="H1165" s="211">
        <v>9</v>
      </c>
      <c r="I1165" s="39">
        <v>166.4</v>
      </c>
      <c r="J1165" s="211">
        <f t="shared" si="334"/>
        <v>4</v>
      </c>
      <c r="K1165" s="211">
        <v>0</v>
      </c>
      <c r="L1165" s="211">
        <v>4</v>
      </c>
      <c r="M1165" s="209">
        <f t="shared" si="332"/>
        <v>166.4</v>
      </c>
      <c r="N1165" s="39">
        <v>0</v>
      </c>
      <c r="O1165" s="39">
        <v>166.4</v>
      </c>
      <c r="P1165" s="209">
        <f t="shared" si="329"/>
        <v>6061952</v>
      </c>
      <c r="Q1165" s="209">
        <v>2934180.57</v>
      </c>
      <c r="R1165" s="209">
        <v>2971382.86</v>
      </c>
      <c r="S1165" s="209">
        <f t="shared" si="333"/>
        <v>156388.5700000003</v>
      </c>
      <c r="T1165" s="39"/>
      <c r="Z1165" s="8"/>
      <c r="AA1165" s="8"/>
      <c r="AI1165" s="142"/>
      <c r="AJ1165" s="205"/>
      <c r="AK1165" s="206"/>
    </row>
    <row r="1166" spans="1:37" s="63" customFormat="1" x14ac:dyDescent="0.25">
      <c r="A1166" s="37" t="s">
        <v>629</v>
      </c>
      <c r="B1166" s="36" t="s">
        <v>1329</v>
      </c>
      <c r="C1166" s="37" t="s">
        <v>148</v>
      </c>
      <c r="D1166" s="214">
        <v>40896</v>
      </c>
      <c r="E1166" s="54">
        <v>42947</v>
      </c>
      <c r="F1166" s="54">
        <v>42978</v>
      </c>
      <c r="G1166" s="211">
        <v>9</v>
      </c>
      <c r="H1166" s="211">
        <v>9</v>
      </c>
      <c r="I1166" s="39">
        <v>174.6</v>
      </c>
      <c r="J1166" s="211">
        <f t="shared" si="334"/>
        <v>4</v>
      </c>
      <c r="K1166" s="211">
        <v>2</v>
      </c>
      <c r="L1166" s="211">
        <v>2</v>
      </c>
      <c r="M1166" s="209">
        <f t="shared" si="332"/>
        <v>131.10000000000002</v>
      </c>
      <c r="N1166" s="39">
        <v>66.900000000000006</v>
      </c>
      <c r="O1166" s="39">
        <v>64.2</v>
      </c>
      <c r="P1166" s="209">
        <f t="shared" si="329"/>
        <v>4775973.0000000009</v>
      </c>
      <c r="Q1166" s="209">
        <v>2311725.2000000002</v>
      </c>
      <c r="R1166" s="209">
        <v>2341035.41</v>
      </c>
      <c r="S1166" s="209">
        <f t="shared" si="333"/>
        <v>123212.3900000006</v>
      </c>
      <c r="T1166" s="39"/>
      <c r="Z1166" s="8"/>
      <c r="AA1166" s="8"/>
      <c r="AI1166" s="142"/>
      <c r="AJ1166" s="205"/>
      <c r="AK1166" s="206"/>
    </row>
    <row r="1167" spans="1:37" s="63" customFormat="1" x14ac:dyDescent="0.25">
      <c r="A1167" s="37" t="s">
        <v>633</v>
      </c>
      <c r="B1167" s="36" t="s">
        <v>1330</v>
      </c>
      <c r="C1167" s="37" t="s">
        <v>162</v>
      </c>
      <c r="D1167" s="214">
        <v>40896</v>
      </c>
      <c r="E1167" s="54">
        <v>42947</v>
      </c>
      <c r="F1167" s="54">
        <v>42978</v>
      </c>
      <c r="G1167" s="211">
        <v>13</v>
      </c>
      <c r="H1167" s="211">
        <v>13</v>
      </c>
      <c r="I1167" s="39">
        <v>200.7</v>
      </c>
      <c r="J1167" s="211">
        <f t="shared" si="334"/>
        <v>4</v>
      </c>
      <c r="K1167" s="211">
        <v>1</v>
      </c>
      <c r="L1167" s="211">
        <v>3</v>
      </c>
      <c r="M1167" s="209">
        <f t="shared" si="332"/>
        <v>200.7</v>
      </c>
      <c r="N1167" s="39">
        <v>50.3</v>
      </c>
      <c r="O1167" s="39">
        <v>150.4</v>
      </c>
      <c r="P1167" s="209">
        <f t="shared" si="329"/>
        <v>7311501</v>
      </c>
      <c r="Q1167" s="209">
        <v>3539002.64</v>
      </c>
      <c r="R1167" s="209">
        <v>3583873.44</v>
      </c>
      <c r="S1167" s="209">
        <f t="shared" si="333"/>
        <v>188624.91999999993</v>
      </c>
      <c r="T1167" s="39"/>
      <c r="Z1167" s="8"/>
      <c r="AA1167" s="8"/>
      <c r="AI1167" s="142"/>
      <c r="AJ1167" s="205"/>
      <c r="AK1167" s="206"/>
    </row>
    <row r="1168" spans="1:37" s="63" customFormat="1" ht="11.25" customHeight="1" x14ac:dyDescent="0.25">
      <c r="A1168" s="37" t="s">
        <v>636</v>
      </c>
      <c r="B1168" s="36" t="s">
        <v>1331</v>
      </c>
      <c r="C1168" s="37" t="s">
        <v>56</v>
      </c>
      <c r="D1168" s="214">
        <v>40882</v>
      </c>
      <c r="E1168" s="54">
        <v>42947</v>
      </c>
      <c r="F1168" s="54">
        <v>42978</v>
      </c>
      <c r="G1168" s="211">
        <v>26</v>
      </c>
      <c r="H1168" s="211">
        <v>26</v>
      </c>
      <c r="I1168" s="39">
        <v>325.7</v>
      </c>
      <c r="J1168" s="211">
        <f t="shared" si="334"/>
        <v>8</v>
      </c>
      <c r="K1168" s="211">
        <v>2</v>
      </c>
      <c r="L1168" s="211">
        <v>6</v>
      </c>
      <c r="M1168" s="209">
        <f t="shared" si="332"/>
        <v>325.7</v>
      </c>
      <c r="N1168" s="39">
        <v>123.2</v>
      </c>
      <c r="O1168" s="39">
        <v>202.5</v>
      </c>
      <c r="P1168" s="209">
        <f t="shared" si="329"/>
        <v>11865251</v>
      </c>
      <c r="Q1168" s="209">
        <v>5743164.7300000004</v>
      </c>
      <c r="R1168" s="209">
        <v>5815981.96</v>
      </c>
      <c r="S1168" s="209">
        <f t="shared" si="333"/>
        <v>306104.30999999959</v>
      </c>
      <c r="T1168" s="39"/>
      <c r="Z1168" s="8"/>
      <c r="AA1168" s="8"/>
      <c r="AI1168" s="142"/>
      <c r="AJ1168" s="205"/>
      <c r="AK1168" s="206"/>
    </row>
    <row r="1169" spans="1:37" x14ac:dyDescent="0.25">
      <c r="A1169" s="37" t="s">
        <v>639</v>
      </c>
      <c r="B1169" s="36" t="s">
        <v>1332</v>
      </c>
      <c r="C1169" s="37" t="s">
        <v>54</v>
      </c>
      <c r="D1169" s="214">
        <v>40882</v>
      </c>
      <c r="E1169" s="54">
        <v>42947</v>
      </c>
      <c r="F1169" s="54">
        <v>42978</v>
      </c>
      <c r="G1169" s="211">
        <v>9</v>
      </c>
      <c r="H1169" s="211">
        <v>9</v>
      </c>
      <c r="I1169" s="39">
        <v>165.3</v>
      </c>
      <c r="J1169" s="211">
        <f t="shared" si="334"/>
        <v>4</v>
      </c>
      <c r="K1169" s="211">
        <v>2</v>
      </c>
      <c r="L1169" s="211">
        <v>2</v>
      </c>
      <c r="M1169" s="209">
        <f t="shared" si="332"/>
        <v>165.3</v>
      </c>
      <c r="N1169" s="39">
        <v>84.3</v>
      </c>
      <c r="O1169" s="39">
        <v>81</v>
      </c>
      <c r="P1169" s="209">
        <f t="shared" si="329"/>
        <v>6021879</v>
      </c>
      <c r="Q1169" s="209">
        <v>2914783.94</v>
      </c>
      <c r="R1169" s="209">
        <v>2951740.31</v>
      </c>
      <c r="S1169" s="209">
        <f t="shared" si="333"/>
        <v>155354.75</v>
      </c>
      <c r="T1169" s="210"/>
      <c r="AI1169" s="142"/>
      <c r="AJ1169" s="205"/>
      <c r="AK1169" s="206"/>
    </row>
    <row r="1170" spans="1:37" s="60" customFormat="1" x14ac:dyDescent="0.25">
      <c r="A1170" s="37" t="s">
        <v>643</v>
      </c>
      <c r="B1170" s="36" t="s">
        <v>1333</v>
      </c>
      <c r="C1170" s="37" t="s">
        <v>46</v>
      </c>
      <c r="D1170" s="214">
        <v>40896</v>
      </c>
      <c r="E1170" s="54">
        <v>42947</v>
      </c>
      <c r="F1170" s="54">
        <v>42978</v>
      </c>
      <c r="G1170" s="211">
        <v>11</v>
      </c>
      <c r="H1170" s="211">
        <v>11</v>
      </c>
      <c r="I1170" s="39">
        <v>200.9</v>
      </c>
      <c r="J1170" s="211">
        <f t="shared" si="334"/>
        <v>4</v>
      </c>
      <c r="K1170" s="211">
        <v>1</v>
      </c>
      <c r="L1170" s="211">
        <v>3</v>
      </c>
      <c r="M1170" s="209">
        <f t="shared" si="332"/>
        <v>200.9</v>
      </c>
      <c r="N1170" s="39">
        <v>50.4</v>
      </c>
      <c r="O1170" s="39">
        <v>150.5</v>
      </c>
      <c r="P1170" s="209">
        <f t="shared" si="329"/>
        <v>7318787</v>
      </c>
      <c r="Q1170" s="209">
        <v>3542529.31</v>
      </c>
      <c r="R1170" s="209">
        <v>3587444.8</v>
      </c>
      <c r="S1170" s="209">
        <f t="shared" si="333"/>
        <v>188812.89000000013</v>
      </c>
      <c r="T1170" s="210"/>
      <c r="Z1170" s="8"/>
      <c r="AA1170" s="8"/>
      <c r="AI1170" s="142"/>
      <c r="AJ1170" s="205"/>
      <c r="AK1170" s="206"/>
    </row>
    <row r="1171" spans="1:37" ht="21.75" customHeight="1" x14ac:dyDescent="0.25">
      <c r="A1171" s="66"/>
      <c r="B1171" s="31" t="s">
        <v>119</v>
      </c>
      <c r="C1171" s="210"/>
      <c r="D1171" s="214"/>
      <c r="E1171" s="210"/>
      <c r="F1171" s="210"/>
      <c r="G1171" s="211"/>
      <c r="H1171" s="211"/>
      <c r="I1171" s="209"/>
      <c r="J1171" s="211"/>
      <c r="K1171" s="211"/>
      <c r="L1171" s="211"/>
      <c r="M1171" s="209"/>
      <c r="N1171" s="209"/>
      <c r="O1171" s="209"/>
      <c r="P1171" s="209"/>
      <c r="Q1171" s="209"/>
      <c r="R1171" s="209"/>
      <c r="S1171" s="209"/>
      <c r="T1171" s="210"/>
      <c r="AI1171" s="142"/>
      <c r="AJ1171" s="205"/>
      <c r="AK1171" s="206"/>
    </row>
    <row r="1172" spans="1:37" s="63" customFormat="1" ht="21" x14ac:dyDescent="0.25">
      <c r="A1172" s="123"/>
      <c r="B1172" s="52" t="s">
        <v>351</v>
      </c>
      <c r="C1172" s="39"/>
      <c r="D1172" s="214"/>
      <c r="E1172" s="39"/>
      <c r="F1172" s="39"/>
      <c r="G1172" s="211"/>
      <c r="H1172" s="211"/>
      <c r="I1172" s="209"/>
      <c r="J1172" s="211"/>
      <c r="K1172" s="211"/>
      <c r="L1172" s="211"/>
      <c r="M1172" s="209"/>
      <c r="N1172" s="209"/>
      <c r="O1172" s="209"/>
      <c r="P1172" s="209"/>
      <c r="Q1172" s="209"/>
      <c r="R1172" s="209"/>
      <c r="S1172" s="209"/>
      <c r="T1172" s="39"/>
      <c r="Z1172" s="8"/>
      <c r="AA1172" s="8"/>
      <c r="AI1172" s="142"/>
      <c r="AJ1172" s="205"/>
      <c r="AK1172" s="206"/>
    </row>
    <row r="1173" spans="1:37" s="63" customFormat="1" ht="31.5" x14ac:dyDescent="0.25">
      <c r="A1173" s="211"/>
      <c r="B1173" s="52" t="s">
        <v>1334</v>
      </c>
      <c r="C1173" s="210" t="s">
        <v>31</v>
      </c>
      <c r="D1173" s="214" t="s">
        <v>31</v>
      </c>
      <c r="E1173" s="210" t="s">
        <v>31</v>
      </c>
      <c r="F1173" s="210" t="s">
        <v>31</v>
      </c>
      <c r="G1173" s="211">
        <f>G1174</f>
        <v>7</v>
      </c>
      <c r="H1173" s="211">
        <f t="shared" ref="H1173:S1173" si="335">H1174</f>
        <v>7</v>
      </c>
      <c r="I1173" s="209">
        <f t="shared" si="335"/>
        <v>233.8</v>
      </c>
      <c r="J1173" s="211">
        <f t="shared" si="335"/>
        <v>4</v>
      </c>
      <c r="K1173" s="211">
        <f t="shared" si="335"/>
        <v>1</v>
      </c>
      <c r="L1173" s="211">
        <f t="shared" si="335"/>
        <v>3</v>
      </c>
      <c r="M1173" s="209">
        <f t="shared" si="335"/>
        <v>105.5</v>
      </c>
      <c r="N1173" s="209">
        <f t="shared" si="335"/>
        <v>24.8</v>
      </c>
      <c r="O1173" s="209">
        <f t="shared" si="335"/>
        <v>80.7</v>
      </c>
      <c r="P1173" s="209">
        <f t="shared" si="335"/>
        <v>3843365</v>
      </c>
      <c r="Q1173" s="209">
        <f t="shared" si="335"/>
        <v>1860312.8</v>
      </c>
      <c r="R1173" s="209">
        <f t="shared" si="335"/>
        <v>1883899.59</v>
      </c>
      <c r="S1173" s="209">
        <f t="shared" si="335"/>
        <v>99152.60999999987</v>
      </c>
      <c r="T1173" s="209"/>
      <c r="U1173" s="209">
        <f>SUM(U1174:U1174)</f>
        <v>0</v>
      </c>
      <c r="V1173" s="209">
        <f>SUM(V1174:V1174)</f>
        <v>0</v>
      </c>
      <c r="W1173" s="209">
        <f>SUM(W1174:W1174)</f>
        <v>0</v>
      </c>
      <c r="X1173" s="209">
        <f>SUM(X1174:X1174)</f>
        <v>0</v>
      </c>
      <c r="Y1173" s="209">
        <f>SUM(Y1174:Y1174)</f>
        <v>0</v>
      </c>
      <c r="Z1173" s="8"/>
      <c r="AA1173" s="209"/>
      <c r="AB1173" s="209"/>
      <c r="AC1173" s="209">
        <f t="shared" ref="AC1173:AH1173" si="336">SUM(AC1174:AC1174)</f>
        <v>0</v>
      </c>
      <c r="AD1173" s="209">
        <f t="shared" si="336"/>
        <v>0</v>
      </c>
      <c r="AE1173" s="209">
        <f t="shared" si="336"/>
        <v>0</v>
      </c>
      <c r="AF1173" s="209">
        <f t="shared" si="336"/>
        <v>0</v>
      </c>
      <c r="AG1173" s="209">
        <f t="shared" si="336"/>
        <v>0</v>
      </c>
      <c r="AH1173" s="209">
        <f t="shared" si="336"/>
        <v>0</v>
      </c>
      <c r="AI1173" s="142"/>
      <c r="AJ1173" s="205"/>
      <c r="AK1173" s="206"/>
    </row>
    <row r="1174" spans="1:37" x14ac:dyDescent="0.25">
      <c r="A1174" s="37" t="s">
        <v>645</v>
      </c>
      <c r="B1174" s="52" t="s">
        <v>372</v>
      </c>
      <c r="C1174" s="211">
        <v>4</v>
      </c>
      <c r="D1174" s="214" t="s">
        <v>373</v>
      </c>
      <c r="E1174" s="54">
        <v>42947</v>
      </c>
      <c r="F1174" s="54">
        <v>42978</v>
      </c>
      <c r="G1174" s="211">
        <v>7</v>
      </c>
      <c r="H1174" s="211">
        <v>7</v>
      </c>
      <c r="I1174" s="39">
        <v>233.8</v>
      </c>
      <c r="J1174" s="211">
        <f>SUM(K1174:L1174)</f>
        <v>4</v>
      </c>
      <c r="K1174" s="211">
        <v>1</v>
      </c>
      <c r="L1174" s="211">
        <v>3</v>
      </c>
      <c r="M1174" s="209">
        <f>SUM(N1174:O1174)</f>
        <v>105.5</v>
      </c>
      <c r="N1174" s="39">
        <v>24.8</v>
      </c>
      <c r="O1174" s="39">
        <v>80.7</v>
      </c>
      <c r="P1174" s="209">
        <f t="shared" si="329"/>
        <v>3843365</v>
      </c>
      <c r="Q1174" s="209">
        <v>1860312.8</v>
      </c>
      <c r="R1174" s="209">
        <v>1883899.59</v>
      </c>
      <c r="S1174" s="209">
        <f>P1174-Q1174-R1174</f>
        <v>99152.60999999987</v>
      </c>
      <c r="T1174" s="210"/>
      <c r="AI1174" s="142"/>
      <c r="AJ1174" s="205"/>
      <c r="AK1174" s="206"/>
    </row>
    <row r="1175" spans="1:37" ht="21" x14ac:dyDescent="0.25">
      <c r="A1175" s="66"/>
      <c r="B1175" s="36" t="s">
        <v>1335</v>
      </c>
      <c r="C1175" s="210"/>
      <c r="D1175" s="214"/>
      <c r="E1175" s="210"/>
      <c r="F1175" s="210"/>
      <c r="G1175" s="211"/>
      <c r="H1175" s="211"/>
      <c r="I1175" s="209"/>
      <c r="J1175" s="211"/>
      <c r="K1175" s="211"/>
      <c r="L1175" s="211"/>
      <c r="M1175" s="209"/>
      <c r="N1175" s="209"/>
      <c r="O1175" s="209"/>
      <c r="P1175" s="209"/>
      <c r="Q1175" s="209"/>
      <c r="R1175" s="209"/>
      <c r="S1175" s="209"/>
      <c r="T1175" s="210"/>
      <c r="AI1175" s="142"/>
      <c r="AJ1175" s="205"/>
      <c r="AK1175" s="206"/>
    </row>
    <row r="1176" spans="1:37" ht="31.5" x14ac:dyDescent="0.25">
      <c r="A1176" s="23"/>
      <c r="B1176" s="35" t="s">
        <v>900</v>
      </c>
      <c r="C1176" s="210" t="s">
        <v>31</v>
      </c>
      <c r="D1176" s="214" t="s">
        <v>31</v>
      </c>
      <c r="E1176" s="210" t="s">
        <v>31</v>
      </c>
      <c r="F1176" s="210" t="s">
        <v>31</v>
      </c>
      <c r="G1176" s="211">
        <f>SUM(G1177)</f>
        <v>34</v>
      </c>
      <c r="H1176" s="211">
        <f t="shared" ref="H1176:S1176" si="337">SUM(H1177)</f>
        <v>34</v>
      </c>
      <c r="I1176" s="209">
        <f t="shared" si="337"/>
        <v>630.20000000000005</v>
      </c>
      <c r="J1176" s="211">
        <f t="shared" si="337"/>
        <v>13</v>
      </c>
      <c r="K1176" s="211">
        <f t="shared" si="337"/>
        <v>9</v>
      </c>
      <c r="L1176" s="211">
        <f t="shared" si="337"/>
        <v>4</v>
      </c>
      <c r="M1176" s="209">
        <f t="shared" si="337"/>
        <v>434.8</v>
      </c>
      <c r="N1176" s="209">
        <f t="shared" si="337"/>
        <v>310</v>
      </c>
      <c r="O1176" s="209">
        <f t="shared" si="337"/>
        <v>124.8</v>
      </c>
      <c r="P1176" s="209">
        <f t="shared" si="337"/>
        <v>15839764</v>
      </c>
      <c r="Q1176" s="209">
        <f t="shared" si="337"/>
        <v>7666957.4000000004</v>
      </c>
      <c r="R1176" s="209">
        <f t="shared" si="337"/>
        <v>7764166.2699999996</v>
      </c>
      <c r="S1176" s="209">
        <f t="shared" si="337"/>
        <v>408640.33000000007</v>
      </c>
      <c r="T1176" s="210"/>
      <c r="AI1176" s="142"/>
      <c r="AJ1176" s="205"/>
      <c r="AK1176" s="206"/>
    </row>
    <row r="1177" spans="1:37" s="63" customFormat="1" x14ac:dyDescent="0.25">
      <c r="A1177" s="23">
        <v>123</v>
      </c>
      <c r="B1177" s="36" t="s">
        <v>1336</v>
      </c>
      <c r="C1177" s="37" t="s">
        <v>549</v>
      </c>
      <c r="D1177" s="214">
        <v>35745</v>
      </c>
      <c r="E1177" s="54">
        <v>42947</v>
      </c>
      <c r="F1177" s="54">
        <v>42978</v>
      </c>
      <c r="G1177" s="211">
        <v>34</v>
      </c>
      <c r="H1177" s="211">
        <v>34</v>
      </c>
      <c r="I1177" s="39">
        <v>630.20000000000005</v>
      </c>
      <c r="J1177" s="211">
        <f>SUM(K1177:L1177)</f>
        <v>13</v>
      </c>
      <c r="K1177" s="211">
        <v>9</v>
      </c>
      <c r="L1177" s="211">
        <v>4</v>
      </c>
      <c r="M1177" s="209">
        <f>SUM(N1177:O1177)</f>
        <v>434.8</v>
      </c>
      <c r="N1177" s="39">
        <v>310</v>
      </c>
      <c r="O1177" s="39">
        <v>124.8</v>
      </c>
      <c r="P1177" s="209">
        <f t="shared" si="329"/>
        <v>15839764</v>
      </c>
      <c r="Q1177" s="209">
        <v>7666957.4000000004</v>
      </c>
      <c r="R1177" s="209">
        <v>7764166.2699999996</v>
      </c>
      <c r="S1177" s="209">
        <f>P1177-Q1177-R1177</f>
        <v>408640.33000000007</v>
      </c>
      <c r="T1177" s="39"/>
      <c r="Z1177" s="8"/>
      <c r="AA1177" s="8"/>
      <c r="AI1177" s="142"/>
      <c r="AJ1177" s="205"/>
      <c r="AK1177" s="206"/>
    </row>
    <row r="1178" spans="1:37" s="63" customFormat="1" ht="21" x14ac:dyDescent="0.25">
      <c r="A1178" s="23"/>
      <c r="B1178" s="35" t="s">
        <v>142</v>
      </c>
      <c r="C1178" s="210"/>
      <c r="D1178" s="214"/>
      <c r="E1178" s="210"/>
      <c r="F1178" s="210"/>
      <c r="G1178" s="211"/>
      <c r="H1178" s="211"/>
      <c r="I1178" s="209"/>
      <c r="J1178" s="211"/>
      <c r="K1178" s="211"/>
      <c r="L1178" s="211"/>
      <c r="M1178" s="209"/>
      <c r="N1178" s="209"/>
      <c r="O1178" s="209"/>
      <c r="P1178" s="209"/>
      <c r="Q1178" s="209"/>
      <c r="R1178" s="209"/>
      <c r="S1178" s="209"/>
      <c r="T1178" s="39"/>
      <c r="Z1178" s="8"/>
      <c r="AA1178" s="8"/>
      <c r="AI1178" s="142"/>
      <c r="AJ1178" s="205"/>
      <c r="AK1178" s="206"/>
    </row>
    <row r="1179" spans="1:37" s="63" customFormat="1" ht="31.5" x14ac:dyDescent="0.25">
      <c r="A1179" s="23"/>
      <c r="B1179" s="35" t="s">
        <v>108</v>
      </c>
      <c r="C1179" s="210" t="s">
        <v>31</v>
      </c>
      <c r="D1179" s="214" t="s">
        <v>31</v>
      </c>
      <c r="E1179" s="210" t="s">
        <v>31</v>
      </c>
      <c r="F1179" s="210" t="s">
        <v>31</v>
      </c>
      <c r="G1179" s="211">
        <f>SUM(G1180:G1187)</f>
        <v>180</v>
      </c>
      <c r="H1179" s="211">
        <f>SUM(H1180:H1187)</f>
        <v>68</v>
      </c>
      <c r="I1179" s="209">
        <f t="shared" ref="I1179:O1179" si="338">SUM(I1180:I1187)</f>
        <v>3898.66</v>
      </c>
      <c r="J1179" s="211">
        <f>SUM(J1180:J1187)</f>
        <v>33</v>
      </c>
      <c r="K1179" s="211">
        <f t="shared" si="338"/>
        <v>16</v>
      </c>
      <c r="L1179" s="211">
        <f t="shared" si="338"/>
        <v>17</v>
      </c>
      <c r="M1179" s="209">
        <f t="shared" si="338"/>
        <v>1044.6100000000001</v>
      </c>
      <c r="N1179" s="209">
        <f t="shared" si="338"/>
        <v>494.06</v>
      </c>
      <c r="O1179" s="209">
        <f t="shared" si="338"/>
        <v>550.54999999999995</v>
      </c>
      <c r="P1179" s="209">
        <f>SUM(P1180:P1187)</f>
        <v>38055142.259999998</v>
      </c>
      <c r="Q1179" s="209">
        <f>SUM(Q1180:Q1187)</f>
        <v>18419918.039999999</v>
      </c>
      <c r="R1179" s="209">
        <f>SUM(R1180:R1187)</f>
        <v>18653462.990000002</v>
      </c>
      <c r="S1179" s="209">
        <f>SUM(S1180:S1187)</f>
        <v>981761.2300000001</v>
      </c>
      <c r="T1179" s="39"/>
      <c r="Z1179" s="8"/>
      <c r="AA1179" s="8"/>
      <c r="AI1179" s="142"/>
      <c r="AJ1179" s="205"/>
      <c r="AK1179" s="206"/>
    </row>
    <row r="1180" spans="1:37" s="63" customFormat="1" x14ac:dyDescent="0.25">
      <c r="A1180" s="37" t="s">
        <v>649</v>
      </c>
      <c r="B1180" s="36" t="s">
        <v>1337</v>
      </c>
      <c r="C1180" s="37" t="s">
        <v>52</v>
      </c>
      <c r="D1180" s="214">
        <v>35823</v>
      </c>
      <c r="E1180" s="54">
        <v>42947</v>
      </c>
      <c r="F1180" s="54">
        <v>42978</v>
      </c>
      <c r="G1180" s="211">
        <v>27</v>
      </c>
      <c r="H1180" s="211">
        <v>19</v>
      </c>
      <c r="I1180" s="39">
        <v>503.6</v>
      </c>
      <c r="J1180" s="211">
        <f>SUM(K1180:L1180)</f>
        <v>8</v>
      </c>
      <c r="K1180" s="211">
        <v>5</v>
      </c>
      <c r="L1180" s="211">
        <v>3</v>
      </c>
      <c r="M1180" s="209">
        <f>SUM(N1180:O1180)</f>
        <v>345</v>
      </c>
      <c r="N1180" s="39">
        <v>193.9</v>
      </c>
      <c r="O1180" s="39">
        <v>151.1</v>
      </c>
      <c r="P1180" s="209">
        <v>12568349.98</v>
      </c>
      <c r="Q1180" s="209">
        <v>6083487.3499999996</v>
      </c>
      <c r="R1180" s="209">
        <v>6160619.5</v>
      </c>
      <c r="S1180" s="209">
        <v>324243.13</v>
      </c>
      <c r="T1180" s="39"/>
      <c r="Z1180" s="8"/>
      <c r="AA1180" s="8"/>
      <c r="AI1180" s="142"/>
      <c r="AJ1180" s="205"/>
      <c r="AK1180" s="206"/>
    </row>
    <row r="1181" spans="1:37" s="63" customFormat="1" x14ac:dyDescent="0.25">
      <c r="A1181" s="37" t="s">
        <v>651</v>
      </c>
      <c r="B1181" s="36" t="s">
        <v>1338</v>
      </c>
      <c r="C1181" s="37" t="s">
        <v>263</v>
      </c>
      <c r="D1181" s="214">
        <v>35823</v>
      </c>
      <c r="E1181" s="54">
        <v>42947</v>
      </c>
      <c r="F1181" s="54">
        <v>42978</v>
      </c>
      <c r="G1181" s="211">
        <v>20</v>
      </c>
      <c r="H1181" s="211">
        <v>6</v>
      </c>
      <c r="I1181" s="39">
        <v>578.5</v>
      </c>
      <c r="J1181" s="211">
        <f t="shared" ref="J1181:J1187" si="339">SUM(K1181:L1181)</f>
        <v>3</v>
      </c>
      <c r="K1181" s="211">
        <v>0</v>
      </c>
      <c r="L1181" s="211">
        <v>3</v>
      </c>
      <c r="M1181" s="209">
        <f t="shared" ref="M1181:M1187" si="340">SUM(N1181:O1181)</f>
        <v>93.74</v>
      </c>
      <c r="N1181" s="39">
        <v>0</v>
      </c>
      <c r="O1181" s="39">
        <v>93.74</v>
      </c>
      <c r="P1181" s="209">
        <v>3414948.1999999997</v>
      </c>
      <c r="Q1181" s="209">
        <v>1652945.23</v>
      </c>
      <c r="R1181" s="209">
        <v>1673902.82</v>
      </c>
      <c r="S1181" s="209">
        <v>88100.15</v>
      </c>
      <c r="T1181" s="39"/>
      <c r="Z1181" s="8"/>
      <c r="AA1181" s="8"/>
      <c r="AI1181" s="142"/>
      <c r="AJ1181" s="205"/>
      <c r="AK1181" s="206"/>
    </row>
    <row r="1182" spans="1:37" s="63" customFormat="1" x14ac:dyDescent="0.25">
      <c r="A1182" s="37" t="s">
        <v>653</v>
      </c>
      <c r="B1182" s="36" t="s">
        <v>1339</v>
      </c>
      <c r="C1182" s="37" t="s">
        <v>69</v>
      </c>
      <c r="D1182" s="214">
        <v>36244</v>
      </c>
      <c r="E1182" s="54">
        <v>42947</v>
      </c>
      <c r="F1182" s="54">
        <v>42978</v>
      </c>
      <c r="G1182" s="211">
        <v>38</v>
      </c>
      <c r="H1182" s="211">
        <v>9</v>
      </c>
      <c r="I1182" s="39">
        <v>707.7</v>
      </c>
      <c r="J1182" s="211">
        <f t="shared" si="339"/>
        <v>5</v>
      </c>
      <c r="K1182" s="211">
        <v>5</v>
      </c>
      <c r="L1182" s="211">
        <v>0</v>
      </c>
      <c r="M1182" s="209">
        <f t="shared" si="340"/>
        <v>125.68</v>
      </c>
      <c r="N1182" s="39">
        <v>125.68</v>
      </c>
      <c r="O1182" s="39">
        <v>0</v>
      </c>
      <c r="P1182" s="209">
        <v>4578522.3900000006</v>
      </c>
      <c r="Q1182" s="209">
        <v>2216152.7200000002</v>
      </c>
      <c r="R1182" s="209">
        <v>2244251.1800000002</v>
      </c>
      <c r="S1182" s="209">
        <v>118118.49</v>
      </c>
      <c r="T1182" s="39"/>
      <c r="Z1182" s="8"/>
      <c r="AA1182" s="8"/>
      <c r="AI1182" s="142"/>
      <c r="AJ1182" s="205"/>
      <c r="AK1182" s="206"/>
    </row>
    <row r="1183" spans="1:37" s="63" customFormat="1" x14ac:dyDescent="0.25">
      <c r="A1183" s="37" t="s">
        <v>655</v>
      </c>
      <c r="B1183" s="36" t="s">
        <v>1340</v>
      </c>
      <c r="C1183" s="37" t="s">
        <v>88</v>
      </c>
      <c r="D1183" s="214">
        <v>36244</v>
      </c>
      <c r="E1183" s="54">
        <v>42947</v>
      </c>
      <c r="F1183" s="54">
        <v>42978</v>
      </c>
      <c r="G1183" s="211">
        <v>4</v>
      </c>
      <c r="H1183" s="211">
        <v>2</v>
      </c>
      <c r="I1183" s="39">
        <v>228.8</v>
      </c>
      <c r="J1183" s="211">
        <f t="shared" si="339"/>
        <v>1</v>
      </c>
      <c r="K1183" s="211">
        <v>0</v>
      </c>
      <c r="L1183" s="211">
        <v>1</v>
      </c>
      <c r="M1183" s="209">
        <f t="shared" si="340"/>
        <v>16.28</v>
      </c>
      <c r="N1183" s="39">
        <v>0</v>
      </c>
      <c r="O1183" s="39">
        <v>16.28</v>
      </c>
      <c r="P1183" s="209">
        <v>593080.4</v>
      </c>
      <c r="Q1183" s="209">
        <v>287070.07</v>
      </c>
      <c r="R1183" s="209">
        <v>290709.81</v>
      </c>
      <c r="S1183" s="209">
        <v>15300.52</v>
      </c>
      <c r="T1183" s="39"/>
      <c r="Z1183" s="8"/>
      <c r="AA1183" s="8"/>
      <c r="AI1183" s="142"/>
      <c r="AJ1183" s="205"/>
      <c r="AK1183" s="206"/>
    </row>
    <row r="1184" spans="1:37" s="51" customFormat="1" x14ac:dyDescent="0.25">
      <c r="A1184" s="37" t="s">
        <v>658</v>
      </c>
      <c r="B1184" s="36" t="s">
        <v>1341</v>
      </c>
      <c r="C1184" s="37" t="s">
        <v>465</v>
      </c>
      <c r="D1184" s="214">
        <v>36244</v>
      </c>
      <c r="E1184" s="54">
        <v>42947</v>
      </c>
      <c r="F1184" s="54">
        <v>42978</v>
      </c>
      <c r="G1184" s="211">
        <v>4</v>
      </c>
      <c r="H1184" s="211">
        <v>1</v>
      </c>
      <c r="I1184" s="39">
        <v>360.4</v>
      </c>
      <c r="J1184" s="211">
        <f t="shared" si="339"/>
        <v>1</v>
      </c>
      <c r="K1184" s="211">
        <v>0</v>
      </c>
      <c r="L1184" s="211">
        <v>1</v>
      </c>
      <c r="M1184" s="209">
        <f t="shared" si="340"/>
        <v>44.1</v>
      </c>
      <c r="N1184" s="39">
        <v>0</v>
      </c>
      <c r="O1184" s="39">
        <v>44.1</v>
      </c>
      <c r="P1184" s="209">
        <v>1606563</v>
      </c>
      <c r="Q1184" s="209">
        <v>777628.38</v>
      </c>
      <c r="R1184" s="209">
        <v>787487.89</v>
      </c>
      <c r="S1184" s="209">
        <v>41446.730000000003</v>
      </c>
      <c r="T1184" s="39"/>
      <c r="Z1184" s="70"/>
      <c r="AA1184" s="8"/>
      <c r="AI1184" s="142"/>
      <c r="AJ1184" s="205"/>
      <c r="AK1184" s="206"/>
    </row>
    <row r="1185" spans="1:37" x14ac:dyDescent="0.25">
      <c r="A1185" s="37" t="s">
        <v>191</v>
      </c>
      <c r="B1185" s="36" t="s">
        <v>1342</v>
      </c>
      <c r="C1185" s="37" t="s">
        <v>102</v>
      </c>
      <c r="D1185" s="214">
        <v>35823</v>
      </c>
      <c r="E1185" s="54">
        <v>42947</v>
      </c>
      <c r="F1185" s="54">
        <v>42978</v>
      </c>
      <c r="G1185" s="211">
        <v>41</v>
      </c>
      <c r="H1185" s="211">
        <v>13</v>
      </c>
      <c r="I1185" s="39">
        <v>607.36</v>
      </c>
      <c r="J1185" s="211">
        <f t="shared" si="339"/>
        <v>7</v>
      </c>
      <c r="K1185" s="211">
        <v>3</v>
      </c>
      <c r="L1185" s="211">
        <v>4</v>
      </c>
      <c r="M1185" s="209">
        <f t="shared" si="340"/>
        <v>233.98</v>
      </c>
      <c r="N1185" s="209">
        <v>108.66</v>
      </c>
      <c r="O1185" s="209">
        <v>125.32</v>
      </c>
      <c r="P1185" s="209">
        <v>8523891.4000000004</v>
      </c>
      <c r="Q1185" s="209">
        <v>4125838.76</v>
      </c>
      <c r="R1185" s="209">
        <v>4178150</v>
      </c>
      <c r="S1185" s="209">
        <v>219902.64</v>
      </c>
      <c r="T1185" s="210"/>
      <c r="AI1185" s="142"/>
      <c r="AJ1185" s="205"/>
      <c r="AK1185" s="206"/>
    </row>
    <row r="1186" spans="1:37" x14ac:dyDescent="0.25">
      <c r="A1186" s="37" t="s">
        <v>663</v>
      </c>
      <c r="B1186" s="36" t="s">
        <v>1343</v>
      </c>
      <c r="C1186" s="37" t="s">
        <v>174</v>
      </c>
      <c r="D1186" s="214">
        <v>35823</v>
      </c>
      <c r="E1186" s="54">
        <v>42947</v>
      </c>
      <c r="F1186" s="54">
        <v>42978</v>
      </c>
      <c r="G1186" s="211">
        <v>36</v>
      </c>
      <c r="H1186" s="211">
        <v>11</v>
      </c>
      <c r="I1186" s="39">
        <v>531.1</v>
      </c>
      <c r="J1186" s="211">
        <f t="shared" si="339"/>
        <v>5</v>
      </c>
      <c r="K1186" s="211">
        <v>3</v>
      </c>
      <c r="L1186" s="211">
        <v>2</v>
      </c>
      <c r="M1186" s="209">
        <f t="shared" si="340"/>
        <v>119.54</v>
      </c>
      <c r="N1186" s="209">
        <v>65.820000000000007</v>
      </c>
      <c r="O1186" s="209">
        <v>53.72</v>
      </c>
      <c r="P1186" s="209">
        <v>4354842.2</v>
      </c>
      <c r="Q1186" s="209">
        <v>2107884.29</v>
      </c>
      <c r="R1186" s="209">
        <v>2134610.0099999998</v>
      </c>
      <c r="S1186" s="209">
        <v>112347.9</v>
      </c>
      <c r="T1186" s="210"/>
      <c r="AI1186" s="142"/>
      <c r="AJ1186" s="205"/>
      <c r="AK1186" s="206"/>
    </row>
    <row r="1187" spans="1:37" s="51" customFormat="1" x14ac:dyDescent="0.25">
      <c r="A1187" s="37" t="s">
        <v>666</v>
      </c>
      <c r="B1187" s="36" t="s">
        <v>888</v>
      </c>
      <c r="C1187" s="37" t="s">
        <v>104</v>
      </c>
      <c r="D1187" s="214">
        <v>35823</v>
      </c>
      <c r="E1187" s="54">
        <v>42947</v>
      </c>
      <c r="F1187" s="54">
        <v>42978</v>
      </c>
      <c r="G1187" s="211">
        <v>10</v>
      </c>
      <c r="H1187" s="211">
        <v>7</v>
      </c>
      <c r="I1187" s="39">
        <v>381.2</v>
      </c>
      <c r="J1187" s="211">
        <f t="shared" si="339"/>
        <v>3</v>
      </c>
      <c r="K1187" s="211">
        <v>0</v>
      </c>
      <c r="L1187" s="211">
        <v>3</v>
      </c>
      <c r="M1187" s="209">
        <f t="shared" si="340"/>
        <v>66.290000000000006</v>
      </c>
      <c r="N1187" s="209">
        <v>0</v>
      </c>
      <c r="O1187" s="209">
        <v>66.290000000000006</v>
      </c>
      <c r="P1187" s="209">
        <v>2414944.69</v>
      </c>
      <c r="Q1187" s="209">
        <v>1168911.24</v>
      </c>
      <c r="R1187" s="209">
        <v>1183731.78</v>
      </c>
      <c r="S1187" s="209">
        <v>62301.67</v>
      </c>
      <c r="T1187" s="39"/>
      <c r="Z1187" s="8"/>
      <c r="AA1187" s="8"/>
      <c r="AI1187" s="142"/>
      <c r="AJ1187" s="205"/>
      <c r="AK1187" s="206"/>
    </row>
    <row r="1188" spans="1:37" ht="21" x14ac:dyDescent="0.25">
      <c r="A1188" s="23"/>
      <c r="B1188" s="35" t="s">
        <v>886</v>
      </c>
      <c r="C1188" s="39"/>
      <c r="D1188" s="214"/>
      <c r="E1188" s="39"/>
      <c r="F1188" s="39"/>
      <c r="G1188" s="211"/>
      <c r="H1188" s="211"/>
      <c r="I1188" s="209"/>
      <c r="J1188" s="211"/>
      <c r="K1188" s="211"/>
      <c r="L1188" s="211"/>
      <c r="M1188" s="209"/>
      <c r="N1188" s="209"/>
      <c r="O1188" s="209"/>
      <c r="P1188" s="209"/>
      <c r="Q1188" s="209"/>
      <c r="R1188" s="209"/>
      <c r="S1188" s="209"/>
      <c r="T1188" s="210"/>
      <c r="AI1188" s="142"/>
      <c r="AJ1188" s="205"/>
      <c r="AK1188" s="206"/>
    </row>
    <row r="1189" spans="1:37" ht="31.5" x14ac:dyDescent="0.25">
      <c r="A1189" s="23"/>
      <c r="B1189" s="52" t="s">
        <v>90</v>
      </c>
      <c r="C1189" s="210" t="s">
        <v>31</v>
      </c>
      <c r="D1189" s="214" t="s">
        <v>31</v>
      </c>
      <c r="E1189" s="210" t="s">
        <v>31</v>
      </c>
      <c r="F1189" s="210" t="s">
        <v>31</v>
      </c>
      <c r="G1189" s="211">
        <f>SUM(G1190:G1200)</f>
        <v>87</v>
      </c>
      <c r="H1189" s="211">
        <f>SUM(H1190:H1200)</f>
        <v>87</v>
      </c>
      <c r="I1189" s="209">
        <f t="shared" ref="I1189:S1189" si="341">SUM(I1190:I1200)</f>
        <v>2051</v>
      </c>
      <c r="J1189" s="211">
        <f>SUM(J1190:J1200)</f>
        <v>38</v>
      </c>
      <c r="K1189" s="211">
        <f t="shared" si="341"/>
        <v>21</v>
      </c>
      <c r="L1189" s="211">
        <f t="shared" si="341"/>
        <v>17</v>
      </c>
      <c r="M1189" s="209">
        <f>SUM(M1190:M1200)</f>
        <v>1672.9</v>
      </c>
      <c r="N1189" s="209">
        <f t="shared" si="341"/>
        <v>838.59999999999991</v>
      </c>
      <c r="O1189" s="209">
        <f t="shared" si="341"/>
        <v>834.3</v>
      </c>
      <c r="P1189" s="209">
        <f t="shared" si="341"/>
        <v>60943747</v>
      </c>
      <c r="Q1189" s="209">
        <f t="shared" si="341"/>
        <v>29498742.030000001</v>
      </c>
      <c r="R1189" s="209">
        <f t="shared" si="341"/>
        <v>29872754.710000001</v>
      </c>
      <c r="S1189" s="209">
        <f t="shared" si="341"/>
        <v>1572250.2599999981</v>
      </c>
      <c r="T1189" s="210"/>
      <c r="AI1189" s="142"/>
      <c r="AJ1189" s="205"/>
      <c r="AK1189" s="206"/>
    </row>
    <row r="1190" spans="1:37" x14ac:dyDescent="0.25">
      <c r="A1190" s="37" t="s">
        <v>557</v>
      </c>
      <c r="B1190" s="52" t="s">
        <v>1344</v>
      </c>
      <c r="C1190" s="211">
        <v>1</v>
      </c>
      <c r="D1190" s="214" t="s">
        <v>1345</v>
      </c>
      <c r="E1190" s="54">
        <v>42947</v>
      </c>
      <c r="F1190" s="54">
        <v>42978</v>
      </c>
      <c r="G1190" s="211">
        <v>8</v>
      </c>
      <c r="H1190" s="211">
        <v>8</v>
      </c>
      <c r="I1190" s="39">
        <v>262.2</v>
      </c>
      <c r="J1190" s="211">
        <f t="shared" ref="J1190:J1200" si="342">SUM(K1190:L1190)</f>
        <v>3</v>
      </c>
      <c r="K1190" s="211">
        <v>0</v>
      </c>
      <c r="L1190" s="211">
        <v>3</v>
      </c>
      <c r="M1190" s="209">
        <f t="shared" ref="M1190:M1200" si="343">SUM(N1190:O1190)</f>
        <v>191.9</v>
      </c>
      <c r="N1190" s="39">
        <v>0</v>
      </c>
      <c r="O1190" s="39">
        <v>191.9</v>
      </c>
      <c r="P1190" s="209">
        <f t="shared" ref="P1190:P1200" si="344">M1190*36430</f>
        <v>6990917</v>
      </c>
      <c r="Q1190" s="209">
        <v>3383829.63</v>
      </c>
      <c r="R1190" s="209">
        <v>3426733</v>
      </c>
      <c r="S1190" s="209">
        <f t="shared" ref="S1190:S1200" si="345">P1190-Q1190-R1190</f>
        <v>180354.37000000011</v>
      </c>
      <c r="T1190" s="210"/>
      <c r="AI1190" s="142"/>
      <c r="AJ1190" s="205"/>
      <c r="AK1190" s="206"/>
    </row>
    <row r="1191" spans="1:37" x14ac:dyDescent="0.25">
      <c r="A1191" s="37" t="s">
        <v>670</v>
      </c>
      <c r="B1191" s="52" t="s">
        <v>1346</v>
      </c>
      <c r="C1191" s="211">
        <v>28</v>
      </c>
      <c r="D1191" s="214" t="s">
        <v>1347</v>
      </c>
      <c r="E1191" s="54">
        <v>42947</v>
      </c>
      <c r="F1191" s="54">
        <v>42978</v>
      </c>
      <c r="G1191" s="211">
        <v>10</v>
      </c>
      <c r="H1191" s="211">
        <v>10</v>
      </c>
      <c r="I1191" s="39">
        <v>233.2</v>
      </c>
      <c r="J1191" s="211">
        <f t="shared" si="342"/>
        <v>4</v>
      </c>
      <c r="K1191" s="211">
        <v>1</v>
      </c>
      <c r="L1191" s="211">
        <v>3</v>
      </c>
      <c r="M1191" s="209">
        <f t="shared" si="343"/>
        <v>210.7</v>
      </c>
      <c r="N1191" s="39">
        <v>66.099999999999994</v>
      </c>
      <c r="O1191" s="39">
        <v>144.6</v>
      </c>
      <c r="P1191" s="209">
        <f t="shared" si="344"/>
        <v>7675801</v>
      </c>
      <c r="Q1191" s="209">
        <v>3715335.61</v>
      </c>
      <c r="R1191" s="209">
        <v>3762442.12</v>
      </c>
      <c r="S1191" s="209">
        <f t="shared" si="345"/>
        <v>198023.27000000002</v>
      </c>
      <c r="T1191" s="210"/>
      <c r="AI1191" s="142"/>
      <c r="AJ1191" s="205"/>
      <c r="AK1191" s="206"/>
    </row>
    <row r="1192" spans="1:37" x14ac:dyDescent="0.25">
      <c r="A1192" s="37" t="s">
        <v>673</v>
      </c>
      <c r="B1192" s="52" t="s">
        <v>1348</v>
      </c>
      <c r="C1192" s="211">
        <v>29</v>
      </c>
      <c r="D1192" s="214" t="s">
        <v>1349</v>
      </c>
      <c r="E1192" s="54">
        <v>42947</v>
      </c>
      <c r="F1192" s="54">
        <v>42978</v>
      </c>
      <c r="G1192" s="211">
        <v>3</v>
      </c>
      <c r="H1192" s="211">
        <v>3</v>
      </c>
      <c r="I1192" s="39">
        <v>170.1</v>
      </c>
      <c r="J1192" s="211">
        <f t="shared" si="342"/>
        <v>3</v>
      </c>
      <c r="K1192" s="211">
        <v>1</v>
      </c>
      <c r="L1192" s="211">
        <v>2</v>
      </c>
      <c r="M1192" s="209">
        <f t="shared" si="343"/>
        <v>128.30000000000001</v>
      </c>
      <c r="N1192" s="39">
        <v>64.3</v>
      </c>
      <c r="O1192" s="39">
        <v>64</v>
      </c>
      <c r="P1192" s="209">
        <f t="shared" si="344"/>
        <v>4673969</v>
      </c>
      <c r="Q1192" s="209">
        <v>2262351.9700000002</v>
      </c>
      <c r="R1192" s="209">
        <v>2291036.1800000002</v>
      </c>
      <c r="S1192" s="209">
        <f t="shared" si="345"/>
        <v>120580.84999999963</v>
      </c>
      <c r="T1192" s="210"/>
      <c r="AI1192" s="142"/>
      <c r="AJ1192" s="205"/>
      <c r="AK1192" s="206"/>
    </row>
    <row r="1193" spans="1:37" x14ac:dyDescent="0.25">
      <c r="A1193" s="37" t="s">
        <v>675</v>
      </c>
      <c r="B1193" s="52" t="s">
        <v>1350</v>
      </c>
      <c r="C1193" s="211">
        <v>30</v>
      </c>
      <c r="D1193" s="214" t="s">
        <v>1349</v>
      </c>
      <c r="E1193" s="54">
        <v>42947</v>
      </c>
      <c r="F1193" s="54">
        <v>42978</v>
      </c>
      <c r="G1193" s="211">
        <v>5</v>
      </c>
      <c r="H1193" s="211">
        <v>5</v>
      </c>
      <c r="I1193" s="39">
        <v>147.5</v>
      </c>
      <c r="J1193" s="211">
        <f t="shared" si="342"/>
        <v>2</v>
      </c>
      <c r="K1193" s="211">
        <v>2</v>
      </c>
      <c r="L1193" s="211">
        <v>0</v>
      </c>
      <c r="M1193" s="209">
        <f t="shared" si="343"/>
        <v>77.099999999999994</v>
      </c>
      <c r="N1193" s="39">
        <v>77.099999999999994</v>
      </c>
      <c r="O1193" s="39">
        <v>0</v>
      </c>
      <c r="P1193" s="209">
        <f t="shared" si="344"/>
        <v>2808753</v>
      </c>
      <c r="Q1193" s="209">
        <v>1359527.17</v>
      </c>
      <c r="R1193" s="209">
        <v>1376764.53</v>
      </c>
      <c r="S1193" s="209">
        <v>72461.3</v>
      </c>
      <c r="T1193" s="210"/>
      <c r="AI1193" s="142"/>
      <c r="AJ1193" s="205"/>
      <c r="AK1193" s="206"/>
    </row>
    <row r="1194" spans="1:37" x14ac:dyDescent="0.25">
      <c r="A1194" s="37" t="s">
        <v>677</v>
      </c>
      <c r="B1194" s="52" t="s">
        <v>1351</v>
      </c>
      <c r="C1194" s="211">
        <v>31</v>
      </c>
      <c r="D1194" s="214" t="s">
        <v>1347</v>
      </c>
      <c r="E1194" s="54">
        <v>42947</v>
      </c>
      <c r="F1194" s="54">
        <v>42978</v>
      </c>
      <c r="G1194" s="211">
        <v>5</v>
      </c>
      <c r="H1194" s="211">
        <v>5</v>
      </c>
      <c r="I1194" s="39">
        <v>160.69999999999999</v>
      </c>
      <c r="J1194" s="211">
        <f t="shared" si="342"/>
        <v>4</v>
      </c>
      <c r="K1194" s="211">
        <v>3</v>
      </c>
      <c r="L1194" s="211">
        <v>1</v>
      </c>
      <c r="M1194" s="209">
        <f t="shared" si="343"/>
        <v>113</v>
      </c>
      <c r="N1194" s="39">
        <v>85.2</v>
      </c>
      <c r="O1194" s="39">
        <v>27.8</v>
      </c>
      <c r="P1194" s="209">
        <f t="shared" si="344"/>
        <v>4116590</v>
      </c>
      <c r="Q1194" s="209">
        <v>1992562.53</v>
      </c>
      <c r="R1194" s="209">
        <v>2017826.1</v>
      </c>
      <c r="S1194" s="209">
        <f t="shared" si="345"/>
        <v>106201.36999999965</v>
      </c>
      <c r="T1194" s="210"/>
      <c r="AI1194" s="142"/>
      <c r="AJ1194" s="205"/>
      <c r="AK1194" s="206"/>
    </row>
    <row r="1195" spans="1:37" x14ac:dyDescent="0.25">
      <c r="A1195" s="37" t="s">
        <v>679</v>
      </c>
      <c r="B1195" s="52" t="s">
        <v>1352</v>
      </c>
      <c r="C1195" s="211">
        <v>32</v>
      </c>
      <c r="D1195" s="214" t="s">
        <v>1353</v>
      </c>
      <c r="E1195" s="54">
        <v>42947</v>
      </c>
      <c r="F1195" s="54">
        <v>42978</v>
      </c>
      <c r="G1195" s="211">
        <v>9</v>
      </c>
      <c r="H1195" s="211">
        <v>9</v>
      </c>
      <c r="I1195" s="39">
        <v>240.7</v>
      </c>
      <c r="J1195" s="211">
        <f t="shared" si="342"/>
        <v>6</v>
      </c>
      <c r="K1195" s="211">
        <v>5</v>
      </c>
      <c r="L1195" s="211">
        <v>1</v>
      </c>
      <c r="M1195" s="209">
        <f t="shared" si="343"/>
        <v>209</v>
      </c>
      <c r="N1195" s="39">
        <v>181.7</v>
      </c>
      <c r="O1195" s="39">
        <v>27.3</v>
      </c>
      <c r="P1195" s="209">
        <f t="shared" si="344"/>
        <v>7613870</v>
      </c>
      <c r="Q1195" s="209">
        <v>3685359</v>
      </c>
      <c r="R1195" s="209">
        <v>3732085.45</v>
      </c>
      <c r="S1195" s="209">
        <f t="shared" si="345"/>
        <v>196425.54999999981</v>
      </c>
      <c r="T1195" s="210"/>
      <c r="AI1195" s="142"/>
      <c r="AJ1195" s="205"/>
      <c r="AK1195" s="206"/>
    </row>
    <row r="1196" spans="1:37" x14ac:dyDescent="0.25">
      <c r="A1196" s="37" t="s">
        <v>684</v>
      </c>
      <c r="B1196" s="52" t="s">
        <v>1354</v>
      </c>
      <c r="C1196" s="211">
        <v>33</v>
      </c>
      <c r="D1196" s="214" t="s">
        <v>1355</v>
      </c>
      <c r="E1196" s="54">
        <v>42947</v>
      </c>
      <c r="F1196" s="54">
        <v>42978</v>
      </c>
      <c r="G1196" s="211">
        <v>8</v>
      </c>
      <c r="H1196" s="211">
        <v>8</v>
      </c>
      <c r="I1196" s="39">
        <v>173</v>
      </c>
      <c r="J1196" s="211">
        <f t="shared" si="342"/>
        <v>3</v>
      </c>
      <c r="K1196" s="211">
        <v>2</v>
      </c>
      <c r="L1196" s="211">
        <v>1</v>
      </c>
      <c r="M1196" s="209">
        <f t="shared" si="343"/>
        <v>142.80000000000001</v>
      </c>
      <c r="N1196" s="39">
        <v>85.6</v>
      </c>
      <c r="O1196" s="39">
        <v>57.2</v>
      </c>
      <c r="P1196" s="209">
        <f t="shared" si="344"/>
        <v>5202204</v>
      </c>
      <c r="Q1196" s="209">
        <v>2518034.77</v>
      </c>
      <c r="R1196" s="209">
        <v>2549960.77</v>
      </c>
      <c r="S1196" s="209">
        <f t="shared" si="345"/>
        <v>134208.45999999996</v>
      </c>
      <c r="T1196" s="210"/>
      <c r="AI1196" s="142"/>
      <c r="AJ1196" s="205"/>
      <c r="AK1196" s="206"/>
    </row>
    <row r="1197" spans="1:37" x14ac:dyDescent="0.25">
      <c r="A1197" s="37" t="s">
        <v>686</v>
      </c>
      <c r="B1197" s="52" t="s">
        <v>1356</v>
      </c>
      <c r="C1197" s="211">
        <v>34</v>
      </c>
      <c r="D1197" s="214" t="s">
        <v>1355</v>
      </c>
      <c r="E1197" s="54">
        <v>42947</v>
      </c>
      <c r="F1197" s="54">
        <v>42978</v>
      </c>
      <c r="G1197" s="211">
        <v>12</v>
      </c>
      <c r="H1197" s="211">
        <v>12</v>
      </c>
      <c r="I1197" s="39">
        <v>219.1</v>
      </c>
      <c r="J1197" s="211">
        <f t="shared" si="342"/>
        <v>4</v>
      </c>
      <c r="K1197" s="211">
        <v>3</v>
      </c>
      <c r="L1197" s="211">
        <v>1</v>
      </c>
      <c r="M1197" s="209">
        <f t="shared" si="343"/>
        <v>188.3</v>
      </c>
      <c r="N1197" s="39">
        <v>145.9</v>
      </c>
      <c r="O1197" s="39">
        <v>42.4</v>
      </c>
      <c r="P1197" s="209">
        <f t="shared" si="344"/>
        <v>6859769</v>
      </c>
      <c r="Q1197" s="209">
        <v>3320349.77</v>
      </c>
      <c r="R1197" s="209">
        <v>3362448.27</v>
      </c>
      <c r="S1197" s="209">
        <f t="shared" si="345"/>
        <v>176970.95999999996</v>
      </c>
      <c r="T1197" s="210"/>
      <c r="AI1197" s="142"/>
      <c r="AJ1197" s="205"/>
      <c r="AK1197" s="206"/>
    </row>
    <row r="1198" spans="1:37" x14ac:dyDescent="0.25">
      <c r="A1198" s="37" t="s">
        <v>688</v>
      </c>
      <c r="B1198" s="52" t="s">
        <v>1357</v>
      </c>
      <c r="C1198" s="211">
        <v>40</v>
      </c>
      <c r="D1198" s="214" t="s">
        <v>1358</v>
      </c>
      <c r="E1198" s="54">
        <v>42947</v>
      </c>
      <c r="F1198" s="54">
        <v>42978</v>
      </c>
      <c r="G1198" s="211">
        <v>16</v>
      </c>
      <c r="H1198" s="211">
        <v>16</v>
      </c>
      <c r="I1198" s="39">
        <v>275.5</v>
      </c>
      <c r="J1198" s="211">
        <f t="shared" si="342"/>
        <v>4</v>
      </c>
      <c r="K1198" s="211">
        <v>0</v>
      </c>
      <c r="L1198" s="211">
        <v>4</v>
      </c>
      <c r="M1198" s="209">
        <f t="shared" si="343"/>
        <v>242.8</v>
      </c>
      <c r="N1198" s="39">
        <v>0</v>
      </c>
      <c r="O1198" s="39">
        <v>242.8</v>
      </c>
      <c r="P1198" s="209">
        <f t="shared" si="344"/>
        <v>8845204</v>
      </c>
      <c r="Q1198" s="209">
        <v>4281364.4400000004</v>
      </c>
      <c r="R1198" s="209">
        <v>4335647.58</v>
      </c>
      <c r="S1198" s="209">
        <f t="shared" si="345"/>
        <v>228191.97999999952</v>
      </c>
      <c r="T1198" s="210"/>
      <c r="AI1198" s="142"/>
      <c r="AJ1198" s="205"/>
      <c r="AK1198" s="206"/>
    </row>
    <row r="1199" spans="1:37" x14ac:dyDescent="0.25">
      <c r="A1199" s="37" t="s">
        <v>690</v>
      </c>
      <c r="B1199" s="52" t="s">
        <v>1359</v>
      </c>
      <c r="C1199" s="211">
        <v>56</v>
      </c>
      <c r="D1199" s="214" t="s">
        <v>1360</v>
      </c>
      <c r="E1199" s="54">
        <v>42947</v>
      </c>
      <c r="F1199" s="54">
        <v>42978</v>
      </c>
      <c r="G1199" s="211">
        <v>5</v>
      </c>
      <c r="H1199" s="211">
        <v>5</v>
      </c>
      <c r="I1199" s="39">
        <v>72.2</v>
      </c>
      <c r="J1199" s="211">
        <f t="shared" si="342"/>
        <v>2</v>
      </c>
      <c r="K1199" s="211">
        <v>1</v>
      </c>
      <c r="L1199" s="211">
        <v>1</v>
      </c>
      <c r="M1199" s="209">
        <f t="shared" si="343"/>
        <v>72.199999999999989</v>
      </c>
      <c r="N1199" s="39">
        <v>35.9</v>
      </c>
      <c r="O1199" s="39">
        <v>36.299999999999997</v>
      </c>
      <c r="P1199" s="209">
        <f t="shared" si="344"/>
        <v>2630245.9999999995</v>
      </c>
      <c r="Q1199" s="209">
        <v>1273124.02</v>
      </c>
      <c r="R1199" s="209">
        <v>1289265.8799999999</v>
      </c>
      <c r="S1199" s="209">
        <f t="shared" si="345"/>
        <v>67856.099999999627</v>
      </c>
      <c r="T1199" s="210"/>
      <c r="AI1199" s="142"/>
      <c r="AJ1199" s="205"/>
      <c r="AK1199" s="206"/>
    </row>
    <row r="1200" spans="1:37" x14ac:dyDescent="0.25">
      <c r="A1200" s="37" t="s">
        <v>692</v>
      </c>
      <c r="B1200" s="52" t="s">
        <v>1361</v>
      </c>
      <c r="C1200" s="211">
        <v>57</v>
      </c>
      <c r="D1200" s="214" t="s">
        <v>1362</v>
      </c>
      <c r="E1200" s="54">
        <v>42947</v>
      </c>
      <c r="F1200" s="54">
        <v>42978</v>
      </c>
      <c r="G1200" s="211">
        <v>6</v>
      </c>
      <c r="H1200" s="211">
        <v>6</v>
      </c>
      <c r="I1200" s="39">
        <v>96.8</v>
      </c>
      <c r="J1200" s="211">
        <f t="shared" si="342"/>
        <v>3</v>
      </c>
      <c r="K1200" s="211">
        <v>3</v>
      </c>
      <c r="L1200" s="211">
        <v>0</v>
      </c>
      <c r="M1200" s="209">
        <f t="shared" si="343"/>
        <v>96.8</v>
      </c>
      <c r="N1200" s="39">
        <v>96.8</v>
      </c>
      <c r="O1200" s="39">
        <v>0</v>
      </c>
      <c r="P1200" s="209">
        <f t="shared" si="344"/>
        <v>3526424</v>
      </c>
      <c r="Q1200" s="209">
        <v>1706903.12</v>
      </c>
      <c r="R1200" s="209">
        <v>1728544.83</v>
      </c>
      <c r="S1200" s="209">
        <f t="shared" si="345"/>
        <v>90976.049999999814</v>
      </c>
      <c r="T1200" s="210"/>
      <c r="AI1200" s="142"/>
      <c r="AJ1200" s="205"/>
      <c r="AK1200" s="206"/>
    </row>
    <row r="1201" spans="1:37" ht="18.75" customHeight="1" x14ac:dyDescent="0.25">
      <c r="A1201" s="23"/>
      <c r="B1201" s="43" t="s">
        <v>182</v>
      </c>
      <c r="C1201" s="37"/>
      <c r="D1201" s="214"/>
      <c r="E1201" s="41"/>
      <c r="F1201" s="41"/>
      <c r="G1201" s="211"/>
      <c r="H1201" s="211"/>
      <c r="I1201" s="209"/>
      <c r="J1201" s="211"/>
      <c r="K1201" s="211"/>
      <c r="L1201" s="211"/>
      <c r="M1201" s="209"/>
      <c r="N1201" s="209"/>
      <c r="O1201" s="209"/>
      <c r="P1201" s="209"/>
      <c r="Q1201" s="209"/>
      <c r="R1201" s="209"/>
      <c r="S1201" s="209"/>
      <c r="T1201" s="210"/>
      <c r="AI1201" s="142"/>
      <c r="AJ1201" s="205"/>
      <c r="AK1201" s="206"/>
    </row>
    <row r="1202" spans="1:37" ht="21" x14ac:dyDescent="0.25">
      <c r="A1202" s="23"/>
      <c r="B1202" s="52" t="s">
        <v>1363</v>
      </c>
      <c r="C1202" s="39"/>
      <c r="D1202" s="214"/>
      <c r="E1202" s="39"/>
      <c r="F1202" s="39"/>
      <c r="G1202" s="211"/>
      <c r="H1202" s="211"/>
      <c r="I1202" s="209"/>
      <c r="J1202" s="211"/>
      <c r="K1202" s="211"/>
      <c r="L1202" s="211"/>
      <c r="M1202" s="209"/>
      <c r="N1202" s="209"/>
      <c r="O1202" s="209"/>
      <c r="P1202" s="209"/>
      <c r="Q1202" s="209"/>
      <c r="R1202" s="209"/>
      <c r="S1202" s="209"/>
      <c r="T1202" s="210"/>
      <c r="AI1202" s="142"/>
      <c r="AJ1202" s="205"/>
      <c r="AK1202" s="206"/>
    </row>
    <row r="1203" spans="1:37" ht="31.5" x14ac:dyDescent="0.25">
      <c r="A1203" s="23"/>
      <c r="B1203" s="52" t="s">
        <v>201</v>
      </c>
      <c r="C1203" s="210" t="s">
        <v>31</v>
      </c>
      <c r="D1203" s="214" t="s">
        <v>31</v>
      </c>
      <c r="E1203" s="210" t="s">
        <v>31</v>
      </c>
      <c r="F1203" s="210" t="s">
        <v>31</v>
      </c>
      <c r="G1203" s="211">
        <f>SUM(G1204:G1209)</f>
        <v>36</v>
      </c>
      <c r="H1203" s="211">
        <f t="shared" ref="H1203:O1203" si="346">SUM(H1204:H1209)</f>
        <v>36</v>
      </c>
      <c r="I1203" s="209">
        <f t="shared" si="346"/>
        <v>674.97</v>
      </c>
      <c r="J1203" s="211">
        <f>SUM(J1204:J1209)</f>
        <v>14</v>
      </c>
      <c r="K1203" s="211">
        <f t="shared" si="346"/>
        <v>2</v>
      </c>
      <c r="L1203" s="211">
        <f t="shared" si="346"/>
        <v>12</v>
      </c>
      <c r="M1203" s="209">
        <f>SUM(M1204:M1209)</f>
        <v>479.30000000000007</v>
      </c>
      <c r="N1203" s="209">
        <f t="shared" si="346"/>
        <v>54.5</v>
      </c>
      <c r="O1203" s="209">
        <f t="shared" si="346"/>
        <v>424.80000000000007</v>
      </c>
      <c r="P1203" s="209">
        <f>SUM(P1204:P1209)</f>
        <v>17460899.030000001</v>
      </c>
      <c r="Q1203" s="209">
        <f>SUM(Q1204:Q1209)</f>
        <v>8451639.1199999992</v>
      </c>
      <c r="R1203" s="209">
        <f>SUM(R1204:R1209)</f>
        <v>8558796.9199999999</v>
      </c>
      <c r="S1203" s="209">
        <f>SUM(S1204:S1209)</f>
        <v>450462.99000000011</v>
      </c>
      <c r="T1203" s="209"/>
      <c r="AI1203" s="142"/>
      <c r="AJ1203" s="205"/>
      <c r="AK1203" s="206"/>
    </row>
    <row r="1204" spans="1:37" x14ac:dyDescent="0.25">
      <c r="A1204" s="37" t="s">
        <v>694</v>
      </c>
      <c r="B1204" s="36" t="s">
        <v>1364</v>
      </c>
      <c r="C1204" s="37" t="s">
        <v>690</v>
      </c>
      <c r="D1204" s="214">
        <v>36738</v>
      </c>
      <c r="E1204" s="54">
        <v>42947</v>
      </c>
      <c r="F1204" s="54">
        <v>42978</v>
      </c>
      <c r="G1204" s="211">
        <v>9</v>
      </c>
      <c r="H1204" s="211">
        <v>9</v>
      </c>
      <c r="I1204" s="39">
        <v>150.4</v>
      </c>
      <c r="J1204" s="211">
        <f t="shared" ref="J1204:J1209" si="347">SUM(K1204:L1204)</f>
        <v>4</v>
      </c>
      <c r="K1204" s="211">
        <v>0</v>
      </c>
      <c r="L1204" s="211">
        <v>4</v>
      </c>
      <c r="M1204" s="209">
        <f t="shared" ref="M1204:M1209" si="348">SUM(N1204:O1204)</f>
        <v>150.4</v>
      </c>
      <c r="N1204" s="39">
        <v>0</v>
      </c>
      <c r="O1204" s="39">
        <v>150.4</v>
      </c>
      <c r="P1204" s="209">
        <f>Q1204+R1204+S1204</f>
        <v>5479072.0100000007</v>
      </c>
      <c r="Q1204" s="209">
        <v>2652047.83</v>
      </c>
      <c r="R1204" s="209">
        <v>2685672.97</v>
      </c>
      <c r="S1204" s="209">
        <v>141351.21</v>
      </c>
      <c r="T1204" s="210"/>
      <c r="AI1204" s="142"/>
      <c r="AJ1204" s="205"/>
      <c r="AK1204" s="206"/>
    </row>
    <row r="1205" spans="1:37" x14ac:dyDescent="0.25">
      <c r="A1205" s="37" t="s">
        <v>696</v>
      </c>
      <c r="B1205" s="36" t="s">
        <v>1365</v>
      </c>
      <c r="C1205" s="37" t="s">
        <v>317</v>
      </c>
      <c r="D1205" s="214">
        <v>36830</v>
      </c>
      <c r="E1205" s="54">
        <v>42947</v>
      </c>
      <c r="F1205" s="54">
        <v>42978</v>
      </c>
      <c r="G1205" s="211">
        <v>2</v>
      </c>
      <c r="H1205" s="211">
        <v>2</v>
      </c>
      <c r="I1205" s="39">
        <v>156.57</v>
      </c>
      <c r="J1205" s="211">
        <f t="shared" si="347"/>
        <v>1</v>
      </c>
      <c r="K1205" s="211">
        <v>0</v>
      </c>
      <c r="L1205" s="211">
        <v>1</v>
      </c>
      <c r="M1205" s="209">
        <f t="shared" si="348"/>
        <v>34.6</v>
      </c>
      <c r="N1205" s="39">
        <v>0</v>
      </c>
      <c r="O1205" s="39">
        <v>34.6</v>
      </c>
      <c r="P1205" s="209">
        <f>SUM(Q1205:S1205)</f>
        <v>1260478.01</v>
      </c>
      <c r="Q1205" s="209">
        <v>610112.06999999995</v>
      </c>
      <c r="R1205" s="209">
        <v>617847.64</v>
      </c>
      <c r="S1205" s="209">
        <v>32518.3</v>
      </c>
      <c r="T1205" s="209"/>
      <c r="AI1205" s="142"/>
      <c r="AJ1205" s="205"/>
      <c r="AK1205" s="206"/>
    </row>
    <row r="1206" spans="1:37" x14ac:dyDescent="0.25">
      <c r="A1206" s="37" t="s">
        <v>698</v>
      </c>
      <c r="B1206" s="36" t="s">
        <v>1366</v>
      </c>
      <c r="C1206" s="37" t="s">
        <v>193</v>
      </c>
      <c r="D1206" s="214">
        <v>37524</v>
      </c>
      <c r="E1206" s="54">
        <v>42947</v>
      </c>
      <c r="F1206" s="54">
        <v>42978</v>
      </c>
      <c r="G1206" s="211">
        <v>5</v>
      </c>
      <c r="H1206" s="211">
        <v>5</v>
      </c>
      <c r="I1206" s="39">
        <v>152</v>
      </c>
      <c r="J1206" s="211">
        <f t="shared" si="347"/>
        <v>2</v>
      </c>
      <c r="K1206" s="211">
        <v>0</v>
      </c>
      <c r="L1206" s="211">
        <v>2</v>
      </c>
      <c r="M1206" s="209">
        <f t="shared" si="348"/>
        <v>78.3</v>
      </c>
      <c r="N1206" s="39">
        <v>0</v>
      </c>
      <c r="O1206" s="39">
        <v>78.3</v>
      </c>
      <c r="P1206" s="209">
        <f>M1206*36430</f>
        <v>2852469</v>
      </c>
      <c r="Q1206" s="209">
        <v>1380687.13</v>
      </c>
      <c r="R1206" s="209">
        <v>1398192.78</v>
      </c>
      <c r="S1206" s="209">
        <f>P1206-Q1206-R1206</f>
        <v>73589.090000000084</v>
      </c>
      <c r="T1206" s="210"/>
      <c r="AI1206" s="142"/>
      <c r="AJ1206" s="205"/>
      <c r="AK1206" s="206"/>
    </row>
    <row r="1207" spans="1:37" x14ac:dyDescent="0.25">
      <c r="A1207" s="37" t="s">
        <v>700</v>
      </c>
      <c r="B1207" s="36" t="s">
        <v>1367</v>
      </c>
      <c r="C1207" s="37" t="s">
        <v>483</v>
      </c>
      <c r="D1207" s="214">
        <v>37708</v>
      </c>
      <c r="E1207" s="54">
        <v>42947</v>
      </c>
      <c r="F1207" s="54">
        <v>42978</v>
      </c>
      <c r="G1207" s="211">
        <v>10</v>
      </c>
      <c r="H1207" s="211">
        <v>10</v>
      </c>
      <c r="I1207" s="39">
        <v>108.4</v>
      </c>
      <c r="J1207" s="211">
        <f t="shared" si="347"/>
        <v>3</v>
      </c>
      <c r="K1207" s="211">
        <v>1</v>
      </c>
      <c r="L1207" s="211">
        <v>2</v>
      </c>
      <c r="M1207" s="209">
        <f t="shared" si="348"/>
        <v>108.4</v>
      </c>
      <c r="N1207" s="39">
        <v>30.5</v>
      </c>
      <c r="O1207" s="39">
        <v>77.900000000000006</v>
      </c>
      <c r="P1207" s="209">
        <f>Q1207+R1207+S1207</f>
        <v>3949012</v>
      </c>
      <c r="Q1207" s="209">
        <v>1911449.36</v>
      </c>
      <c r="R1207" s="209">
        <v>1935684.51</v>
      </c>
      <c r="S1207" s="209">
        <v>101878.13</v>
      </c>
      <c r="T1207" s="210"/>
      <c r="AI1207" s="142"/>
      <c r="AJ1207" s="205"/>
      <c r="AK1207" s="206"/>
    </row>
    <row r="1208" spans="1:37" x14ac:dyDescent="0.25">
      <c r="A1208" s="37" t="s">
        <v>703</v>
      </c>
      <c r="B1208" s="36" t="s">
        <v>1368</v>
      </c>
      <c r="C1208" s="37" t="s">
        <v>539</v>
      </c>
      <c r="D1208" s="214">
        <v>37739</v>
      </c>
      <c r="E1208" s="54">
        <v>42947</v>
      </c>
      <c r="F1208" s="54">
        <v>42978</v>
      </c>
      <c r="G1208" s="211">
        <v>8</v>
      </c>
      <c r="H1208" s="211">
        <v>8</v>
      </c>
      <c r="I1208" s="39">
        <v>59</v>
      </c>
      <c r="J1208" s="211">
        <f t="shared" si="347"/>
        <v>2</v>
      </c>
      <c r="K1208" s="211">
        <v>0</v>
      </c>
      <c r="L1208" s="211">
        <v>2</v>
      </c>
      <c r="M1208" s="209">
        <f t="shared" si="348"/>
        <v>59</v>
      </c>
      <c r="N1208" s="39">
        <v>0</v>
      </c>
      <c r="O1208" s="39">
        <v>59</v>
      </c>
      <c r="P1208" s="209">
        <f>Q1208+R1208+S1208</f>
        <v>2149370</v>
      </c>
      <c r="Q1208" s="209">
        <v>1040364.51</v>
      </c>
      <c r="R1208" s="209">
        <v>1053555.22</v>
      </c>
      <c r="S1208" s="209">
        <v>55450.270000000019</v>
      </c>
      <c r="T1208" s="209"/>
      <c r="AI1208" s="142"/>
      <c r="AJ1208" s="205"/>
      <c r="AK1208" s="206"/>
    </row>
    <row r="1209" spans="1:37" x14ac:dyDescent="0.25">
      <c r="A1209" s="37" t="s">
        <v>705</v>
      </c>
      <c r="B1209" s="36" t="s">
        <v>1369</v>
      </c>
      <c r="C1209" s="37" t="s">
        <v>491</v>
      </c>
      <c r="D1209" s="214">
        <v>38084</v>
      </c>
      <c r="E1209" s="54">
        <v>42947</v>
      </c>
      <c r="F1209" s="54">
        <v>42978</v>
      </c>
      <c r="G1209" s="211">
        <v>2</v>
      </c>
      <c r="H1209" s="211">
        <v>2</v>
      </c>
      <c r="I1209" s="39">
        <v>48.6</v>
      </c>
      <c r="J1209" s="211">
        <f t="shared" si="347"/>
        <v>2</v>
      </c>
      <c r="K1209" s="211">
        <v>1</v>
      </c>
      <c r="L1209" s="211">
        <v>1</v>
      </c>
      <c r="M1209" s="209">
        <f t="shared" si="348"/>
        <v>48.6</v>
      </c>
      <c r="N1209" s="39">
        <v>24</v>
      </c>
      <c r="O1209" s="39">
        <v>24.6</v>
      </c>
      <c r="P1209" s="209">
        <f>SUM(Q1209:S1209)</f>
        <v>1770498.01</v>
      </c>
      <c r="Q1209" s="209">
        <v>856978.22</v>
      </c>
      <c r="R1209" s="209">
        <v>867843.8</v>
      </c>
      <c r="S1209" s="209">
        <v>45675.99</v>
      </c>
      <c r="T1209" s="210"/>
      <c r="AI1209" s="142"/>
      <c r="AJ1209" s="205"/>
      <c r="AK1209" s="206"/>
    </row>
    <row r="1210" spans="1:37" s="51" customFormat="1" ht="21" x14ac:dyDescent="0.25">
      <c r="A1210" s="23"/>
      <c r="B1210" s="35" t="s">
        <v>1370</v>
      </c>
      <c r="C1210" s="210"/>
      <c r="D1210" s="214"/>
      <c r="E1210" s="210"/>
      <c r="F1210" s="210"/>
      <c r="G1210" s="211"/>
      <c r="H1210" s="211"/>
      <c r="I1210" s="209"/>
      <c r="J1210" s="211"/>
      <c r="K1210" s="211"/>
      <c r="L1210" s="211"/>
      <c r="M1210" s="209"/>
      <c r="N1210" s="209"/>
      <c r="O1210" s="209"/>
      <c r="P1210" s="209"/>
      <c r="Q1210" s="209"/>
      <c r="R1210" s="209"/>
      <c r="S1210" s="209"/>
      <c r="T1210" s="39"/>
      <c r="Z1210" s="8"/>
      <c r="AA1210" s="8"/>
      <c r="AI1210" s="142"/>
      <c r="AJ1210" s="205"/>
      <c r="AK1210" s="206"/>
    </row>
    <row r="1211" spans="1:37" s="51" customFormat="1" ht="31.5" x14ac:dyDescent="0.25">
      <c r="A1211" s="23"/>
      <c r="B1211" s="35" t="s">
        <v>900</v>
      </c>
      <c r="C1211" s="210" t="s">
        <v>31</v>
      </c>
      <c r="D1211" s="214" t="s">
        <v>31</v>
      </c>
      <c r="E1211" s="210" t="s">
        <v>31</v>
      </c>
      <c r="F1211" s="210" t="s">
        <v>31</v>
      </c>
      <c r="G1211" s="211">
        <f>SUM(G1212)</f>
        <v>2</v>
      </c>
      <c r="H1211" s="211">
        <f t="shared" ref="H1211:O1211" si="349">SUM(H1212)</f>
        <v>2</v>
      </c>
      <c r="I1211" s="209">
        <f t="shared" si="349"/>
        <v>138.69999999999999</v>
      </c>
      <c r="J1211" s="211">
        <f t="shared" si="349"/>
        <v>2</v>
      </c>
      <c r="K1211" s="211">
        <f t="shared" si="349"/>
        <v>1</v>
      </c>
      <c r="L1211" s="211">
        <f t="shared" si="349"/>
        <v>1</v>
      </c>
      <c r="M1211" s="209">
        <f t="shared" si="349"/>
        <v>67.7</v>
      </c>
      <c r="N1211" s="209">
        <f t="shared" si="349"/>
        <v>38</v>
      </c>
      <c r="O1211" s="209">
        <f t="shared" si="349"/>
        <v>29.7</v>
      </c>
      <c r="P1211" s="209">
        <f>SUM(Q1211:S1211)</f>
        <v>2466311</v>
      </c>
      <c r="Q1211" s="209">
        <f>SUM(Q1212)</f>
        <v>1193774.18</v>
      </c>
      <c r="R1211" s="209">
        <f>SUM(R1212)</f>
        <v>1208909.98</v>
      </c>
      <c r="S1211" s="209">
        <f>SUM(S1212)</f>
        <v>63626.84</v>
      </c>
      <c r="T1211" s="39"/>
      <c r="Z1211" s="8"/>
      <c r="AA1211" s="8"/>
      <c r="AI1211" s="142"/>
      <c r="AJ1211" s="205"/>
      <c r="AK1211" s="206"/>
    </row>
    <row r="1212" spans="1:37" s="51" customFormat="1" x14ac:dyDescent="0.25">
      <c r="A1212" s="23">
        <v>149</v>
      </c>
      <c r="B1212" s="36" t="s">
        <v>1371</v>
      </c>
      <c r="C1212" s="210">
        <v>24</v>
      </c>
      <c r="D1212" s="214" t="s">
        <v>1372</v>
      </c>
      <c r="E1212" s="54">
        <v>42947</v>
      </c>
      <c r="F1212" s="54">
        <v>42978</v>
      </c>
      <c r="G1212" s="211">
        <v>2</v>
      </c>
      <c r="H1212" s="211">
        <v>2</v>
      </c>
      <c r="I1212" s="39">
        <v>138.69999999999999</v>
      </c>
      <c r="J1212" s="211">
        <f>SUM(K1212:L1212)</f>
        <v>2</v>
      </c>
      <c r="K1212" s="211">
        <v>1</v>
      </c>
      <c r="L1212" s="211">
        <v>1</v>
      </c>
      <c r="M1212" s="209">
        <f>SUM(N1212:O1212)</f>
        <v>67.7</v>
      </c>
      <c r="N1212" s="39">
        <v>38</v>
      </c>
      <c r="O1212" s="39">
        <v>29.7</v>
      </c>
      <c r="P1212" s="209">
        <f>M1212*36430</f>
        <v>2466311</v>
      </c>
      <c r="Q1212" s="209">
        <v>1193774.18</v>
      </c>
      <c r="R1212" s="209">
        <v>1208909.98</v>
      </c>
      <c r="S1212" s="209">
        <v>63626.84</v>
      </c>
      <c r="T1212" s="39"/>
      <c r="Z1212" s="8"/>
      <c r="AA1212" s="8"/>
      <c r="AI1212" s="142"/>
      <c r="AJ1212" s="205"/>
      <c r="AK1212" s="206"/>
    </row>
    <row r="1213" spans="1:37" s="51" customFormat="1" ht="21.75" customHeight="1" x14ac:dyDescent="0.25">
      <c r="A1213" s="23"/>
      <c r="B1213" s="43" t="s">
        <v>199</v>
      </c>
      <c r="C1213" s="37"/>
      <c r="D1213" s="214"/>
      <c r="E1213" s="41"/>
      <c r="F1213" s="41"/>
      <c r="G1213" s="211"/>
      <c r="H1213" s="211"/>
      <c r="I1213" s="209"/>
      <c r="J1213" s="211"/>
      <c r="K1213" s="211"/>
      <c r="L1213" s="211"/>
      <c r="M1213" s="209"/>
      <c r="N1213" s="209"/>
      <c r="O1213" s="209"/>
      <c r="P1213" s="209"/>
      <c r="Q1213" s="209"/>
      <c r="R1213" s="209"/>
      <c r="S1213" s="209"/>
      <c r="T1213" s="39"/>
      <c r="Z1213" s="8"/>
      <c r="AA1213" s="8"/>
      <c r="AI1213" s="142"/>
      <c r="AJ1213" s="205"/>
      <c r="AK1213" s="206"/>
    </row>
    <row r="1214" spans="1:37" s="51" customFormat="1" x14ac:dyDescent="0.25">
      <c r="A1214" s="23"/>
      <c r="B1214" s="52" t="s">
        <v>1373</v>
      </c>
      <c r="C1214" s="39"/>
      <c r="D1214" s="214"/>
      <c r="E1214" s="39"/>
      <c r="F1214" s="39"/>
      <c r="G1214" s="211"/>
      <c r="H1214" s="211"/>
      <c r="I1214" s="209"/>
      <c r="J1214" s="211"/>
      <c r="K1214" s="211"/>
      <c r="L1214" s="211"/>
      <c r="M1214" s="209"/>
      <c r="N1214" s="209"/>
      <c r="O1214" s="209"/>
      <c r="P1214" s="209"/>
      <c r="Q1214" s="209"/>
      <c r="R1214" s="209"/>
      <c r="S1214" s="209"/>
      <c r="T1214" s="39"/>
      <c r="Z1214" s="8"/>
      <c r="AA1214" s="8"/>
      <c r="AI1214" s="142"/>
      <c r="AJ1214" s="205"/>
      <c r="AK1214" s="206"/>
    </row>
    <row r="1215" spans="1:37" s="51" customFormat="1" ht="31.5" x14ac:dyDescent="0.25">
      <c r="A1215" s="23"/>
      <c r="B1215" s="52" t="s">
        <v>48</v>
      </c>
      <c r="C1215" s="210" t="s">
        <v>31</v>
      </c>
      <c r="D1215" s="214" t="s">
        <v>31</v>
      </c>
      <c r="E1215" s="210" t="s">
        <v>31</v>
      </c>
      <c r="F1215" s="210" t="s">
        <v>31</v>
      </c>
      <c r="G1215" s="211">
        <f t="shared" ref="G1215:O1215" si="350">SUM(G1216:G1220)</f>
        <v>57</v>
      </c>
      <c r="H1215" s="211">
        <f t="shared" si="350"/>
        <v>54</v>
      </c>
      <c r="I1215" s="209">
        <f t="shared" si="350"/>
        <v>1246.21</v>
      </c>
      <c r="J1215" s="211">
        <f>SUM(J1216:J1220)</f>
        <v>24</v>
      </c>
      <c r="K1215" s="211">
        <f t="shared" si="350"/>
        <v>10</v>
      </c>
      <c r="L1215" s="211">
        <f t="shared" si="350"/>
        <v>14</v>
      </c>
      <c r="M1215" s="209">
        <f>SUM(M1216:M1220)</f>
        <v>1038.29</v>
      </c>
      <c r="N1215" s="209">
        <f t="shared" si="350"/>
        <v>471.6</v>
      </c>
      <c r="O1215" s="209">
        <f t="shared" si="350"/>
        <v>566.69000000000005</v>
      </c>
      <c r="P1215" s="209">
        <f>SUM(P1216:P1220)</f>
        <v>37824904.700000003</v>
      </c>
      <c r="Q1215" s="209">
        <f>SUM(Q1216:Q1220)</f>
        <v>18308475.609999999</v>
      </c>
      <c r="R1215" s="209">
        <f>SUM(R1216:R1220)</f>
        <v>18540607.640000001</v>
      </c>
      <c r="S1215" s="209">
        <f>SUM(S1216:S1220)</f>
        <v>975821.45000000391</v>
      </c>
      <c r="T1215" s="39"/>
      <c r="Z1215" s="8"/>
      <c r="AA1215" s="8"/>
      <c r="AI1215" s="142"/>
      <c r="AJ1215" s="205"/>
      <c r="AK1215" s="206"/>
    </row>
    <row r="1216" spans="1:37" s="106" customFormat="1" x14ac:dyDescent="0.25">
      <c r="A1216" s="37" t="s">
        <v>187</v>
      </c>
      <c r="B1216" s="52" t="s">
        <v>1374</v>
      </c>
      <c r="C1216" s="211">
        <v>13</v>
      </c>
      <c r="D1216" s="214" t="s">
        <v>1375</v>
      </c>
      <c r="E1216" s="54">
        <v>42947</v>
      </c>
      <c r="F1216" s="54">
        <v>42978</v>
      </c>
      <c r="G1216" s="211">
        <v>6</v>
      </c>
      <c r="H1216" s="211">
        <v>6</v>
      </c>
      <c r="I1216" s="39">
        <v>176.12</v>
      </c>
      <c r="J1216" s="211">
        <f>SUM(K1216:L1216)</f>
        <v>3</v>
      </c>
      <c r="K1216" s="211">
        <v>1</v>
      </c>
      <c r="L1216" s="211">
        <v>2</v>
      </c>
      <c r="M1216" s="209">
        <f>SUM(N1216:O1216)</f>
        <v>123.61000000000001</v>
      </c>
      <c r="N1216" s="39">
        <v>54.6</v>
      </c>
      <c r="O1216" s="39">
        <v>69.010000000000005</v>
      </c>
      <c r="P1216" s="209">
        <f>M1216*36430</f>
        <v>4503112.3000000007</v>
      </c>
      <c r="Q1216" s="209">
        <v>2179651.7999999998</v>
      </c>
      <c r="R1216" s="209">
        <v>2207287.48</v>
      </c>
      <c r="S1216" s="209">
        <f>P1216-Q1216-R1216</f>
        <v>116173.02000000095</v>
      </c>
      <c r="T1216" s="39"/>
      <c r="Z1216" s="8"/>
      <c r="AA1216" s="8"/>
      <c r="AI1216" s="142"/>
      <c r="AJ1216" s="205"/>
      <c r="AK1216" s="206"/>
    </row>
    <row r="1217" spans="1:37" s="63" customFormat="1" x14ac:dyDescent="0.25">
      <c r="A1217" s="37" t="s">
        <v>710</v>
      </c>
      <c r="B1217" s="52" t="s">
        <v>1376</v>
      </c>
      <c r="C1217" s="211">
        <v>19</v>
      </c>
      <c r="D1217" s="214" t="s">
        <v>1377</v>
      </c>
      <c r="E1217" s="54">
        <v>42947</v>
      </c>
      <c r="F1217" s="54">
        <v>42978</v>
      </c>
      <c r="G1217" s="211">
        <v>5</v>
      </c>
      <c r="H1217" s="211">
        <v>5</v>
      </c>
      <c r="I1217" s="39">
        <v>160.5</v>
      </c>
      <c r="J1217" s="211">
        <f>SUM(K1217:L1217)</f>
        <v>3</v>
      </c>
      <c r="K1217" s="211">
        <v>0</v>
      </c>
      <c r="L1217" s="211">
        <v>3</v>
      </c>
      <c r="M1217" s="209">
        <f>SUM(N1217:O1217)</f>
        <v>87.79</v>
      </c>
      <c r="N1217" s="39">
        <v>0</v>
      </c>
      <c r="O1217" s="39">
        <v>87.79</v>
      </c>
      <c r="P1217" s="209">
        <f>M1217*36430</f>
        <v>3198189.7</v>
      </c>
      <c r="Q1217" s="209">
        <v>1548027.11</v>
      </c>
      <c r="R1217" s="209">
        <v>1567654.46</v>
      </c>
      <c r="S1217" s="209">
        <f>P1217-Q1217-R1217</f>
        <v>82508.130000000121</v>
      </c>
      <c r="T1217" s="39"/>
      <c r="Z1217" s="8"/>
      <c r="AA1217" s="8"/>
      <c r="AI1217" s="142"/>
      <c r="AJ1217" s="205"/>
      <c r="AK1217" s="206"/>
    </row>
    <row r="1218" spans="1:37" s="63" customFormat="1" ht="21" x14ac:dyDescent="0.25">
      <c r="A1218" s="37" t="s">
        <v>713</v>
      </c>
      <c r="B1218" s="52" t="s">
        <v>1378</v>
      </c>
      <c r="C1218" s="211">
        <v>15</v>
      </c>
      <c r="D1218" s="214" t="s">
        <v>1375</v>
      </c>
      <c r="E1218" s="54">
        <v>42947</v>
      </c>
      <c r="F1218" s="54">
        <v>42978</v>
      </c>
      <c r="G1218" s="211">
        <v>2</v>
      </c>
      <c r="H1218" s="211">
        <v>1</v>
      </c>
      <c r="I1218" s="39">
        <v>63.9</v>
      </c>
      <c r="J1218" s="211">
        <f>SUM(K1218:L1218)</f>
        <v>1</v>
      </c>
      <c r="K1218" s="211">
        <v>1</v>
      </c>
      <c r="L1218" s="211">
        <v>0</v>
      </c>
      <c r="M1218" s="209">
        <f>SUM(N1218:O1218)</f>
        <v>15.9</v>
      </c>
      <c r="N1218" s="39">
        <v>15.9</v>
      </c>
      <c r="O1218" s="39">
        <v>0</v>
      </c>
      <c r="P1218" s="209">
        <f>SUM(Q1218:S1218)</f>
        <v>579237</v>
      </c>
      <c r="Q1218" s="209">
        <v>280369.42</v>
      </c>
      <c r="R1218" s="209">
        <v>283924.2</v>
      </c>
      <c r="S1218" s="209">
        <v>14943.38</v>
      </c>
      <c r="T1218" s="39"/>
      <c r="Z1218" s="8"/>
      <c r="AA1218" s="8"/>
      <c r="AI1218" s="142"/>
      <c r="AJ1218" s="205"/>
      <c r="AK1218" s="206"/>
    </row>
    <row r="1219" spans="1:37" s="63" customFormat="1" x14ac:dyDescent="0.25">
      <c r="A1219" s="37" t="s">
        <v>715</v>
      </c>
      <c r="B1219" s="52" t="s">
        <v>1379</v>
      </c>
      <c r="C1219" s="211">
        <v>15</v>
      </c>
      <c r="D1219" s="214" t="s">
        <v>1380</v>
      </c>
      <c r="E1219" s="54">
        <v>42947</v>
      </c>
      <c r="F1219" s="54">
        <v>42978</v>
      </c>
      <c r="G1219" s="211">
        <v>16</v>
      </c>
      <c r="H1219" s="211">
        <v>14</v>
      </c>
      <c r="I1219" s="39">
        <v>384</v>
      </c>
      <c r="J1219" s="211">
        <f>SUM(K1219:L1219)</f>
        <v>8</v>
      </c>
      <c r="K1219" s="211">
        <v>3</v>
      </c>
      <c r="L1219" s="211">
        <v>5</v>
      </c>
      <c r="M1219" s="209">
        <f>SUM(N1219:O1219)</f>
        <v>349.3</v>
      </c>
      <c r="N1219" s="39">
        <v>125</v>
      </c>
      <c r="O1219" s="39">
        <v>224.3</v>
      </c>
      <c r="P1219" s="209">
        <f>SUM(Q1219:S1219)</f>
        <v>12724999</v>
      </c>
      <c r="Q1219" s="209">
        <v>6159310.5300000003</v>
      </c>
      <c r="R1219" s="209">
        <v>6237404.0499999998</v>
      </c>
      <c r="S1219" s="209">
        <v>328284.42</v>
      </c>
      <c r="T1219" s="39"/>
      <c r="Z1219" s="8"/>
      <c r="AA1219" s="8"/>
      <c r="AI1219" s="142"/>
      <c r="AJ1219" s="205"/>
      <c r="AK1219" s="206"/>
    </row>
    <row r="1220" spans="1:37" s="63" customFormat="1" x14ac:dyDescent="0.25">
      <c r="A1220" s="37" t="s">
        <v>717</v>
      </c>
      <c r="B1220" s="52" t="s">
        <v>1381</v>
      </c>
      <c r="C1220" s="211">
        <v>3</v>
      </c>
      <c r="D1220" s="214" t="s">
        <v>1382</v>
      </c>
      <c r="E1220" s="54">
        <v>42947</v>
      </c>
      <c r="F1220" s="54">
        <v>42978</v>
      </c>
      <c r="G1220" s="211">
        <v>28</v>
      </c>
      <c r="H1220" s="211">
        <f>G1220</f>
        <v>28</v>
      </c>
      <c r="I1220" s="39">
        <v>461.69</v>
      </c>
      <c r="J1220" s="211">
        <f>SUM(K1220:L1220)</f>
        <v>9</v>
      </c>
      <c r="K1220" s="211">
        <v>5</v>
      </c>
      <c r="L1220" s="211">
        <v>4</v>
      </c>
      <c r="M1220" s="209">
        <f>SUM(N1220:O1220)</f>
        <v>461.69000000000005</v>
      </c>
      <c r="N1220" s="39">
        <v>276.10000000000002</v>
      </c>
      <c r="O1220" s="39">
        <v>185.59</v>
      </c>
      <c r="P1220" s="209">
        <f>M1220*36430</f>
        <v>16819366.700000003</v>
      </c>
      <c r="Q1220" s="209">
        <v>8141116.75</v>
      </c>
      <c r="R1220" s="209">
        <v>8244337.4500000002</v>
      </c>
      <c r="S1220" s="209">
        <f>P1220-Q1220-R1220</f>
        <v>433912.50000000279</v>
      </c>
      <c r="T1220" s="39"/>
      <c r="Z1220" s="8"/>
      <c r="AA1220" s="8"/>
      <c r="AI1220" s="142"/>
      <c r="AJ1220" s="205"/>
      <c r="AK1220" s="206"/>
    </row>
    <row r="1221" spans="1:37" s="63" customFormat="1" ht="21" x14ac:dyDescent="0.25">
      <c r="A1221" s="23"/>
      <c r="B1221" s="52" t="s">
        <v>1383</v>
      </c>
      <c r="C1221" s="39"/>
      <c r="D1221" s="214"/>
      <c r="E1221" s="39"/>
      <c r="F1221" s="39"/>
      <c r="G1221" s="211"/>
      <c r="H1221" s="211"/>
      <c r="I1221" s="209"/>
      <c r="J1221" s="211"/>
      <c r="K1221" s="211"/>
      <c r="L1221" s="211"/>
      <c r="M1221" s="209"/>
      <c r="N1221" s="209"/>
      <c r="O1221" s="209"/>
      <c r="P1221" s="209"/>
      <c r="Q1221" s="209"/>
      <c r="R1221" s="209"/>
      <c r="S1221" s="209"/>
      <c r="T1221" s="39"/>
      <c r="Z1221" s="8"/>
      <c r="AA1221" s="8"/>
      <c r="AI1221" s="142"/>
      <c r="AJ1221" s="205"/>
      <c r="AK1221" s="206"/>
    </row>
    <row r="1222" spans="1:37" s="63" customFormat="1" ht="31.5" x14ac:dyDescent="0.25">
      <c r="A1222" s="211"/>
      <c r="B1222" s="52" t="s">
        <v>59</v>
      </c>
      <c r="C1222" s="210" t="s">
        <v>31</v>
      </c>
      <c r="D1222" s="214" t="s">
        <v>31</v>
      </c>
      <c r="E1222" s="210" t="s">
        <v>31</v>
      </c>
      <c r="F1222" s="210" t="s">
        <v>31</v>
      </c>
      <c r="G1222" s="211">
        <f>SUM(G1223:G1225)</f>
        <v>22</v>
      </c>
      <c r="H1222" s="211">
        <f t="shared" ref="H1222:O1222" si="351">SUM(H1223:H1225)</f>
        <v>22</v>
      </c>
      <c r="I1222" s="209">
        <f t="shared" si="351"/>
        <v>475.8</v>
      </c>
      <c r="J1222" s="211">
        <f>SUM(J1223:J1225)</f>
        <v>7</v>
      </c>
      <c r="K1222" s="211">
        <f t="shared" si="351"/>
        <v>4</v>
      </c>
      <c r="L1222" s="211">
        <f t="shared" si="351"/>
        <v>3</v>
      </c>
      <c r="M1222" s="209">
        <f t="shared" si="351"/>
        <v>232.60000000000002</v>
      </c>
      <c r="N1222" s="209">
        <f t="shared" si="351"/>
        <v>131.4</v>
      </c>
      <c r="O1222" s="209">
        <f t="shared" si="351"/>
        <v>101.2</v>
      </c>
      <c r="P1222" s="209">
        <f>SUM(P1223:P1225)</f>
        <v>8473618</v>
      </c>
      <c r="Q1222" s="209">
        <f>SUM(Q1223:Q1225)</f>
        <v>4101504.8100000005</v>
      </c>
      <c r="R1222" s="209">
        <f>SUM(R1223:R1225)</f>
        <v>4153507.52</v>
      </c>
      <c r="S1222" s="209">
        <f>SUM(S1223:S1225)</f>
        <v>218605.66999999998</v>
      </c>
      <c r="T1222" s="39"/>
      <c r="Z1222" s="8"/>
      <c r="AA1222" s="8"/>
      <c r="AI1222" s="142"/>
      <c r="AJ1222" s="205"/>
      <c r="AK1222" s="206"/>
    </row>
    <row r="1223" spans="1:37" x14ac:dyDescent="0.25">
      <c r="A1223" s="211">
        <v>155</v>
      </c>
      <c r="B1223" s="52" t="s">
        <v>1384</v>
      </c>
      <c r="C1223" s="211">
        <v>2</v>
      </c>
      <c r="D1223" s="214" t="s">
        <v>394</v>
      </c>
      <c r="E1223" s="54">
        <v>42947</v>
      </c>
      <c r="F1223" s="54">
        <v>42978</v>
      </c>
      <c r="G1223" s="211">
        <v>16</v>
      </c>
      <c r="H1223" s="211">
        <v>16</v>
      </c>
      <c r="I1223" s="39">
        <v>177.5</v>
      </c>
      <c r="J1223" s="211">
        <f>SUM(K1223:L1223)</f>
        <v>5</v>
      </c>
      <c r="K1223" s="211">
        <v>3</v>
      </c>
      <c r="L1223" s="211">
        <v>2</v>
      </c>
      <c r="M1223" s="209">
        <f>SUM(N1223:O1223)</f>
        <v>133.9</v>
      </c>
      <c r="N1223" s="39">
        <v>84.9</v>
      </c>
      <c r="O1223" s="39">
        <v>49</v>
      </c>
      <c r="P1223" s="209">
        <f>SUM(Q1223:S1223)</f>
        <v>4877977</v>
      </c>
      <c r="Q1223" s="209">
        <v>2361098.4300000002</v>
      </c>
      <c r="R1223" s="209">
        <v>2391034.64</v>
      </c>
      <c r="S1223" s="209">
        <v>125843.93</v>
      </c>
      <c r="T1223" s="39"/>
      <c r="AI1223" s="142"/>
      <c r="AJ1223" s="205"/>
      <c r="AK1223" s="206"/>
    </row>
    <row r="1224" spans="1:37" s="63" customFormat="1" x14ac:dyDescent="0.25">
      <c r="A1224" s="211">
        <v>156</v>
      </c>
      <c r="B1224" s="52" t="s">
        <v>1385</v>
      </c>
      <c r="C1224" s="211">
        <v>3</v>
      </c>
      <c r="D1224" s="214" t="s">
        <v>1386</v>
      </c>
      <c r="E1224" s="54">
        <v>42947</v>
      </c>
      <c r="F1224" s="54">
        <v>42978</v>
      </c>
      <c r="G1224" s="211">
        <v>5</v>
      </c>
      <c r="H1224" s="211">
        <v>5</v>
      </c>
      <c r="I1224" s="39">
        <v>103.8</v>
      </c>
      <c r="J1224" s="211">
        <f>SUM(K1224:L1224)</f>
        <v>1</v>
      </c>
      <c r="K1224" s="211">
        <v>0</v>
      </c>
      <c r="L1224" s="211">
        <v>1</v>
      </c>
      <c r="M1224" s="209">
        <f>SUM(N1224:O1224)</f>
        <v>52.2</v>
      </c>
      <c r="N1224" s="39">
        <v>0</v>
      </c>
      <c r="O1224" s="39">
        <v>52.2</v>
      </c>
      <c r="P1224" s="209">
        <f>M1224*36430</f>
        <v>1901646</v>
      </c>
      <c r="Q1224" s="209">
        <v>920458.08</v>
      </c>
      <c r="R1224" s="209">
        <v>932128.52</v>
      </c>
      <c r="S1224" s="209">
        <f>P1224-Q1224-R1224</f>
        <v>49059.400000000023</v>
      </c>
      <c r="T1224" s="39"/>
      <c r="Z1224" s="8"/>
      <c r="AA1224" s="8"/>
      <c r="AI1224" s="142"/>
      <c r="AJ1224" s="205"/>
      <c r="AK1224" s="206"/>
    </row>
    <row r="1225" spans="1:37" s="63" customFormat="1" x14ac:dyDescent="0.25">
      <c r="A1225" s="211">
        <v>157</v>
      </c>
      <c r="B1225" s="52" t="s">
        <v>1387</v>
      </c>
      <c r="C1225" s="211">
        <v>2</v>
      </c>
      <c r="D1225" s="214" t="s">
        <v>1388</v>
      </c>
      <c r="E1225" s="54">
        <v>42947</v>
      </c>
      <c r="F1225" s="54">
        <v>42978</v>
      </c>
      <c r="G1225" s="211">
        <v>1</v>
      </c>
      <c r="H1225" s="211">
        <v>1</v>
      </c>
      <c r="I1225" s="39">
        <v>194.5</v>
      </c>
      <c r="J1225" s="211">
        <f>SUM(K1225:L1225)</f>
        <v>1</v>
      </c>
      <c r="K1225" s="211">
        <v>1</v>
      </c>
      <c r="L1225" s="211">
        <v>0</v>
      </c>
      <c r="M1225" s="209">
        <f>SUM(N1225:O1225)</f>
        <v>46.5</v>
      </c>
      <c r="N1225" s="39">
        <v>46.5</v>
      </c>
      <c r="O1225" s="39">
        <v>0</v>
      </c>
      <c r="P1225" s="209">
        <f>M1225*36430</f>
        <v>1693995</v>
      </c>
      <c r="Q1225" s="209">
        <v>819948.3</v>
      </c>
      <c r="R1225" s="209">
        <v>830344.36</v>
      </c>
      <c r="S1225" s="209">
        <f>P1225-Q1225-R1225</f>
        <v>43702.339999999967</v>
      </c>
      <c r="T1225" s="39"/>
      <c r="Z1225" s="8"/>
      <c r="AA1225" s="8"/>
      <c r="AI1225" s="142"/>
      <c r="AJ1225" s="205"/>
      <c r="AK1225" s="206"/>
    </row>
    <row r="1226" spans="1:37" ht="21" x14ac:dyDescent="0.25">
      <c r="A1226" s="66"/>
      <c r="B1226" s="52" t="s">
        <v>1399</v>
      </c>
      <c r="C1226" s="39"/>
      <c r="D1226" s="214"/>
      <c r="E1226" s="39"/>
      <c r="F1226" s="39"/>
      <c r="G1226" s="211"/>
      <c r="H1226" s="211"/>
      <c r="I1226" s="209"/>
      <c r="J1226" s="211"/>
      <c r="K1226" s="211"/>
      <c r="L1226" s="211"/>
      <c r="M1226" s="209"/>
      <c r="N1226" s="209"/>
      <c r="O1226" s="209"/>
      <c r="P1226" s="209"/>
      <c r="Q1226" s="209"/>
      <c r="R1226" s="209"/>
      <c r="S1226" s="209"/>
      <c r="T1226" s="210"/>
      <c r="AI1226" s="142"/>
      <c r="AJ1226" s="205"/>
      <c r="AK1226" s="206"/>
    </row>
    <row r="1227" spans="1:37" ht="31.5" x14ac:dyDescent="0.25">
      <c r="A1227" s="211"/>
      <c r="B1227" s="72" t="s">
        <v>59</v>
      </c>
      <c r="C1227" s="210" t="s">
        <v>31</v>
      </c>
      <c r="D1227" s="214" t="s">
        <v>31</v>
      </c>
      <c r="E1227" s="210" t="s">
        <v>31</v>
      </c>
      <c r="F1227" s="210" t="s">
        <v>31</v>
      </c>
      <c r="G1227" s="211">
        <f>SUM(G1228:G1230)</f>
        <v>23</v>
      </c>
      <c r="H1227" s="211">
        <f t="shared" ref="H1227:S1227" si="352">SUM(H1228:H1230)</f>
        <v>23</v>
      </c>
      <c r="I1227" s="209">
        <f t="shared" si="352"/>
        <v>588</v>
      </c>
      <c r="J1227" s="211">
        <f>SUM(J1228:J1230)</f>
        <v>9</v>
      </c>
      <c r="K1227" s="211">
        <f t="shared" si="352"/>
        <v>0</v>
      </c>
      <c r="L1227" s="211">
        <f t="shared" si="352"/>
        <v>9</v>
      </c>
      <c r="M1227" s="209">
        <f t="shared" si="352"/>
        <v>264.79999999999995</v>
      </c>
      <c r="N1227" s="209">
        <f t="shared" si="352"/>
        <v>0</v>
      </c>
      <c r="O1227" s="209">
        <f t="shared" si="352"/>
        <v>264.79999999999995</v>
      </c>
      <c r="P1227" s="209">
        <f t="shared" si="352"/>
        <v>9646664</v>
      </c>
      <c r="Q1227" s="209">
        <f t="shared" si="352"/>
        <v>4669296.96</v>
      </c>
      <c r="R1227" s="209">
        <f t="shared" si="352"/>
        <v>4728498.6899999995</v>
      </c>
      <c r="S1227" s="209">
        <f t="shared" si="352"/>
        <v>248868.35000000024</v>
      </c>
      <c r="T1227" s="210"/>
      <c r="AI1227" s="142"/>
      <c r="AJ1227" s="205"/>
      <c r="AK1227" s="206"/>
    </row>
    <row r="1228" spans="1:37" x14ac:dyDescent="0.25">
      <c r="A1228" s="37" t="s">
        <v>724</v>
      </c>
      <c r="B1228" s="52" t="s">
        <v>1400</v>
      </c>
      <c r="C1228" s="39" t="s">
        <v>211</v>
      </c>
      <c r="D1228" s="214" t="s">
        <v>1401</v>
      </c>
      <c r="E1228" s="54">
        <v>42947</v>
      </c>
      <c r="F1228" s="54">
        <v>42978</v>
      </c>
      <c r="G1228" s="211">
        <v>5</v>
      </c>
      <c r="H1228" s="211">
        <v>5</v>
      </c>
      <c r="I1228" s="39">
        <v>68</v>
      </c>
      <c r="J1228" s="211">
        <f>SUM(K1228:L1228)</f>
        <v>2</v>
      </c>
      <c r="K1228" s="211">
        <v>0</v>
      </c>
      <c r="L1228" s="211">
        <v>2</v>
      </c>
      <c r="M1228" s="209">
        <f>SUM(N1228:O1228)</f>
        <v>68</v>
      </c>
      <c r="N1228" s="39">
        <v>0</v>
      </c>
      <c r="O1228" s="39">
        <v>68</v>
      </c>
      <c r="P1228" s="209">
        <f t="shared" ref="P1228:P1261" si="353">M1228*36430</f>
        <v>2477240</v>
      </c>
      <c r="Q1228" s="209">
        <v>1199064.17</v>
      </c>
      <c r="R1228" s="209">
        <v>1214267.04</v>
      </c>
      <c r="S1228" s="209">
        <f>P1228-Q1228-R1228</f>
        <v>63908.790000000037</v>
      </c>
      <c r="T1228" s="210"/>
      <c r="AI1228" s="142"/>
      <c r="AJ1228" s="205"/>
      <c r="AK1228" s="206"/>
    </row>
    <row r="1229" spans="1:37" x14ac:dyDescent="0.25">
      <c r="A1229" s="37" t="s">
        <v>726</v>
      </c>
      <c r="B1229" s="52" t="s">
        <v>1402</v>
      </c>
      <c r="C1229" s="39" t="s">
        <v>211</v>
      </c>
      <c r="D1229" s="214">
        <v>37560</v>
      </c>
      <c r="E1229" s="54">
        <v>42947</v>
      </c>
      <c r="F1229" s="54">
        <v>42978</v>
      </c>
      <c r="G1229" s="211">
        <v>5</v>
      </c>
      <c r="H1229" s="211">
        <v>5</v>
      </c>
      <c r="I1229" s="39">
        <v>207</v>
      </c>
      <c r="J1229" s="211">
        <f>SUM(K1229:L1229)</f>
        <v>3</v>
      </c>
      <c r="K1229" s="211">
        <v>0</v>
      </c>
      <c r="L1229" s="211">
        <v>3</v>
      </c>
      <c r="M1229" s="209">
        <f>SUM(N1229:O1229)</f>
        <v>66.2</v>
      </c>
      <c r="N1229" s="39">
        <v>0</v>
      </c>
      <c r="O1229" s="39">
        <v>66.2</v>
      </c>
      <c r="P1229" s="209">
        <f t="shared" si="353"/>
        <v>2411666</v>
      </c>
      <c r="Q1229" s="209">
        <v>1167324.24</v>
      </c>
      <c r="R1229" s="209">
        <v>1182124.67</v>
      </c>
      <c r="S1229" s="209">
        <v>62217.09</v>
      </c>
      <c r="T1229" s="210"/>
      <c r="AI1229" s="142"/>
      <c r="AJ1229" s="205"/>
      <c r="AK1229" s="206"/>
    </row>
    <row r="1230" spans="1:37" x14ac:dyDescent="0.25">
      <c r="A1230" s="37" t="s">
        <v>728</v>
      </c>
      <c r="B1230" s="52" t="s">
        <v>1403</v>
      </c>
      <c r="C1230" s="39" t="s">
        <v>211</v>
      </c>
      <c r="D1230" s="214">
        <v>37560</v>
      </c>
      <c r="E1230" s="54">
        <v>42947</v>
      </c>
      <c r="F1230" s="54">
        <v>42978</v>
      </c>
      <c r="G1230" s="211">
        <v>13</v>
      </c>
      <c r="H1230" s="211">
        <v>13</v>
      </c>
      <c r="I1230" s="39">
        <v>313</v>
      </c>
      <c r="J1230" s="211">
        <f>SUM(K1230:L1230)</f>
        <v>4</v>
      </c>
      <c r="K1230" s="211">
        <v>0</v>
      </c>
      <c r="L1230" s="211">
        <v>4</v>
      </c>
      <c r="M1230" s="209">
        <f>SUM(N1230:O1230)</f>
        <v>130.6</v>
      </c>
      <c r="N1230" s="39">
        <v>0</v>
      </c>
      <c r="O1230" s="39">
        <v>130.6</v>
      </c>
      <c r="P1230" s="209">
        <f t="shared" si="353"/>
        <v>4757758</v>
      </c>
      <c r="Q1230" s="209">
        <v>2302908.5499999998</v>
      </c>
      <c r="R1230" s="209">
        <v>2332106.98</v>
      </c>
      <c r="S1230" s="209">
        <f>P1230-Q1230-R1230</f>
        <v>122742.4700000002</v>
      </c>
      <c r="T1230" s="210"/>
      <c r="AI1230" s="142"/>
      <c r="AJ1230" s="205"/>
      <c r="AK1230" s="206"/>
    </row>
    <row r="1231" spans="1:37" ht="21" x14ac:dyDescent="0.25">
      <c r="A1231" s="23"/>
      <c r="B1231" s="35" t="s">
        <v>200</v>
      </c>
      <c r="C1231" s="210"/>
      <c r="D1231" s="214"/>
      <c r="E1231" s="210"/>
      <c r="F1231" s="210"/>
      <c r="G1231" s="211"/>
      <c r="H1231" s="211"/>
      <c r="I1231" s="209"/>
      <c r="J1231" s="211"/>
      <c r="K1231" s="211"/>
      <c r="L1231" s="211"/>
      <c r="M1231" s="209"/>
      <c r="N1231" s="209"/>
      <c r="O1231" s="209"/>
      <c r="P1231" s="209"/>
      <c r="Q1231" s="209"/>
      <c r="R1231" s="209"/>
      <c r="S1231" s="209"/>
      <c r="T1231" s="210"/>
      <c r="AI1231" s="142"/>
      <c r="AJ1231" s="205"/>
      <c r="AK1231" s="206"/>
    </row>
    <row r="1232" spans="1:37" ht="31.5" x14ac:dyDescent="0.25">
      <c r="A1232" s="23"/>
      <c r="B1232" s="35" t="s">
        <v>238</v>
      </c>
      <c r="C1232" s="210" t="s">
        <v>31</v>
      </c>
      <c r="D1232" s="214" t="s">
        <v>31</v>
      </c>
      <c r="E1232" s="210" t="s">
        <v>31</v>
      </c>
      <c r="F1232" s="210" t="s">
        <v>31</v>
      </c>
      <c r="G1232" s="211">
        <f>SUM(G1233:G1234)</f>
        <v>75</v>
      </c>
      <c r="H1232" s="211">
        <f t="shared" ref="H1232:S1232" si="354">SUM(H1233:H1234)</f>
        <v>75</v>
      </c>
      <c r="I1232" s="209">
        <f t="shared" si="354"/>
        <v>4422.4699999999993</v>
      </c>
      <c r="J1232" s="211">
        <f t="shared" si="354"/>
        <v>21</v>
      </c>
      <c r="K1232" s="211">
        <f t="shared" si="354"/>
        <v>0</v>
      </c>
      <c r="L1232" s="211">
        <f t="shared" si="354"/>
        <v>21</v>
      </c>
      <c r="M1232" s="209">
        <f t="shared" si="354"/>
        <v>1089.67</v>
      </c>
      <c r="N1232" s="209">
        <f t="shared" si="354"/>
        <v>0</v>
      </c>
      <c r="O1232" s="209">
        <f t="shared" si="354"/>
        <v>1089.67</v>
      </c>
      <c r="P1232" s="209">
        <f t="shared" si="354"/>
        <v>39696678.099999994</v>
      </c>
      <c r="Q1232" s="209">
        <f t="shared" si="354"/>
        <v>19214474.390000001</v>
      </c>
      <c r="R1232" s="209">
        <f t="shared" si="354"/>
        <v>19458093.510000002</v>
      </c>
      <c r="S1232" s="209">
        <f t="shared" si="354"/>
        <v>1024110.2000000002</v>
      </c>
      <c r="T1232" s="210"/>
      <c r="AI1232" s="142"/>
      <c r="AJ1232" s="205"/>
      <c r="AK1232" s="206"/>
    </row>
    <row r="1233" spans="1:37" x14ac:dyDescent="0.25">
      <c r="A1233" s="23">
        <v>161</v>
      </c>
      <c r="B1233" s="36" t="s">
        <v>206</v>
      </c>
      <c r="C1233" s="37" t="s">
        <v>102</v>
      </c>
      <c r="D1233" s="214">
        <v>39066</v>
      </c>
      <c r="E1233" s="54">
        <v>42947</v>
      </c>
      <c r="F1233" s="54">
        <v>42978</v>
      </c>
      <c r="G1233" s="211">
        <v>72</v>
      </c>
      <c r="H1233" s="211">
        <v>72</v>
      </c>
      <c r="I1233" s="39">
        <v>2266.4699999999998</v>
      </c>
      <c r="J1233" s="211">
        <f>SUM(K1233:L1233)</f>
        <v>20</v>
      </c>
      <c r="K1233" s="211">
        <v>0</v>
      </c>
      <c r="L1233" s="211">
        <v>20</v>
      </c>
      <c r="M1233" s="209">
        <f>SUM(N1233:O1233)</f>
        <v>1047.79</v>
      </c>
      <c r="N1233" s="39">
        <v>0</v>
      </c>
      <c r="O1233" s="39">
        <v>1047.79</v>
      </c>
      <c r="P1233" s="209">
        <f>SUM(Q1233:S1233)</f>
        <v>38170989.699999996</v>
      </c>
      <c r="Q1233" s="209">
        <v>18475991.93</v>
      </c>
      <c r="R1233" s="209">
        <v>18710247.870000001</v>
      </c>
      <c r="S1233" s="209">
        <v>984749.9</v>
      </c>
      <c r="T1233" s="209"/>
      <c r="AI1233" s="142"/>
      <c r="AJ1233" s="205"/>
      <c r="AK1233" s="206"/>
    </row>
    <row r="1234" spans="1:37" x14ac:dyDescent="0.25">
      <c r="A1234" s="23">
        <v>162</v>
      </c>
      <c r="B1234" s="36" t="s">
        <v>205</v>
      </c>
      <c r="C1234" s="37" t="s">
        <v>40</v>
      </c>
      <c r="D1234" s="214">
        <v>39066</v>
      </c>
      <c r="E1234" s="54">
        <v>42947</v>
      </c>
      <c r="F1234" s="54">
        <v>42978</v>
      </c>
      <c r="G1234" s="211">
        <v>3</v>
      </c>
      <c r="H1234" s="211">
        <v>3</v>
      </c>
      <c r="I1234" s="39">
        <v>2156</v>
      </c>
      <c r="J1234" s="211">
        <f>K1234+L1234</f>
        <v>1</v>
      </c>
      <c r="K1234" s="211">
        <v>0</v>
      </c>
      <c r="L1234" s="211">
        <v>1</v>
      </c>
      <c r="M1234" s="209">
        <f>SUM(N1234:O1234)</f>
        <v>41.88</v>
      </c>
      <c r="N1234" s="39">
        <v>0</v>
      </c>
      <c r="O1234" s="39">
        <v>41.88</v>
      </c>
      <c r="P1234" s="209">
        <f>M1234*36430</f>
        <v>1525688.4000000001</v>
      </c>
      <c r="Q1234" s="209">
        <v>738482.46</v>
      </c>
      <c r="R1234" s="209">
        <v>747845.64</v>
      </c>
      <c r="S1234" s="209">
        <f>P1234-Q1234-R1234</f>
        <v>39360.300000000163</v>
      </c>
      <c r="T1234" s="210"/>
      <c r="AI1234" s="142"/>
      <c r="AJ1234" s="205"/>
      <c r="AK1234" s="206"/>
    </row>
    <row r="1235" spans="1:37" ht="21" x14ac:dyDescent="0.25">
      <c r="A1235" s="23"/>
      <c r="B1235" s="52" t="s">
        <v>899</v>
      </c>
      <c r="C1235" s="37"/>
      <c r="D1235" s="214"/>
      <c r="E1235" s="54"/>
      <c r="F1235" s="54"/>
      <c r="G1235" s="211"/>
      <c r="H1235" s="211"/>
      <c r="I1235" s="39"/>
      <c r="J1235" s="211"/>
      <c r="K1235" s="211"/>
      <c r="L1235" s="211"/>
      <c r="M1235" s="209"/>
      <c r="N1235" s="39"/>
      <c r="O1235" s="39"/>
      <c r="P1235" s="209"/>
      <c r="Q1235" s="209"/>
      <c r="R1235" s="209"/>
      <c r="S1235" s="209"/>
      <c r="T1235" s="210"/>
      <c r="AI1235" s="142"/>
      <c r="AJ1235" s="205"/>
      <c r="AK1235" s="206"/>
    </row>
    <row r="1236" spans="1:37" ht="31.5" x14ac:dyDescent="0.25">
      <c r="A1236" s="211"/>
      <c r="B1236" s="72" t="s">
        <v>900</v>
      </c>
      <c r="C1236" s="210" t="s">
        <v>31</v>
      </c>
      <c r="D1236" s="214" t="s">
        <v>31</v>
      </c>
      <c r="E1236" s="210" t="s">
        <v>31</v>
      </c>
      <c r="F1236" s="210" t="s">
        <v>31</v>
      </c>
      <c r="G1236" s="211">
        <f t="shared" ref="G1236:S1236" si="355">SUM(G1237:G1237)</f>
        <v>11</v>
      </c>
      <c r="H1236" s="211">
        <f t="shared" si="355"/>
        <v>11</v>
      </c>
      <c r="I1236" s="209">
        <f t="shared" si="355"/>
        <v>362</v>
      </c>
      <c r="J1236" s="211">
        <f t="shared" si="355"/>
        <v>6</v>
      </c>
      <c r="K1236" s="211">
        <f t="shared" si="355"/>
        <v>0</v>
      </c>
      <c r="L1236" s="211">
        <f t="shared" si="355"/>
        <v>6</v>
      </c>
      <c r="M1236" s="209">
        <f t="shared" si="355"/>
        <v>115</v>
      </c>
      <c r="N1236" s="209">
        <f t="shared" si="355"/>
        <v>0</v>
      </c>
      <c r="O1236" s="209">
        <f t="shared" si="355"/>
        <v>115</v>
      </c>
      <c r="P1236" s="209">
        <f t="shared" si="355"/>
        <v>4189450</v>
      </c>
      <c r="Q1236" s="209">
        <f t="shared" si="355"/>
        <v>2027829.11</v>
      </c>
      <c r="R1236" s="209">
        <f t="shared" si="355"/>
        <v>2053539.85</v>
      </c>
      <c r="S1236" s="209">
        <f t="shared" si="355"/>
        <v>108081.03999999957</v>
      </c>
      <c r="T1236" s="210"/>
      <c r="AI1236" s="142"/>
      <c r="AJ1236" s="205"/>
      <c r="AK1236" s="206"/>
    </row>
    <row r="1237" spans="1:37" x14ac:dyDescent="0.25">
      <c r="A1237" s="211">
        <v>163</v>
      </c>
      <c r="B1237" s="52" t="s">
        <v>901</v>
      </c>
      <c r="C1237" s="211">
        <v>6</v>
      </c>
      <c r="D1237" s="214" t="s">
        <v>902</v>
      </c>
      <c r="E1237" s="54">
        <v>42947</v>
      </c>
      <c r="F1237" s="54">
        <v>42978</v>
      </c>
      <c r="G1237" s="211">
        <v>11</v>
      </c>
      <c r="H1237" s="211">
        <v>11</v>
      </c>
      <c r="I1237" s="39">
        <v>362</v>
      </c>
      <c r="J1237" s="211">
        <f>SUM(K1237:L1237)</f>
        <v>6</v>
      </c>
      <c r="K1237" s="211">
        <v>0</v>
      </c>
      <c r="L1237" s="211">
        <v>6</v>
      </c>
      <c r="M1237" s="209">
        <f>SUM(N1237:O1237)</f>
        <v>115</v>
      </c>
      <c r="N1237" s="39">
        <v>0</v>
      </c>
      <c r="O1237" s="39">
        <v>115</v>
      </c>
      <c r="P1237" s="209">
        <f t="shared" si="353"/>
        <v>4189450</v>
      </c>
      <c r="Q1237" s="209">
        <v>2027829.11</v>
      </c>
      <c r="R1237" s="209">
        <v>2053539.85</v>
      </c>
      <c r="S1237" s="209">
        <f>P1237-Q1237-R1237</f>
        <v>108081.03999999957</v>
      </c>
      <c r="T1237" s="210"/>
      <c r="AI1237" s="142"/>
      <c r="AJ1237" s="205"/>
      <c r="AK1237" s="206"/>
    </row>
    <row r="1238" spans="1:37" ht="16.5" customHeight="1" x14ac:dyDescent="0.25">
      <c r="A1238" s="66"/>
      <c r="B1238" s="43" t="s">
        <v>214</v>
      </c>
      <c r="C1238" s="37"/>
      <c r="D1238" s="214"/>
      <c r="E1238" s="210"/>
      <c r="F1238" s="41"/>
      <c r="G1238" s="211"/>
      <c r="H1238" s="211"/>
      <c r="I1238" s="209"/>
      <c r="J1238" s="211"/>
      <c r="K1238" s="211"/>
      <c r="L1238" s="211"/>
      <c r="M1238" s="209"/>
      <c r="N1238" s="209"/>
      <c r="O1238" s="209"/>
      <c r="P1238" s="209"/>
      <c r="Q1238" s="209"/>
      <c r="R1238" s="209"/>
      <c r="S1238" s="209"/>
      <c r="T1238" s="210"/>
      <c r="AI1238" s="142"/>
      <c r="AJ1238" s="205"/>
      <c r="AK1238" s="206"/>
    </row>
    <row r="1239" spans="1:37" ht="21" x14ac:dyDescent="0.25">
      <c r="A1239" s="23"/>
      <c r="B1239" s="35" t="s">
        <v>1404</v>
      </c>
      <c r="C1239" s="210"/>
      <c r="D1239" s="214"/>
      <c r="E1239" s="210"/>
      <c r="F1239" s="210"/>
      <c r="G1239" s="211"/>
      <c r="H1239" s="211"/>
      <c r="I1239" s="209"/>
      <c r="J1239" s="211"/>
      <c r="K1239" s="211"/>
      <c r="L1239" s="211"/>
      <c r="M1239" s="209"/>
      <c r="N1239" s="209"/>
      <c r="O1239" s="209"/>
      <c r="P1239" s="209"/>
      <c r="Q1239" s="209"/>
      <c r="R1239" s="209"/>
      <c r="S1239" s="209"/>
      <c r="T1239" s="210"/>
      <c r="AI1239" s="142"/>
      <c r="AJ1239" s="205"/>
      <c r="AK1239" s="206"/>
    </row>
    <row r="1240" spans="1:37" ht="31.5" x14ac:dyDescent="0.25">
      <c r="A1240" s="23"/>
      <c r="B1240" s="35" t="s">
        <v>201</v>
      </c>
      <c r="C1240" s="210" t="s">
        <v>31</v>
      </c>
      <c r="D1240" s="214" t="s">
        <v>31</v>
      </c>
      <c r="E1240" s="210" t="s">
        <v>31</v>
      </c>
      <c r="F1240" s="210" t="s">
        <v>31</v>
      </c>
      <c r="G1240" s="211">
        <f>SUM(G1241:G1246)</f>
        <v>102</v>
      </c>
      <c r="H1240" s="211">
        <f t="shared" ref="H1240:S1240" si="356">SUM(H1241:H1246)</f>
        <v>102</v>
      </c>
      <c r="I1240" s="209">
        <f t="shared" si="356"/>
        <v>1662.1000000000001</v>
      </c>
      <c r="J1240" s="211">
        <f>SUM(J1241:J1246)</f>
        <v>40</v>
      </c>
      <c r="K1240" s="211">
        <f t="shared" si="356"/>
        <v>15</v>
      </c>
      <c r="L1240" s="211">
        <f t="shared" si="356"/>
        <v>25</v>
      </c>
      <c r="M1240" s="209">
        <f>SUM(M1241:M1246)</f>
        <v>1457.6000000000001</v>
      </c>
      <c r="N1240" s="209">
        <f t="shared" si="356"/>
        <v>563.38</v>
      </c>
      <c r="O1240" s="209">
        <f t="shared" si="356"/>
        <v>894.22</v>
      </c>
      <c r="P1240" s="209">
        <f t="shared" si="356"/>
        <v>53100368</v>
      </c>
      <c r="Q1240" s="209">
        <f t="shared" si="356"/>
        <v>25702293.250000004</v>
      </c>
      <c r="R1240" s="209">
        <f t="shared" si="356"/>
        <v>26028171.009999998</v>
      </c>
      <c r="S1240" s="209">
        <f t="shared" si="356"/>
        <v>1369903.7400000021</v>
      </c>
      <c r="T1240" s="210"/>
      <c r="AI1240" s="142"/>
      <c r="AJ1240" s="205"/>
      <c r="AK1240" s="206"/>
    </row>
    <row r="1241" spans="1:37" x14ac:dyDescent="0.25">
      <c r="A1241" s="37" t="s">
        <v>533</v>
      </c>
      <c r="B1241" s="36" t="s">
        <v>1405</v>
      </c>
      <c r="C1241" s="210">
        <v>43</v>
      </c>
      <c r="D1241" s="214" t="s">
        <v>1406</v>
      </c>
      <c r="E1241" s="54">
        <v>42947</v>
      </c>
      <c r="F1241" s="54">
        <v>42978</v>
      </c>
      <c r="G1241" s="211">
        <v>22</v>
      </c>
      <c r="H1241" s="211">
        <v>22</v>
      </c>
      <c r="I1241" s="39">
        <v>438.1</v>
      </c>
      <c r="J1241" s="211">
        <f t="shared" ref="J1241:J1246" si="357">SUM(K1241:L1241)</f>
        <v>11</v>
      </c>
      <c r="K1241" s="211">
        <v>5</v>
      </c>
      <c r="L1241" s="211">
        <v>6</v>
      </c>
      <c r="M1241" s="209">
        <f t="shared" ref="M1241:M1246" si="358">SUM(N1241:O1241)</f>
        <v>403.7</v>
      </c>
      <c r="N1241" s="39">
        <v>193.1</v>
      </c>
      <c r="O1241" s="39">
        <v>210.6</v>
      </c>
      <c r="P1241" s="209">
        <f t="shared" si="353"/>
        <v>14706791</v>
      </c>
      <c r="Q1241" s="209">
        <v>7118561.8700000001</v>
      </c>
      <c r="R1241" s="209">
        <v>7208817.6699999999</v>
      </c>
      <c r="S1241" s="209">
        <f t="shared" ref="S1241:S1246" si="359">P1241-Q1241-R1241</f>
        <v>379411.45999999996</v>
      </c>
      <c r="T1241" s="210"/>
      <c r="AI1241" s="142"/>
      <c r="AJ1241" s="205"/>
      <c r="AK1241" s="206"/>
    </row>
    <row r="1242" spans="1:37" x14ac:dyDescent="0.25">
      <c r="A1242" s="37" t="s">
        <v>185</v>
      </c>
      <c r="B1242" s="36" t="s">
        <v>1407</v>
      </c>
      <c r="C1242" s="210">
        <v>42</v>
      </c>
      <c r="D1242" s="214" t="s">
        <v>1406</v>
      </c>
      <c r="E1242" s="54">
        <v>42947</v>
      </c>
      <c r="F1242" s="54">
        <v>42978</v>
      </c>
      <c r="G1242" s="211">
        <v>32</v>
      </c>
      <c r="H1242" s="211">
        <v>32</v>
      </c>
      <c r="I1242" s="39">
        <v>442.7</v>
      </c>
      <c r="J1242" s="211">
        <f t="shared" si="357"/>
        <v>12</v>
      </c>
      <c r="K1242" s="211">
        <v>5</v>
      </c>
      <c r="L1242" s="211">
        <v>7</v>
      </c>
      <c r="M1242" s="209">
        <f t="shared" si="358"/>
        <v>442.70000000000005</v>
      </c>
      <c r="N1242" s="39">
        <v>184.6</v>
      </c>
      <c r="O1242" s="39">
        <v>258.10000000000002</v>
      </c>
      <c r="P1242" s="209">
        <f t="shared" si="353"/>
        <v>16127561.000000002</v>
      </c>
      <c r="Q1242" s="209">
        <v>7806260.4400000004</v>
      </c>
      <c r="R1242" s="209">
        <v>7905235.5300000003</v>
      </c>
      <c r="S1242" s="209">
        <f t="shared" si="359"/>
        <v>416065.03000000119</v>
      </c>
      <c r="T1242" s="210"/>
      <c r="AI1242" s="142"/>
      <c r="AJ1242" s="205"/>
      <c r="AK1242" s="206"/>
    </row>
    <row r="1243" spans="1:37" x14ac:dyDescent="0.25">
      <c r="A1243" s="37" t="s">
        <v>738</v>
      </c>
      <c r="B1243" s="36" t="s">
        <v>1408</v>
      </c>
      <c r="C1243" s="210">
        <v>39</v>
      </c>
      <c r="D1243" s="214" t="s">
        <v>1406</v>
      </c>
      <c r="E1243" s="54">
        <v>42947</v>
      </c>
      <c r="F1243" s="54">
        <v>42978</v>
      </c>
      <c r="G1243" s="211">
        <v>35</v>
      </c>
      <c r="H1243" s="211">
        <v>35</v>
      </c>
      <c r="I1243" s="39">
        <v>438.1</v>
      </c>
      <c r="J1243" s="211">
        <f t="shared" si="357"/>
        <v>11</v>
      </c>
      <c r="K1243" s="211">
        <v>5</v>
      </c>
      <c r="L1243" s="211">
        <v>6</v>
      </c>
      <c r="M1243" s="209">
        <f t="shared" si="358"/>
        <v>408.98</v>
      </c>
      <c r="N1243" s="39">
        <v>185.68</v>
      </c>
      <c r="O1243" s="39">
        <v>223.3</v>
      </c>
      <c r="P1243" s="209">
        <f t="shared" si="353"/>
        <v>14899141.4</v>
      </c>
      <c r="Q1243" s="209">
        <v>7211665.6799999997</v>
      </c>
      <c r="R1243" s="209">
        <v>7303101.9299999997</v>
      </c>
      <c r="S1243" s="209">
        <f t="shared" si="359"/>
        <v>384373.79000000097</v>
      </c>
      <c r="T1243" s="210"/>
      <c r="AI1243" s="142"/>
      <c r="AJ1243" s="205"/>
      <c r="AK1243" s="206"/>
    </row>
    <row r="1244" spans="1:37" x14ac:dyDescent="0.25">
      <c r="A1244" s="37" t="s">
        <v>740</v>
      </c>
      <c r="B1244" s="36" t="s">
        <v>1409</v>
      </c>
      <c r="C1244" s="210">
        <v>41</v>
      </c>
      <c r="D1244" s="214" t="s">
        <v>222</v>
      </c>
      <c r="E1244" s="54">
        <v>42947</v>
      </c>
      <c r="F1244" s="54">
        <v>42978</v>
      </c>
      <c r="G1244" s="211">
        <v>8</v>
      </c>
      <c r="H1244" s="211">
        <v>8</v>
      </c>
      <c r="I1244" s="39">
        <v>74.2</v>
      </c>
      <c r="J1244" s="211">
        <f t="shared" si="357"/>
        <v>2</v>
      </c>
      <c r="K1244" s="211">
        <v>0</v>
      </c>
      <c r="L1244" s="211">
        <v>2</v>
      </c>
      <c r="M1244" s="209">
        <f t="shared" si="358"/>
        <v>48.22</v>
      </c>
      <c r="N1244" s="39">
        <v>0</v>
      </c>
      <c r="O1244" s="39">
        <v>48.22</v>
      </c>
      <c r="P1244" s="209">
        <f t="shared" si="353"/>
        <v>1756654.5999999999</v>
      </c>
      <c r="Q1244" s="209">
        <v>850277.57</v>
      </c>
      <c r="R1244" s="209">
        <v>861058.18</v>
      </c>
      <c r="S1244" s="209">
        <f t="shared" si="359"/>
        <v>45318.84999999986</v>
      </c>
      <c r="T1244" s="210"/>
      <c r="AI1244" s="142"/>
      <c r="AJ1244" s="205"/>
      <c r="AK1244" s="206"/>
    </row>
    <row r="1245" spans="1:37" x14ac:dyDescent="0.25">
      <c r="A1245" s="37" t="s">
        <v>742</v>
      </c>
      <c r="B1245" s="36" t="s">
        <v>1410</v>
      </c>
      <c r="C1245" s="210" t="s">
        <v>1411</v>
      </c>
      <c r="D1245" s="214" t="s">
        <v>1412</v>
      </c>
      <c r="E1245" s="54">
        <v>42947</v>
      </c>
      <c r="F1245" s="54">
        <v>42978</v>
      </c>
      <c r="G1245" s="211">
        <v>1</v>
      </c>
      <c r="H1245" s="211">
        <v>1</v>
      </c>
      <c r="I1245" s="39">
        <v>137.1</v>
      </c>
      <c r="J1245" s="211">
        <f t="shared" si="357"/>
        <v>1</v>
      </c>
      <c r="K1245" s="211">
        <v>0</v>
      </c>
      <c r="L1245" s="211">
        <v>1</v>
      </c>
      <c r="M1245" s="209">
        <f t="shared" si="358"/>
        <v>40.700000000000003</v>
      </c>
      <c r="N1245" s="39">
        <v>0</v>
      </c>
      <c r="O1245" s="39">
        <v>40.700000000000003</v>
      </c>
      <c r="P1245" s="209">
        <f t="shared" si="353"/>
        <v>1482701</v>
      </c>
      <c r="Q1245" s="209">
        <v>717675.18</v>
      </c>
      <c r="R1245" s="209">
        <v>726774.53</v>
      </c>
      <c r="S1245" s="209">
        <f t="shared" si="359"/>
        <v>38251.289999999921</v>
      </c>
      <c r="T1245" s="210"/>
      <c r="AI1245" s="142"/>
      <c r="AJ1245" s="205"/>
      <c r="AK1245" s="206"/>
    </row>
    <row r="1246" spans="1:37" x14ac:dyDescent="0.25">
      <c r="A1246" s="37" t="s">
        <v>747</v>
      </c>
      <c r="B1246" s="36" t="s">
        <v>1413</v>
      </c>
      <c r="C1246" s="210">
        <v>8</v>
      </c>
      <c r="D1246" s="214" t="s">
        <v>1414</v>
      </c>
      <c r="E1246" s="54">
        <v>42947</v>
      </c>
      <c r="F1246" s="54">
        <v>42978</v>
      </c>
      <c r="G1246" s="211">
        <v>4</v>
      </c>
      <c r="H1246" s="211">
        <v>4</v>
      </c>
      <c r="I1246" s="39">
        <v>131.9</v>
      </c>
      <c r="J1246" s="211">
        <f t="shared" si="357"/>
        <v>3</v>
      </c>
      <c r="K1246" s="211">
        <v>0</v>
      </c>
      <c r="L1246" s="211">
        <v>3</v>
      </c>
      <c r="M1246" s="209">
        <f t="shared" si="358"/>
        <v>113.3</v>
      </c>
      <c r="N1246" s="39">
        <v>0</v>
      </c>
      <c r="O1246" s="39">
        <v>113.3</v>
      </c>
      <c r="P1246" s="209">
        <f t="shared" si="353"/>
        <v>4127519</v>
      </c>
      <c r="Q1246" s="209">
        <v>1997852.51</v>
      </c>
      <c r="R1246" s="209">
        <v>2023183.17</v>
      </c>
      <c r="S1246" s="209">
        <f t="shared" si="359"/>
        <v>106483.3200000003</v>
      </c>
      <c r="T1246" s="210"/>
      <c r="AI1246" s="142"/>
      <c r="AJ1246" s="205"/>
      <c r="AK1246" s="206"/>
    </row>
    <row r="1247" spans="1:37" ht="17.25" customHeight="1" x14ac:dyDescent="0.25">
      <c r="A1247" s="66"/>
      <c r="B1247" s="43" t="s">
        <v>243</v>
      </c>
      <c r="C1247" s="210"/>
      <c r="D1247" s="214"/>
      <c r="E1247" s="210"/>
      <c r="F1247" s="210"/>
      <c r="G1247" s="211"/>
      <c r="H1247" s="211"/>
      <c r="I1247" s="209"/>
      <c r="J1247" s="211"/>
      <c r="K1247" s="211"/>
      <c r="L1247" s="211"/>
      <c r="M1247" s="209"/>
      <c r="N1247" s="209"/>
      <c r="O1247" s="209"/>
      <c r="P1247" s="209"/>
      <c r="Q1247" s="209"/>
      <c r="R1247" s="209"/>
      <c r="S1247" s="209"/>
      <c r="T1247" s="210"/>
      <c r="AI1247" s="142"/>
      <c r="AJ1247" s="205"/>
      <c r="AK1247" s="206"/>
    </row>
    <row r="1248" spans="1:37" s="93" customFormat="1" ht="21" x14ac:dyDescent="0.25">
      <c r="A1248" s="23"/>
      <c r="B1248" s="35" t="s">
        <v>1415</v>
      </c>
      <c r="C1248" s="210"/>
      <c r="D1248" s="214"/>
      <c r="E1248" s="210"/>
      <c r="F1248" s="210"/>
      <c r="G1248" s="211"/>
      <c r="H1248" s="211"/>
      <c r="I1248" s="209"/>
      <c r="J1248" s="211"/>
      <c r="K1248" s="211"/>
      <c r="L1248" s="211"/>
      <c r="M1248" s="209"/>
      <c r="N1248" s="209"/>
      <c r="O1248" s="209"/>
      <c r="P1248" s="209"/>
      <c r="Q1248" s="209"/>
      <c r="R1248" s="209"/>
      <c r="S1248" s="209"/>
      <c r="T1248" s="210"/>
      <c r="Z1248" s="8"/>
      <c r="AA1248" s="8"/>
      <c r="AI1248" s="142"/>
      <c r="AJ1248" s="205"/>
      <c r="AK1248" s="206"/>
    </row>
    <row r="1249" spans="1:37" ht="31.5" x14ac:dyDescent="0.25">
      <c r="A1249" s="23"/>
      <c r="B1249" s="35" t="s">
        <v>67</v>
      </c>
      <c r="C1249" s="210" t="s">
        <v>31</v>
      </c>
      <c r="D1249" s="214" t="s">
        <v>31</v>
      </c>
      <c r="E1249" s="210" t="s">
        <v>31</v>
      </c>
      <c r="F1249" s="210" t="s">
        <v>31</v>
      </c>
      <c r="G1249" s="211">
        <f t="shared" ref="G1249:S1249" si="360">SUM(G1250:G1261)</f>
        <v>126</v>
      </c>
      <c r="H1249" s="211">
        <f t="shared" si="360"/>
        <v>126</v>
      </c>
      <c r="I1249" s="209">
        <f t="shared" si="360"/>
        <v>2261.8999999999996</v>
      </c>
      <c r="J1249" s="211">
        <f>SUM(J1250:J1261)</f>
        <v>54</v>
      </c>
      <c r="K1249" s="211">
        <f t="shared" si="360"/>
        <v>17</v>
      </c>
      <c r="L1249" s="211">
        <f t="shared" si="360"/>
        <v>37</v>
      </c>
      <c r="M1249" s="209">
        <f t="shared" si="360"/>
        <v>1981.5999999999997</v>
      </c>
      <c r="N1249" s="209">
        <f t="shared" si="360"/>
        <v>646.1</v>
      </c>
      <c r="O1249" s="209">
        <f t="shared" si="360"/>
        <v>1335.5</v>
      </c>
      <c r="P1249" s="209">
        <f t="shared" si="360"/>
        <v>72189688</v>
      </c>
      <c r="Q1249" s="209">
        <f t="shared" si="360"/>
        <v>34942140.710000001</v>
      </c>
      <c r="R1249" s="209">
        <f t="shared" si="360"/>
        <v>35385169.93</v>
      </c>
      <c r="S1249" s="209">
        <f t="shared" si="360"/>
        <v>1862377.3600000017</v>
      </c>
      <c r="T1249" s="210"/>
      <c r="AI1249" s="142"/>
      <c r="AJ1249" s="205"/>
      <c r="AK1249" s="206"/>
    </row>
    <row r="1250" spans="1:37" x14ac:dyDescent="0.25">
      <c r="A1250" s="37" t="s">
        <v>749</v>
      </c>
      <c r="B1250" s="36" t="s">
        <v>1416</v>
      </c>
      <c r="C1250" s="210">
        <v>82</v>
      </c>
      <c r="D1250" s="214" t="s">
        <v>251</v>
      </c>
      <c r="E1250" s="54">
        <v>42947</v>
      </c>
      <c r="F1250" s="54">
        <v>42978</v>
      </c>
      <c r="G1250" s="211">
        <v>1</v>
      </c>
      <c r="H1250" s="211">
        <v>1</v>
      </c>
      <c r="I1250" s="39">
        <v>70</v>
      </c>
      <c r="J1250" s="211">
        <f t="shared" ref="J1250:J1261" si="361">SUM(K1250:L1250)</f>
        <v>1</v>
      </c>
      <c r="K1250" s="211">
        <v>0</v>
      </c>
      <c r="L1250" s="211">
        <v>1</v>
      </c>
      <c r="M1250" s="209">
        <f t="shared" ref="M1250:M1261" si="362">SUM(N1250:O1250)</f>
        <v>37.299999999999997</v>
      </c>
      <c r="N1250" s="39">
        <v>0</v>
      </c>
      <c r="O1250" s="39">
        <v>37.299999999999997</v>
      </c>
      <c r="P1250" s="209">
        <f t="shared" si="353"/>
        <v>1358839</v>
      </c>
      <c r="Q1250" s="209">
        <v>657721.97</v>
      </c>
      <c r="R1250" s="209">
        <v>666061.18000000005</v>
      </c>
      <c r="S1250" s="209">
        <f t="shared" ref="S1250:S1261" si="363">P1250-Q1250-R1250</f>
        <v>35055.849999999977</v>
      </c>
      <c r="T1250" s="210"/>
      <c r="AI1250" s="142"/>
      <c r="AJ1250" s="205"/>
      <c r="AK1250" s="206"/>
    </row>
    <row r="1251" spans="1:37" x14ac:dyDescent="0.25">
      <c r="A1251" s="37" t="s">
        <v>750</v>
      </c>
      <c r="B1251" s="36" t="s">
        <v>1417</v>
      </c>
      <c r="C1251" s="210">
        <v>79</v>
      </c>
      <c r="D1251" s="214" t="s">
        <v>434</v>
      </c>
      <c r="E1251" s="54">
        <v>42947</v>
      </c>
      <c r="F1251" s="54">
        <v>42978</v>
      </c>
      <c r="G1251" s="211">
        <v>26</v>
      </c>
      <c r="H1251" s="211">
        <v>26</v>
      </c>
      <c r="I1251" s="39">
        <v>318.7</v>
      </c>
      <c r="J1251" s="211">
        <f t="shared" si="361"/>
        <v>9</v>
      </c>
      <c r="K1251" s="211">
        <v>2</v>
      </c>
      <c r="L1251" s="211">
        <v>7</v>
      </c>
      <c r="M1251" s="209">
        <f t="shared" si="362"/>
        <v>318.7</v>
      </c>
      <c r="N1251" s="39">
        <v>57.7</v>
      </c>
      <c r="O1251" s="39">
        <v>261</v>
      </c>
      <c r="P1251" s="209">
        <f t="shared" si="353"/>
        <v>11610241</v>
      </c>
      <c r="Q1251" s="209">
        <v>5619731.6500000004</v>
      </c>
      <c r="R1251" s="209">
        <v>5690983.8899999997</v>
      </c>
      <c r="S1251" s="209">
        <f t="shared" si="363"/>
        <v>299525.45999999996</v>
      </c>
      <c r="T1251" s="210"/>
      <c r="AI1251" s="142"/>
      <c r="AJ1251" s="205"/>
      <c r="AK1251" s="206"/>
    </row>
    <row r="1252" spans="1:37" x14ac:dyDescent="0.25">
      <c r="A1252" s="37" t="s">
        <v>752</v>
      </c>
      <c r="B1252" s="36" t="s">
        <v>1418</v>
      </c>
      <c r="C1252" s="210">
        <v>78</v>
      </c>
      <c r="D1252" s="214" t="s">
        <v>429</v>
      </c>
      <c r="E1252" s="54">
        <v>42947</v>
      </c>
      <c r="F1252" s="54">
        <v>42978</v>
      </c>
      <c r="G1252" s="211">
        <v>10</v>
      </c>
      <c r="H1252" s="211">
        <v>10</v>
      </c>
      <c r="I1252" s="39">
        <v>160.4</v>
      </c>
      <c r="J1252" s="211">
        <f t="shared" si="361"/>
        <v>6</v>
      </c>
      <c r="K1252" s="211">
        <v>0</v>
      </c>
      <c r="L1252" s="211">
        <v>6</v>
      </c>
      <c r="M1252" s="209">
        <f t="shared" si="362"/>
        <v>143.19999999999999</v>
      </c>
      <c r="N1252" s="39">
        <v>0</v>
      </c>
      <c r="O1252" s="39">
        <v>143.19999999999999</v>
      </c>
      <c r="P1252" s="209">
        <f t="shared" si="353"/>
        <v>5216776</v>
      </c>
      <c r="Q1252" s="209">
        <v>2525088.09</v>
      </c>
      <c r="R1252" s="209">
        <v>2557103.52</v>
      </c>
      <c r="S1252" s="209">
        <f t="shared" si="363"/>
        <v>134584.39000000013</v>
      </c>
      <c r="T1252" s="210"/>
      <c r="AI1252" s="142"/>
      <c r="AJ1252" s="205"/>
      <c r="AK1252" s="206"/>
    </row>
    <row r="1253" spans="1:37" x14ac:dyDescent="0.25">
      <c r="A1253" s="37" t="s">
        <v>754</v>
      </c>
      <c r="B1253" s="36" t="s">
        <v>1419</v>
      </c>
      <c r="C1253" s="210">
        <v>77</v>
      </c>
      <c r="D1253" s="214" t="s">
        <v>429</v>
      </c>
      <c r="E1253" s="54">
        <v>42947</v>
      </c>
      <c r="F1253" s="54">
        <v>42978</v>
      </c>
      <c r="G1253" s="211">
        <v>17</v>
      </c>
      <c r="H1253" s="211">
        <v>17</v>
      </c>
      <c r="I1253" s="39">
        <v>225.4</v>
      </c>
      <c r="J1253" s="211">
        <f t="shared" si="361"/>
        <v>8</v>
      </c>
      <c r="K1253" s="211">
        <v>4</v>
      </c>
      <c r="L1253" s="211">
        <v>4</v>
      </c>
      <c r="M1253" s="209">
        <f t="shared" si="362"/>
        <v>225.39999999999998</v>
      </c>
      <c r="N1253" s="39">
        <v>112.6</v>
      </c>
      <c r="O1253" s="39">
        <v>112.8</v>
      </c>
      <c r="P1253" s="209">
        <f t="shared" si="353"/>
        <v>8211321.9999999991</v>
      </c>
      <c r="Q1253" s="209">
        <v>3974545.07</v>
      </c>
      <c r="R1253" s="209">
        <v>4024938.08</v>
      </c>
      <c r="S1253" s="209">
        <f t="shared" si="363"/>
        <v>211838.84999999963</v>
      </c>
      <c r="T1253" s="210"/>
      <c r="AI1253" s="142"/>
      <c r="AJ1253" s="205"/>
      <c r="AK1253" s="206"/>
    </row>
    <row r="1254" spans="1:37" x14ac:dyDescent="0.25">
      <c r="A1254" s="37" t="s">
        <v>756</v>
      </c>
      <c r="B1254" s="36" t="s">
        <v>1420</v>
      </c>
      <c r="C1254" s="210">
        <v>81</v>
      </c>
      <c r="D1254" s="214" t="s">
        <v>429</v>
      </c>
      <c r="E1254" s="54">
        <v>42947</v>
      </c>
      <c r="F1254" s="54">
        <v>42978</v>
      </c>
      <c r="G1254" s="211">
        <v>6</v>
      </c>
      <c r="H1254" s="211">
        <v>6</v>
      </c>
      <c r="I1254" s="39">
        <v>90.3</v>
      </c>
      <c r="J1254" s="211">
        <f t="shared" si="361"/>
        <v>3</v>
      </c>
      <c r="K1254" s="211">
        <v>0</v>
      </c>
      <c r="L1254" s="211">
        <v>3</v>
      </c>
      <c r="M1254" s="209">
        <f t="shared" si="362"/>
        <v>90.3</v>
      </c>
      <c r="N1254" s="39">
        <v>0</v>
      </c>
      <c r="O1254" s="39">
        <v>90.3</v>
      </c>
      <c r="P1254" s="209">
        <f t="shared" si="353"/>
        <v>3289629</v>
      </c>
      <c r="Q1254" s="209">
        <v>1592286.69</v>
      </c>
      <c r="R1254" s="209">
        <v>1612475.19</v>
      </c>
      <c r="S1254" s="209">
        <f t="shared" si="363"/>
        <v>84867.120000000112</v>
      </c>
      <c r="T1254" s="210"/>
      <c r="AI1254" s="142"/>
      <c r="AJ1254" s="205"/>
      <c r="AK1254" s="206"/>
    </row>
    <row r="1255" spans="1:37" x14ac:dyDescent="0.25">
      <c r="A1255" s="37" t="s">
        <v>758</v>
      </c>
      <c r="B1255" s="36" t="s">
        <v>1421</v>
      </c>
      <c r="C1255" s="210">
        <v>17</v>
      </c>
      <c r="D1255" s="214">
        <v>40730</v>
      </c>
      <c r="E1255" s="54">
        <v>42947</v>
      </c>
      <c r="F1255" s="54">
        <v>42978</v>
      </c>
      <c r="G1255" s="211">
        <v>10</v>
      </c>
      <c r="H1255" s="211">
        <v>10</v>
      </c>
      <c r="I1255" s="39">
        <v>132.80000000000001</v>
      </c>
      <c r="J1255" s="211">
        <f t="shared" si="361"/>
        <v>3</v>
      </c>
      <c r="K1255" s="211">
        <v>2</v>
      </c>
      <c r="L1255" s="211">
        <v>1</v>
      </c>
      <c r="M1255" s="209">
        <f t="shared" si="362"/>
        <v>132.80000000000001</v>
      </c>
      <c r="N1255" s="39">
        <v>109.2</v>
      </c>
      <c r="O1255" s="39">
        <v>23.6</v>
      </c>
      <c r="P1255" s="209">
        <f t="shared" si="353"/>
        <v>4837904</v>
      </c>
      <c r="Q1255" s="209">
        <v>2341701.7999999998</v>
      </c>
      <c r="R1255" s="209">
        <v>2371392.09</v>
      </c>
      <c r="S1255" s="209">
        <f t="shared" si="363"/>
        <v>124810.11000000034</v>
      </c>
      <c r="T1255" s="210"/>
      <c r="AI1255" s="142"/>
      <c r="AJ1255" s="205"/>
      <c r="AK1255" s="206"/>
    </row>
    <row r="1256" spans="1:37" x14ac:dyDescent="0.25">
      <c r="A1256" s="37" t="s">
        <v>760</v>
      </c>
      <c r="B1256" s="36" t="s">
        <v>1422</v>
      </c>
      <c r="C1256" s="210">
        <v>18</v>
      </c>
      <c r="D1256" s="214" t="s">
        <v>1423</v>
      </c>
      <c r="E1256" s="54">
        <v>42947</v>
      </c>
      <c r="F1256" s="54">
        <v>42978</v>
      </c>
      <c r="G1256" s="211">
        <v>15</v>
      </c>
      <c r="H1256" s="211">
        <v>15</v>
      </c>
      <c r="I1256" s="39">
        <v>211.6</v>
      </c>
      <c r="J1256" s="211">
        <f t="shared" si="361"/>
        <v>6</v>
      </c>
      <c r="K1256" s="211">
        <v>2</v>
      </c>
      <c r="L1256" s="211">
        <v>4</v>
      </c>
      <c r="M1256" s="209">
        <f t="shared" si="362"/>
        <v>211.60000000000002</v>
      </c>
      <c r="N1256" s="39">
        <v>59.2</v>
      </c>
      <c r="O1256" s="39">
        <v>152.4</v>
      </c>
      <c r="P1256" s="209">
        <f t="shared" si="353"/>
        <v>7708588.0000000009</v>
      </c>
      <c r="Q1256" s="209">
        <v>3731205.58</v>
      </c>
      <c r="R1256" s="209">
        <v>3778513.3</v>
      </c>
      <c r="S1256" s="209">
        <f t="shared" si="363"/>
        <v>198869.12000000104</v>
      </c>
      <c r="T1256" s="210"/>
      <c r="AI1256" s="142"/>
      <c r="AJ1256" s="205"/>
      <c r="AK1256" s="206"/>
    </row>
    <row r="1257" spans="1:37" x14ac:dyDescent="0.25">
      <c r="A1257" s="37" t="s">
        <v>538</v>
      </c>
      <c r="B1257" s="36" t="s">
        <v>1424</v>
      </c>
      <c r="C1257" s="210">
        <v>30</v>
      </c>
      <c r="D1257" s="214" t="s">
        <v>1425</v>
      </c>
      <c r="E1257" s="54">
        <v>42947</v>
      </c>
      <c r="F1257" s="54">
        <v>42978</v>
      </c>
      <c r="G1257" s="211">
        <v>6</v>
      </c>
      <c r="H1257" s="211">
        <v>6</v>
      </c>
      <c r="I1257" s="39">
        <v>169.7</v>
      </c>
      <c r="J1257" s="211">
        <f t="shared" si="361"/>
        <v>4</v>
      </c>
      <c r="K1257" s="211">
        <v>3</v>
      </c>
      <c r="L1257" s="211">
        <v>1</v>
      </c>
      <c r="M1257" s="209">
        <f t="shared" si="362"/>
        <v>169.7</v>
      </c>
      <c r="N1257" s="39">
        <v>127.5</v>
      </c>
      <c r="O1257" s="39">
        <v>42.2</v>
      </c>
      <c r="P1257" s="209">
        <f t="shared" si="353"/>
        <v>6182171</v>
      </c>
      <c r="Q1257" s="209">
        <v>2992370.45</v>
      </c>
      <c r="R1257" s="209">
        <v>3030310.52</v>
      </c>
      <c r="S1257" s="209">
        <f t="shared" si="363"/>
        <v>159490.0299999998</v>
      </c>
      <c r="T1257" s="210"/>
      <c r="AI1257" s="142"/>
      <c r="AJ1257" s="205"/>
      <c r="AK1257" s="206"/>
    </row>
    <row r="1258" spans="1:37" x14ac:dyDescent="0.25">
      <c r="A1258" s="37" t="s">
        <v>763</v>
      </c>
      <c r="B1258" s="36" t="s">
        <v>1426</v>
      </c>
      <c r="C1258" s="210">
        <v>31</v>
      </c>
      <c r="D1258" s="214" t="s">
        <v>1425</v>
      </c>
      <c r="E1258" s="54">
        <v>42947</v>
      </c>
      <c r="F1258" s="54">
        <v>42978</v>
      </c>
      <c r="G1258" s="211">
        <v>7</v>
      </c>
      <c r="H1258" s="211">
        <v>7</v>
      </c>
      <c r="I1258" s="39">
        <v>178.3</v>
      </c>
      <c r="J1258" s="211">
        <f t="shared" si="361"/>
        <v>4</v>
      </c>
      <c r="K1258" s="211">
        <v>3</v>
      </c>
      <c r="L1258" s="211">
        <v>1</v>
      </c>
      <c r="M1258" s="209">
        <f t="shared" si="362"/>
        <v>178.3</v>
      </c>
      <c r="N1258" s="39">
        <v>134</v>
      </c>
      <c r="O1258" s="39">
        <v>44.3</v>
      </c>
      <c r="P1258" s="209">
        <f t="shared" si="353"/>
        <v>6495469</v>
      </c>
      <c r="Q1258" s="209">
        <v>3144016.8</v>
      </c>
      <c r="R1258" s="209">
        <v>3183879.59</v>
      </c>
      <c r="S1258" s="209">
        <f t="shared" si="363"/>
        <v>167572.61000000034</v>
      </c>
      <c r="T1258" s="210"/>
      <c r="AI1258" s="142"/>
      <c r="AJ1258" s="205"/>
      <c r="AK1258" s="206"/>
    </row>
    <row r="1259" spans="1:37" x14ac:dyDescent="0.25">
      <c r="A1259" s="37" t="s">
        <v>765</v>
      </c>
      <c r="B1259" s="36" t="s">
        <v>1427</v>
      </c>
      <c r="C1259" s="210">
        <v>34</v>
      </c>
      <c r="D1259" s="214" t="s">
        <v>1425</v>
      </c>
      <c r="E1259" s="54">
        <v>42947</v>
      </c>
      <c r="F1259" s="54">
        <v>42978</v>
      </c>
      <c r="G1259" s="211">
        <v>8</v>
      </c>
      <c r="H1259" s="211">
        <v>8</v>
      </c>
      <c r="I1259" s="39">
        <v>91.2</v>
      </c>
      <c r="J1259" s="211">
        <f t="shared" si="361"/>
        <v>2</v>
      </c>
      <c r="K1259" s="211">
        <v>0</v>
      </c>
      <c r="L1259" s="211">
        <v>2</v>
      </c>
      <c r="M1259" s="209">
        <f t="shared" si="362"/>
        <v>91.2</v>
      </c>
      <c r="N1259" s="39">
        <v>0</v>
      </c>
      <c r="O1259" s="39">
        <v>91.2</v>
      </c>
      <c r="P1259" s="209">
        <f t="shared" si="353"/>
        <v>3322416</v>
      </c>
      <c r="Q1259" s="209">
        <v>1608156.65</v>
      </c>
      <c r="R1259" s="209">
        <v>1628546.38</v>
      </c>
      <c r="S1259" s="209">
        <f t="shared" si="363"/>
        <v>85712.970000000205</v>
      </c>
      <c r="T1259" s="210"/>
      <c r="AI1259" s="142"/>
      <c r="AJ1259" s="205"/>
      <c r="AK1259" s="206"/>
    </row>
    <row r="1260" spans="1:37" s="93" customFormat="1" x14ac:dyDescent="0.25">
      <c r="A1260" s="37" t="s">
        <v>767</v>
      </c>
      <c r="B1260" s="36" t="s">
        <v>1428</v>
      </c>
      <c r="C1260" s="210">
        <v>32</v>
      </c>
      <c r="D1260" s="214" t="s">
        <v>1425</v>
      </c>
      <c r="E1260" s="54">
        <v>42947</v>
      </c>
      <c r="F1260" s="54">
        <v>42978</v>
      </c>
      <c r="G1260" s="211">
        <v>5</v>
      </c>
      <c r="H1260" s="211">
        <v>5</v>
      </c>
      <c r="I1260" s="39">
        <v>92.1</v>
      </c>
      <c r="J1260" s="211">
        <f t="shared" si="361"/>
        <v>2</v>
      </c>
      <c r="K1260" s="211">
        <v>1</v>
      </c>
      <c r="L1260" s="211">
        <v>1</v>
      </c>
      <c r="M1260" s="209">
        <f t="shared" si="362"/>
        <v>92.1</v>
      </c>
      <c r="N1260" s="39">
        <v>45.9</v>
      </c>
      <c r="O1260" s="39">
        <v>46.2</v>
      </c>
      <c r="P1260" s="209">
        <f t="shared" si="353"/>
        <v>3355203</v>
      </c>
      <c r="Q1260" s="209">
        <v>1624026.62</v>
      </c>
      <c r="R1260" s="209">
        <v>1644617.56</v>
      </c>
      <c r="S1260" s="209">
        <f t="shared" si="363"/>
        <v>86558.819999999832</v>
      </c>
      <c r="T1260" s="210"/>
      <c r="Z1260" s="8"/>
      <c r="AA1260" s="8"/>
      <c r="AI1260" s="142"/>
      <c r="AJ1260" s="205"/>
      <c r="AK1260" s="206"/>
    </row>
    <row r="1261" spans="1:37" x14ac:dyDescent="0.25">
      <c r="A1261" s="37" t="s">
        <v>769</v>
      </c>
      <c r="B1261" s="36" t="s">
        <v>1429</v>
      </c>
      <c r="C1261" s="210">
        <v>80</v>
      </c>
      <c r="D1261" s="214" t="s">
        <v>429</v>
      </c>
      <c r="E1261" s="54">
        <v>42947</v>
      </c>
      <c r="F1261" s="54">
        <v>42978</v>
      </c>
      <c r="G1261" s="211">
        <v>15</v>
      </c>
      <c r="H1261" s="211">
        <v>15</v>
      </c>
      <c r="I1261" s="39">
        <v>521.4</v>
      </c>
      <c r="J1261" s="211">
        <f t="shared" si="361"/>
        <v>6</v>
      </c>
      <c r="K1261" s="211">
        <v>0</v>
      </c>
      <c r="L1261" s="211">
        <v>6</v>
      </c>
      <c r="M1261" s="209">
        <f t="shared" si="362"/>
        <v>291</v>
      </c>
      <c r="N1261" s="39">
        <v>0</v>
      </c>
      <c r="O1261" s="39">
        <v>291</v>
      </c>
      <c r="P1261" s="209">
        <f t="shared" si="353"/>
        <v>10601130</v>
      </c>
      <c r="Q1261" s="209">
        <v>5131289.34</v>
      </c>
      <c r="R1261" s="209">
        <v>5196348.63</v>
      </c>
      <c r="S1261" s="209">
        <f t="shared" si="363"/>
        <v>273492.03000000026</v>
      </c>
      <c r="T1261" s="210"/>
      <c r="AI1261" s="142"/>
      <c r="AJ1261" s="205"/>
      <c r="AK1261" s="206"/>
    </row>
    <row r="1262" spans="1:37" ht="21" x14ac:dyDescent="0.25">
      <c r="A1262" s="211"/>
      <c r="B1262" s="35" t="s">
        <v>1430</v>
      </c>
      <c r="C1262" s="210"/>
      <c r="D1262" s="214"/>
      <c r="E1262" s="210"/>
      <c r="F1262" s="210"/>
      <c r="G1262" s="211"/>
      <c r="H1262" s="211"/>
      <c r="I1262" s="209"/>
      <c r="J1262" s="211"/>
      <c r="K1262" s="211"/>
      <c r="L1262" s="211"/>
      <c r="M1262" s="209"/>
      <c r="N1262" s="209"/>
      <c r="O1262" s="209"/>
      <c r="P1262" s="209"/>
      <c r="Q1262" s="209"/>
      <c r="R1262" s="209"/>
      <c r="S1262" s="209"/>
      <c r="T1262" s="210"/>
      <c r="AI1262" s="142"/>
      <c r="AJ1262" s="205"/>
      <c r="AK1262" s="206"/>
    </row>
    <row r="1263" spans="1:37" ht="31.5" x14ac:dyDescent="0.25">
      <c r="A1263" s="23"/>
      <c r="B1263" s="35" t="s">
        <v>59</v>
      </c>
      <c r="C1263" s="210" t="s">
        <v>31</v>
      </c>
      <c r="D1263" s="214" t="s">
        <v>31</v>
      </c>
      <c r="E1263" s="210" t="s">
        <v>31</v>
      </c>
      <c r="F1263" s="210" t="s">
        <v>31</v>
      </c>
      <c r="G1263" s="211">
        <f>SUM(G1264:G1266)</f>
        <v>10</v>
      </c>
      <c r="H1263" s="211">
        <f t="shared" ref="H1263:S1263" si="364">SUM(H1264:H1266)</f>
        <v>10</v>
      </c>
      <c r="I1263" s="209">
        <f t="shared" si="364"/>
        <v>332.90000000000003</v>
      </c>
      <c r="J1263" s="211">
        <f>SUM(J1264:J1266)</f>
        <v>5</v>
      </c>
      <c r="K1263" s="211">
        <f t="shared" si="364"/>
        <v>0</v>
      </c>
      <c r="L1263" s="211">
        <f t="shared" si="364"/>
        <v>5</v>
      </c>
      <c r="M1263" s="209">
        <f t="shared" si="364"/>
        <v>186.00000000000003</v>
      </c>
      <c r="N1263" s="209">
        <f t="shared" si="364"/>
        <v>0</v>
      </c>
      <c r="O1263" s="209">
        <f t="shared" si="364"/>
        <v>186.00000000000003</v>
      </c>
      <c r="P1263" s="209">
        <f t="shared" si="364"/>
        <v>4453942.12</v>
      </c>
      <c r="Q1263" s="209">
        <f t="shared" si="364"/>
        <v>2155851.84</v>
      </c>
      <c r="R1263" s="209">
        <f t="shared" si="364"/>
        <v>2183185.7600000002</v>
      </c>
      <c r="S1263" s="209">
        <f t="shared" si="364"/>
        <v>114904.52</v>
      </c>
      <c r="T1263" s="210"/>
      <c r="AI1263" s="142"/>
      <c r="AJ1263" s="205"/>
      <c r="AK1263" s="206"/>
    </row>
    <row r="1264" spans="1:37" x14ac:dyDescent="0.25">
      <c r="A1264" s="37" t="s">
        <v>771</v>
      </c>
      <c r="B1264" s="36" t="s">
        <v>1431</v>
      </c>
      <c r="C1264" s="37" t="s">
        <v>162</v>
      </c>
      <c r="D1264" s="214">
        <v>39787</v>
      </c>
      <c r="E1264" s="54">
        <v>42947</v>
      </c>
      <c r="F1264" s="54">
        <v>42978</v>
      </c>
      <c r="G1264" s="211">
        <v>5</v>
      </c>
      <c r="H1264" s="211">
        <v>5</v>
      </c>
      <c r="I1264" s="39">
        <v>104.4</v>
      </c>
      <c r="J1264" s="211">
        <f>SUM(K1264:L1264)</f>
        <v>2</v>
      </c>
      <c r="K1264" s="211">
        <v>0</v>
      </c>
      <c r="L1264" s="211">
        <v>2</v>
      </c>
      <c r="M1264" s="209">
        <f>SUM(N1264:O1264)</f>
        <v>104.4</v>
      </c>
      <c r="N1264" s="39">
        <v>0</v>
      </c>
      <c r="O1264" s="39">
        <v>104.4</v>
      </c>
      <c r="P1264" s="209">
        <f>Q1264+R1264+S1264</f>
        <v>2530000</v>
      </c>
      <c r="Q1264" s="209">
        <v>1224601.72</v>
      </c>
      <c r="R1264" s="209">
        <v>1240128.3700000001</v>
      </c>
      <c r="S1264" s="209">
        <v>65269.91</v>
      </c>
      <c r="T1264" s="210"/>
      <c r="AI1264" s="209"/>
      <c r="AJ1264" s="209"/>
      <c r="AK1264" s="209"/>
    </row>
    <row r="1265" spans="1:37" x14ac:dyDescent="0.25">
      <c r="A1265" s="37" t="s">
        <v>773</v>
      </c>
      <c r="B1265" s="36" t="s">
        <v>1432</v>
      </c>
      <c r="C1265" s="37" t="s">
        <v>263</v>
      </c>
      <c r="D1265" s="214">
        <v>40702</v>
      </c>
      <c r="E1265" s="54">
        <v>42947</v>
      </c>
      <c r="F1265" s="54">
        <v>42978</v>
      </c>
      <c r="G1265" s="211">
        <v>2</v>
      </c>
      <c r="H1265" s="211">
        <v>2</v>
      </c>
      <c r="I1265" s="39">
        <v>70.7</v>
      </c>
      <c r="J1265" s="211">
        <f>SUM(K1265:L1265)</f>
        <v>2</v>
      </c>
      <c r="K1265" s="211">
        <v>0</v>
      </c>
      <c r="L1265" s="211">
        <v>2</v>
      </c>
      <c r="M1265" s="209">
        <f>SUM(N1265:O1265)</f>
        <v>47.2</v>
      </c>
      <c r="N1265" s="39">
        <v>0</v>
      </c>
      <c r="O1265" s="39">
        <v>47.2</v>
      </c>
      <c r="P1265" s="209">
        <f>Q1265+R1265+S1265</f>
        <v>1034286.96</v>
      </c>
      <c r="Q1265" s="209">
        <v>500628.29</v>
      </c>
      <c r="R1265" s="209">
        <v>506975.73</v>
      </c>
      <c r="S1265" s="209">
        <v>26682.94</v>
      </c>
      <c r="T1265" s="210"/>
      <c r="AI1265" s="142"/>
      <c r="AJ1265" s="205"/>
      <c r="AK1265" s="206"/>
    </row>
    <row r="1266" spans="1:37" ht="15" customHeight="1" x14ac:dyDescent="0.25">
      <c r="A1266" s="37" t="s">
        <v>775</v>
      </c>
      <c r="B1266" s="36" t="s">
        <v>1433</v>
      </c>
      <c r="C1266" s="37" t="s">
        <v>71</v>
      </c>
      <c r="D1266" s="214">
        <v>39484</v>
      </c>
      <c r="E1266" s="54">
        <v>42947</v>
      </c>
      <c r="F1266" s="54">
        <v>42978</v>
      </c>
      <c r="G1266" s="211">
        <v>3</v>
      </c>
      <c r="H1266" s="211">
        <v>3</v>
      </c>
      <c r="I1266" s="39">
        <v>157.80000000000001</v>
      </c>
      <c r="J1266" s="211">
        <f>SUM(K1266:L1266)</f>
        <v>1</v>
      </c>
      <c r="K1266" s="211">
        <v>0</v>
      </c>
      <c r="L1266" s="211">
        <v>1</v>
      </c>
      <c r="M1266" s="209">
        <f>SUM(N1266:O1266)</f>
        <v>34.4</v>
      </c>
      <c r="N1266" s="39">
        <v>0</v>
      </c>
      <c r="O1266" s="39">
        <v>34.4</v>
      </c>
      <c r="P1266" s="209">
        <f>Q1266+R1266+S1266</f>
        <v>889655.16</v>
      </c>
      <c r="Q1266" s="209">
        <v>430621.83</v>
      </c>
      <c r="R1266" s="209">
        <v>436081.66</v>
      </c>
      <c r="S1266" s="209">
        <v>22951.67</v>
      </c>
      <c r="T1266" s="210"/>
      <c r="AI1266" s="142"/>
      <c r="AJ1266" s="205"/>
      <c r="AK1266" s="206"/>
    </row>
    <row r="1267" spans="1:37" ht="17.25" customHeight="1" x14ac:dyDescent="0.25">
      <c r="A1267" s="23"/>
      <c r="B1267" s="43" t="s">
        <v>252</v>
      </c>
      <c r="C1267" s="210"/>
      <c r="D1267" s="214"/>
      <c r="E1267" s="41"/>
      <c r="F1267" s="39"/>
      <c r="G1267" s="211"/>
      <c r="H1267" s="211"/>
      <c r="I1267" s="209"/>
      <c r="J1267" s="211"/>
      <c r="K1267" s="211"/>
      <c r="L1267" s="211"/>
      <c r="M1267" s="209"/>
      <c r="N1267" s="209"/>
      <c r="O1267" s="209"/>
      <c r="P1267" s="209"/>
      <c r="Q1267" s="209"/>
      <c r="R1267" s="209"/>
      <c r="S1267" s="209"/>
      <c r="T1267" s="210"/>
      <c r="AI1267" s="142"/>
      <c r="AJ1267" s="205"/>
      <c r="AK1267" s="206"/>
    </row>
    <row r="1268" spans="1:37" ht="21" x14ac:dyDescent="0.25">
      <c r="A1268" s="23"/>
      <c r="B1268" s="35" t="s">
        <v>1434</v>
      </c>
      <c r="C1268" s="210"/>
      <c r="D1268" s="214"/>
      <c r="E1268" s="210"/>
      <c r="F1268" s="210"/>
      <c r="G1268" s="211"/>
      <c r="H1268" s="211"/>
      <c r="I1268" s="209"/>
      <c r="J1268" s="211"/>
      <c r="K1268" s="211"/>
      <c r="L1268" s="211"/>
      <c r="M1268" s="209"/>
      <c r="N1268" s="209"/>
      <c r="O1268" s="209"/>
      <c r="P1268" s="209"/>
      <c r="Q1268" s="209"/>
      <c r="R1268" s="209"/>
      <c r="S1268" s="209"/>
      <c r="T1268" s="210"/>
      <c r="AI1268" s="142"/>
      <c r="AJ1268" s="205"/>
      <c r="AK1268" s="206"/>
    </row>
    <row r="1269" spans="1:37" ht="31.5" x14ac:dyDescent="0.25">
      <c r="A1269" s="211"/>
      <c r="B1269" s="35" t="s">
        <v>108</v>
      </c>
      <c r="C1269" s="210" t="s">
        <v>31</v>
      </c>
      <c r="D1269" s="214" t="s">
        <v>31</v>
      </c>
      <c r="E1269" s="210" t="s">
        <v>31</v>
      </c>
      <c r="F1269" s="210" t="s">
        <v>31</v>
      </c>
      <c r="G1269" s="211">
        <f>SUM(G1270:G1277)</f>
        <v>79</v>
      </c>
      <c r="H1269" s="211">
        <f t="shared" ref="H1269:O1269" si="365">SUM(H1270:H1277)</f>
        <v>79</v>
      </c>
      <c r="I1269" s="209">
        <f t="shared" si="365"/>
        <v>1089.2</v>
      </c>
      <c r="J1269" s="211">
        <f>SUM(J1270:J1277)</f>
        <v>36</v>
      </c>
      <c r="K1269" s="211">
        <f t="shared" si="365"/>
        <v>22</v>
      </c>
      <c r="L1269" s="211">
        <f t="shared" si="365"/>
        <v>14</v>
      </c>
      <c r="M1269" s="209">
        <f t="shared" si="365"/>
        <v>1049</v>
      </c>
      <c r="N1269" s="209">
        <f t="shared" si="365"/>
        <v>612.09999999999991</v>
      </c>
      <c r="O1269" s="209">
        <f t="shared" si="365"/>
        <v>436.90000000000003</v>
      </c>
      <c r="P1269" s="209">
        <f>SUM(P1270:P1277)</f>
        <v>38215070</v>
      </c>
      <c r="Q1269" s="209">
        <f>SUM(Q1270:Q1277)</f>
        <v>18497328.220000003</v>
      </c>
      <c r="R1269" s="209">
        <f>SUM(R1270:R1277)</f>
        <v>18731854.689999998</v>
      </c>
      <c r="S1269" s="209">
        <f>SUM(S1270:S1277)</f>
        <v>985887.09000000008</v>
      </c>
      <c r="T1269" s="210"/>
      <c r="AI1269" s="142"/>
      <c r="AJ1269" s="205"/>
      <c r="AK1269" s="206"/>
    </row>
    <row r="1270" spans="1:37" x14ac:dyDescent="0.25">
      <c r="A1270" s="37" t="s">
        <v>778</v>
      </c>
      <c r="B1270" s="36" t="s">
        <v>1435</v>
      </c>
      <c r="C1270" s="37" t="s">
        <v>69</v>
      </c>
      <c r="D1270" s="214">
        <v>39058</v>
      </c>
      <c r="E1270" s="54">
        <v>42947</v>
      </c>
      <c r="F1270" s="54">
        <v>42978</v>
      </c>
      <c r="G1270" s="211">
        <v>7</v>
      </c>
      <c r="H1270" s="211">
        <v>7</v>
      </c>
      <c r="I1270" s="39">
        <v>118.1</v>
      </c>
      <c r="J1270" s="211">
        <f>SUM(K1270:L1270)</f>
        <v>3</v>
      </c>
      <c r="K1270" s="211">
        <v>1</v>
      </c>
      <c r="L1270" s="211">
        <v>2</v>
      </c>
      <c r="M1270" s="209">
        <f t="shared" ref="M1270:M1277" si="366">SUM(N1270:O1270)</f>
        <v>96.2</v>
      </c>
      <c r="N1270" s="39">
        <v>37.1</v>
      </c>
      <c r="O1270" s="39">
        <v>59.1</v>
      </c>
      <c r="P1270" s="209">
        <f t="shared" ref="P1270:P1321" si="367">M1270*36430</f>
        <v>3504566</v>
      </c>
      <c r="Q1270" s="209">
        <v>1696323.14</v>
      </c>
      <c r="R1270" s="209">
        <v>1717830.72</v>
      </c>
      <c r="S1270" s="209">
        <f t="shared" ref="S1270:S1277" si="368">P1270-Q1270-R1270</f>
        <v>90412.14000000013</v>
      </c>
      <c r="T1270" s="210"/>
      <c r="AI1270" s="142"/>
      <c r="AJ1270" s="205"/>
      <c r="AK1270" s="206"/>
    </row>
    <row r="1271" spans="1:37" x14ac:dyDescent="0.25">
      <c r="A1271" s="37" t="s">
        <v>781</v>
      </c>
      <c r="B1271" s="36" t="s">
        <v>1436</v>
      </c>
      <c r="C1271" s="37" t="s">
        <v>157</v>
      </c>
      <c r="D1271" s="214">
        <v>39058</v>
      </c>
      <c r="E1271" s="54">
        <v>42947</v>
      </c>
      <c r="F1271" s="54">
        <v>42978</v>
      </c>
      <c r="G1271" s="211">
        <v>5</v>
      </c>
      <c r="H1271" s="211">
        <v>5</v>
      </c>
      <c r="I1271" s="39">
        <v>71.400000000000006</v>
      </c>
      <c r="J1271" s="211">
        <f t="shared" ref="J1271:J1277" si="369">SUM(K1271:L1271)</f>
        <v>3</v>
      </c>
      <c r="K1271" s="211">
        <v>0</v>
      </c>
      <c r="L1271" s="211">
        <v>3</v>
      </c>
      <c r="M1271" s="209">
        <f t="shared" si="366"/>
        <v>71.400000000000006</v>
      </c>
      <c r="N1271" s="39">
        <v>0</v>
      </c>
      <c r="O1271" s="39">
        <v>71.400000000000006</v>
      </c>
      <c r="P1271" s="209">
        <f t="shared" si="367"/>
        <v>2601102</v>
      </c>
      <c r="Q1271" s="209">
        <v>1259017.3799999999</v>
      </c>
      <c r="R1271" s="209">
        <v>1274980.3899999999</v>
      </c>
      <c r="S1271" s="209">
        <f t="shared" si="368"/>
        <v>67104.230000000214</v>
      </c>
      <c r="T1271" s="210"/>
      <c r="AI1271" s="142"/>
      <c r="AJ1271" s="205"/>
      <c r="AK1271" s="206"/>
    </row>
    <row r="1272" spans="1:37" x14ac:dyDescent="0.25">
      <c r="A1272" s="37" t="s">
        <v>784</v>
      </c>
      <c r="B1272" s="36" t="s">
        <v>1437</v>
      </c>
      <c r="C1272" s="37" t="s">
        <v>320</v>
      </c>
      <c r="D1272" s="214">
        <v>39058</v>
      </c>
      <c r="E1272" s="54">
        <v>42947</v>
      </c>
      <c r="F1272" s="54">
        <v>42978</v>
      </c>
      <c r="G1272" s="211">
        <v>11</v>
      </c>
      <c r="H1272" s="211">
        <v>11</v>
      </c>
      <c r="I1272" s="39">
        <v>136.5</v>
      </c>
      <c r="J1272" s="211">
        <f t="shared" si="369"/>
        <v>6</v>
      </c>
      <c r="K1272" s="211">
        <v>5</v>
      </c>
      <c r="L1272" s="211">
        <v>1</v>
      </c>
      <c r="M1272" s="209">
        <f t="shared" si="366"/>
        <v>136.5</v>
      </c>
      <c r="N1272" s="39">
        <v>109</v>
      </c>
      <c r="O1272" s="39">
        <v>27.5</v>
      </c>
      <c r="P1272" s="209">
        <f t="shared" si="367"/>
        <v>4972695</v>
      </c>
      <c r="Q1272" s="209">
        <v>2406945</v>
      </c>
      <c r="R1272" s="209">
        <v>2437462.5</v>
      </c>
      <c r="S1272" s="209">
        <f t="shared" si="368"/>
        <v>128287.5</v>
      </c>
      <c r="T1272" s="210"/>
      <c r="AI1272" s="142"/>
      <c r="AJ1272" s="205"/>
      <c r="AK1272" s="206"/>
    </row>
    <row r="1273" spans="1:37" x14ac:dyDescent="0.25">
      <c r="A1273" s="37" t="s">
        <v>787</v>
      </c>
      <c r="B1273" s="36" t="s">
        <v>1438</v>
      </c>
      <c r="C1273" s="37" t="s">
        <v>153</v>
      </c>
      <c r="D1273" s="214">
        <v>39058</v>
      </c>
      <c r="E1273" s="54">
        <v>42947</v>
      </c>
      <c r="F1273" s="54">
        <v>42978</v>
      </c>
      <c r="G1273" s="211">
        <v>22</v>
      </c>
      <c r="H1273" s="211">
        <v>22</v>
      </c>
      <c r="I1273" s="39">
        <v>229.3</v>
      </c>
      <c r="J1273" s="211">
        <f t="shared" si="369"/>
        <v>8</v>
      </c>
      <c r="K1273" s="211">
        <v>7</v>
      </c>
      <c r="L1273" s="211">
        <v>1</v>
      </c>
      <c r="M1273" s="209">
        <f t="shared" si="366"/>
        <v>229</v>
      </c>
      <c r="N1273" s="39">
        <v>214.1</v>
      </c>
      <c r="O1273" s="39">
        <v>14.9</v>
      </c>
      <c r="P1273" s="209">
        <f>M1273*36430</f>
        <v>8342470</v>
      </c>
      <c r="Q1273" s="209">
        <v>4038024.94</v>
      </c>
      <c r="R1273" s="209">
        <v>4089222.81</v>
      </c>
      <c r="S1273" s="209">
        <v>215222.25</v>
      </c>
      <c r="T1273" s="210"/>
      <c r="AI1273" s="142"/>
      <c r="AJ1273" s="205"/>
      <c r="AK1273" s="206"/>
    </row>
    <row r="1274" spans="1:37" x14ac:dyDescent="0.25">
      <c r="A1274" s="37" t="s">
        <v>789</v>
      </c>
      <c r="B1274" s="36" t="s">
        <v>1439</v>
      </c>
      <c r="C1274" s="37" t="s">
        <v>88</v>
      </c>
      <c r="D1274" s="214">
        <v>39058</v>
      </c>
      <c r="E1274" s="54">
        <v>42947</v>
      </c>
      <c r="F1274" s="54">
        <v>42978</v>
      </c>
      <c r="G1274" s="211">
        <v>11</v>
      </c>
      <c r="H1274" s="211">
        <v>11</v>
      </c>
      <c r="I1274" s="39">
        <v>160</v>
      </c>
      <c r="J1274" s="211">
        <f t="shared" si="369"/>
        <v>6</v>
      </c>
      <c r="K1274" s="211">
        <v>4</v>
      </c>
      <c r="L1274" s="211">
        <v>2</v>
      </c>
      <c r="M1274" s="209">
        <f t="shared" si="366"/>
        <v>160</v>
      </c>
      <c r="N1274" s="39">
        <v>106.7</v>
      </c>
      <c r="O1274" s="39">
        <v>53.3</v>
      </c>
      <c r="P1274" s="209">
        <f t="shared" si="367"/>
        <v>5828800</v>
      </c>
      <c r="Q1274" s="209">
        <v>2821327.47</v>
      </c>
      <c r="R1274" s="209">
        <v>2857098.9</v>
      </c>
      <c r="S1274" s="209">
        <f t="shared" si="368"/>
        <v>150373.62999999989</v>
      </c>
      <c r="T1274" s="210"/>
      <c r="AI1274" s="142"/>
      <c r="AJ1274" s="205"/>
      <c r="AK1274" s="206"/>
    </row>
    <row r="1275" spans="1:37" x14ac:dyDescent="0.25">
      <c r="A1275" s="37" t="s">
        <v>791</v>
      </c>
      <c r="B1275" s="36" t="s">
        <v>1440</v>
      </c>
      <c r="C1275" s="37" t="s">
        <v>151</v>
      </c>
      <c r="D1275" s="214">
        <v>39058</v>
      </c>
      <c r="E1275" s="54">
        <v>42947</v>
      </c>
      <c r="F1275" s="54">
        <v>42978</v>
      </c>
      <c r="G1275" s="211">
        <v>11</v>
      </c>
      <c r="H1275" s="211">
        <v>11</v>
      </c>
      <c r="I1275" s="39">
        <v>166.2</v>
      </c>
      <c r="J1275" s="211">
        <f t="shared" si="369"/>
        <v>4</v>
      </c>
      <c r="K1275" s="211">
        <v>2</v>
      </c>
      <c r="L1275" s="211">
        <v>2</v>
      </c>
      <c r="M1275" s="209">
        <f t="shared" si="366"/>
        <v>148.19999999999999</v>
      </c>
      <c r="N1275" s="39">
        <v>73.400000000000006</v>
      </c>
      <c r="O1275" s="39">
        <v>74.8</v>
      </c>
      <c r="P1275" s="209">
        <f>SUM(Q1275:S1275)</f>
        <v>5398926</v>
      </c>
      <c r="Q1275" s="209">
        <v>2613254.5699999998</v>
      </c>
      <c r="R1275" s="209">
        <v>2646387.86</v>
      </c>
      <c r="S1275" s="209">
        <v>139283.57</v>
      </c>
      <c r="T1275" s="210"/>
      <c r="AI1275" s="142"/>
      <c r="AJ1275" s="205"/>
      <c r="AK1275" s="206"/>
    </row>
    <row r="1276" spans="1:37" x14ac:dyDescent="0.25">
      <c r="A1276" s="37" t="s">
        <v>793</v>
      </c>
      <c r="B1276" s="36" t="s">
        <v>1441</v>
      </c>
      <c r="C1276" s="37" t="s">
        <v>465</v>
      </c>
      <c r="D1276" s="214">
        <v>39058</v>
      </c>
      <c r="E1276" s="54">
        <v>42947</v>
      </c>
      <c r="F1276" s="54">
        <v>42978</v>
      </c>
      <c r="G1276" s="211">
        <v>5</v>
      </c>
      <c r="H1276" s="211">
        <v>5</v>
      </c>
      <c r="I1276" s="39">
        <v>110.3</v>
      </c>
      <c r="J1276" s="211">
        <f t="shared" si="369"/>
        <v>2</v>
      </c>
      <c r="K1276" s="211">
        <v>0</v>
      </c>
      <c r="L1276" s="211">
        <v>2</v>
      </c>
      <c r="M1276" s="209">
        <f t="shared" si="366"/>
        <v>110.3</v>
      </c>
      <c r="N1276" s="39">
        <v>0</v>
      </c>
      <c r="O1276" s="39">
        <v>110.3</v>
      </c>
      <c r="P1276" s="209">
        <f t="shared" si="367"/>
        <v>4018229</v>
      </c>
      <c r="Q1276" s="209">
        <v>1944952.62</v>
      </c>
      <c r="R1276" s="209">
        <v>1969612.56</v>
      </c>
      <c r="S1276" s="209">
        <f t="shared" si="368"/>
        <v>103663.81999999983</v>
      </c>
      <c r="T1276" s="209"/>
      <c r="AI1276" s="142"/>
      <c r="AJ1276" s="205"/>
      <c r="AK1276" s="206"/>
    </row>
    <row r="1277" spans="1:37" x14ac:dyDescent="0.25">
      <c r="A1277" s="37" t="s">
        <v>795</v>
      </c>
      <c r="B1277" s="36" t="s">
        <v>1442</v>
      </c>
      <c r="C1277" s="37" t="s">
        <v>462</v>
      </c>
      <c r="D1277" s="214">
        <v>39058</v>
      </c>
      <c r="E1277" s="54">
        <v>42947</v>
      </c>
      <c r="F1277" s="54">
        <v>42978</v>
      </c>
      <c r="G1277" s="211">
        <v>7</v>
      </c>
      <c r="H1277" s="211">
        <v>7</v>
      </c>
      <c r="I1277" s="39">
        <v>97.4</v>
      </c>
      <c r="J1277" s="211">
        <f t="shared" si="369"/>
        <v>4</v>
      </c>
      <c r="K1277" s="211">
        <v>3</v>
      </c>
      <c r="L1277" s="211">
        <v>1</v>
      </c>
      <c r="M1277" s="209">
        <f t="shared" si="366"/>
        <v>97.4</v>
      </c>
      <c r="N1277" s="39">
        <v>71.8</v>
      </c>
      <c r="O1277" s="39">
        <v>25.6</v>
      </c>
      <c r="P1277" s="209">
        <f t="shared" si="367"/>
        <v>3548282</v>
      </c>
      <c r="Q1277" s="209">
        <v>1717483.1</v>
      </c>
      <c r="R1277" s="209">
        <v>1739258.95</v>
      </c>
      <c r="S1277" s="209">
        <f t="shared" si="368"/>
        <v>91539.949999999953</v>
      </c>
      <c r="T1277" s="210"/>
      <c r="AI1277" s="142"/>
      <c r="AJ1277" s="205"/>
      <c r="AK1277" s="206"/>
    </row>
    <row r="1278" spans="1:37" s="51" customFormat="1" ht="16.5" customHeight="1" x14ac:dyDescent="0.25">
      <c r="A1278" s="211"/>
      <c r="B1278" s="43" t="s">
        <v>270</v>
      </c>
      <c r="C1278" s="37"/>
      <c r="D1278" s="214"/>
      <c r="E1278" s="210"/>
      <c r="F1278" s="41"/>
      <c r="G1278" s="211"/>
      <c r="H1278" s="211"/>
      <c r="I1278" s="209"/>
      <c r="J1278" s="211"/>
      <c r="K1278" s="211"/>
      <c r="L1278" s="211"/>
      <c r="M1278" s="209"/>
      <c r="N1278" s="209"/>
      <c r="O1278" s="209"/>
      <c r="P1278" s="209"/>
      <c r="Q1278" s="209"/>
      <c r="R1278" s="209"/>
      <c r="S1278" s="209"/>
      <c r="T1278" s="39"/>
      <c r="Z1278" s="8"/>
      <c r="AA1278" s="8"/>
      <c r="AI1278" s="142"/>
      <c r="AJ1278" s="205"/>
      <c r="AK1278" s="206"/>
    </row>
    <row r="1279" spans="1:37" ht="21" x14ac:dyDescent="0.25">
      <c r="A1279" s="23"/>
      <c r="B1279" s="52" t="s">
        <v>1443</v>
      </c>
      <c r="C1279" s="39"/>
      <c r="D1279" s="214"/>
      <c r="E1279" s="39"/>
      <c r="F1279" s="39"/>
      <c r="G1279" s="211"/>
      <c r="H1279" s="211"/>
      <c r="I1279" s="209"/>
      <c r="J1279" s="211"/>
      <c r="K1279" s="211"/>
      <c r="L1279" s="211"/>
      <c r="M1279" s="209"/>
      <c r="N1279" s="209"/>
      <c r="O1279" s="209"/>
      <c r="P1279" s="209"/>
      <c r="Q1279" s="209"/>
      <c r="R1279" s="209"/>
      <c r="S1279" s="209"/>
      <c r="T1279" s="210"/>
      <c r="AI1279" s="142"/>
      <c r="AJ1279" s="205"/>
      <c r="AK1279" s="206"/>
    </row>
    <row r="1280" spans="1:37" ht="31.5" x14ac:dyDescent="0.25">
      <c r="A1280" s="23"/>
      <c r="B1280" s="52" t="s">
        <v>38</v>
      </c>
      <c r="C1280" s="210" t="s">
        <v>31</v>
      </c>
      <c r="D1280" s="214" t="s">
        <v>31</v>
      </c>
      <c r="E1280" s="210" t="s">
        <v>31</v>
      </c>
      <c r="F1280" s="210" t="s">
        <v>31</v>
      </c>
      <c r="G1280" s="211">
        <f t="shared" ref="G1280:S1280" si="370">SUM(G1281:G1284)</f>
        <v>54</v>
      </c>
      <c r="H1280" s="211">
        <f t="shared" si="370"/>
        <v>54</v>
      </c>
      <c r="I1280" s="209">
        <f t="shared" si="370"/>
        <v>1389.3999999999999</v>
      </c>
      <c r="J1280" s="211">
        <f>SUM(J1281:J1284)</f>
        <v>16</v>
      </c>
      <c r="K1280" s="211">
        <f t="shared" si="370"/>
        <v>2</v>
      </c>
      <c r="L1280" s="211">
        <f t="shared" si="370"/>
        <v>14</v>
      </c>
      <c r="M1280" s="209">
        <f t="shared" si="370"/>
        <v>1038.2</v>
      </c>
      <c r="N1280" s="209">
        <f t="shared" si="370"/>
        <v>82.5</v>
      </c>
      <c r="O1280" s="209">
        <f t="shared" si="370"/>
        <v>955.69999999999993</v>
      </c>
      <c r="P1280" s="209">
        <f t="shared" si="370"/>
        <v>37821626</v>
      </c>
      <c r="Q1280" s="209">
        <f t="shared" si="370"/>
        <v>18306888.620000001</v>
      </c>
      <c r="R1280" s="209">
        <f t="shared" si="370"/>
        <v>18539000.509999998</v>
      </c>
      <c r="S1280" s="209">
        <f t="shared" si="370"/>
        <v>975736.86999999918</v>
      </c>
      <c r="T1280" s="210"/>
      <c r="AI1280" s="142"/>
      <c r="AJ1280" s="205"/>
      <c r="AK1280" s="206"/>
    </row>
    <row r="1281" spans="1:37" s="93" customFormat="1" x14ac:dyDescent="0.25">
      <c r="A1281" s="37" t="s">
        <v>797</v>
      </c>
      <c r="B1281" s="52" t="s">
        <v>1444</v>
      </c>
      <c r="C1281" s="211">
        <v>1</v>
      </c>
      <c r="D1281" s="214" t="s">
        <v>1445</v>
      </c>
      <c r="E1281" s="54">
        <v>42947</v>
      </c>
      <c r="F1281" s="54">
        <v>42978</v>
      </c>
      <c r="G1281" s="211">
        <v>38</v>
      </c>
      <c r="H1281" s="211">
        <v>38</v>
      </c>
      <c r="I1281" s="39">
        <v>896.4</v>
      </c>
      <c r="J1281" s="211">
        <f>SUM(K1281:L1281)</f>
        <v>11</v>
      </c>
      <c r="K1281" s="211">
        <v>0</v>
      </c>
      <c r="L1281" s="211">
        <v>11</v>
      </c>
      <c r="M1281" s="209">
        <v>833</v>
      </c>
      <c r="N1281" s="39">
        <v>0</v>
      </c>
      <c r="O1281" s="39">
        <v>833</v>
      </c>
      <c r="P1281" s="209">
        <f t="shared" si="367"/>
        <v>30346190</v>
      </c>
      <c r="Q1281" s="209">
        <v>14688536.140000001</v>
      </c>
      <c r="R1281" s="209">
        <v>14874771.17</v>
      </c>
      <c r="S1281" s="209">
        <f>P1281-Q1281-R1281</f>
        <v>782882.68999999948</v>
      </c>
      <c r="T1281" s="210"/>
      <c r="Z1281" s="8"/>
      <c r="AA1281" s="8"/>
      <c r="AI1281" s="142"/>
      <c r="AJ1281" s="205"/>
      <c r="AK1281" s="206"/>
    </row>
    <row r="1282" spans="1:37" x14ac:dyDescent="0.25">
      <c r="A1282" s="37" t="s">
        <v>799</v>
      </c>
      <c r="B1282" s="52" t="s">
        <v>1446</v>
      </c>
      <c r="C1282" s="211">
        <v>3</v>
      </c>
      <c r="D1282" s="214" t="s">
        <v>1447</v>
      </c>
      <c r="E1282" s="54">
        <v>42947</v>
      </c>
      <c r="F1282" s="54">
        <v>42978</v>
      </c>
      <c r="G1282" s="211">
        <v>2</v>
      </c>
      <c r="H1282" s="211">
        <v>2</v>
      </c>
      <c r="I1282" s="39">
        <v>165.2</v>
      </c>
      <c r="J1282" s="211">
        <f>SUM(K1282:L1282)</f>
        <v>2</v>
      </c>
      <c r="K1282" s="211">
        <v>2</v>
      </c>
      <c r="L1282" s="211">
        <v>0</v>
      </c>
      <c r="M1282" s="209">
        <f>SUM(N1282:O1282)</f>
        <v>82.5</v>
      </c>
      <c r="N1282" s="39">
        <v>82.5</v>
      </c>
      <c r="O1282" s="39">
        <v>0</v>
      </c>
      <c r="P1282" s="209">
        <f t="shared" si="367"/>
        <v>3005475</v>
      </c>
      <c r="Q1282" s="209">
        <v>1454746.98</v>
      </c>
      <c r="R1282" s="209">
        <v>1473191.62</v>
      </c>
      <c r="S1282" s="209">
        <f>P1282-Q1282-R1282</f>
        <v>77536.399999999907</v>
      </c>
      <c r="T1282" s="210"/>
      <c r="AI1282" s="142"/>
      <c r="AJ1282" s="205"/>
      <c r="AK1282" s="206"/>
    </row>
    <row r="1283" spans="1:37" x14ac:dyDescent="0.25">
      <c r="A1283" s="37" t="s">
        <v>803</v>
      </c>
      <c r="B1283" s="52" t="s">
        <v>1448</v>
      </c>
      <c r="C1283" s="211">
        <v>2</v>
      </c>
      <c r="D1283" s="214" t="s">
        <v>1445</v>
      </c>
      <c r="E1283" s="54">
        <v>42947</v>
      </c>
      <c r="F1283" s="54">
        <v>42978</v>
      </c>
      <c r="G1283" s="211">
        <v>6</v>
      </c>
      <c r="H1283" s="211">
        <v>6</v>
      </c>
      <c r="I1283" s="39">
        <v>164.8</v>
      </c>
      <c r="J1283" s="211">
        <f>SUM(K1283:L1283)</f>
        <v>1</v>
      </c>
      <c r="K1283" s="211">
        <v>0</v>
      </c>
      <c r="L1283" s="211">
        <v>1</v>
      </c>
      <c r="M1283" s="209">
        <f>SUM(N1283:O1283)</f>
        <v>41.3</v>
      </c>
      <c r="N1283" s="39">
        <v>0</v>
      </c>
      <c r="O1283" s="39">
        <v>41.3</v>
      </c>
      <c r="P1283" s="209">
        <f t="shared" si="367"/>
        <v>1504559</v>
      </c>
      <c r="Q1283" s="209">
        <v>728255.15</v>
      </c>
      <c r="R1283" s="209">
        <v>737488.66</v>
      </c>
      <c r="S1283" s="209">
        <f>P1283-Q1283-R1283</f>
        <v>38815.189999999944</v>
      </c>
      <c r="T1283" s="210"/>
      <c r="AI1283" s="142"/>
      <c r="AJ1283" s="205"/>
      <c r="AK1283" s="206"/>
    </row>
    <row r="1284" spans="1:37" x14ac:dyDescent="0.25">
      <c r="A1284" s="37" t="s">
        <v>806</v>
      </c>
      <c r="B1284" s="52" t="s">
        <v>1449</v>
      </c>
      <c r="C1284" s="211">
        <v>4</v>
      </c>
      <c r="D1284" s="214" t="s">
        <v>1445</v>
      </c>
      <c r="E1284" s="54">
        <v>42947</v>
      </c>
      <c r="F1284" s="54">
        <v>42978</v>
      </c>
      <c r="G1284" s="211">
        <v>8</v>
      </c>
      <c r="H1284" s="211">
        <v>8</v>
      </c>
      <c r="I1284" s="39">
        <v>163</v>
      </c>
      <c r="J1284" s="211">
        <f>SUM(K1284:L1284)</f>
        <v>2</v>
      </c>
      <c r="K1284" s="211">
        <v>0</v>
      </c>
      <c r="L1284" s="211">
        <v>2</v>
      </c>
      <c r="M1284" s="209">
        <f>SUM(N1284:O1284)</f>
        <v>81.400000000000006</v>
      </c>
      <c r="N1284" s="39">
        <v>0</v>
      </c>
      <c r="O1284" s="39">
        <v>81.400000000000006</v>
      </c>
      <c r="P1284" s="209">
        <f t="shared" si="367"/>
        <v>2965402</v>
      </c>
      <c r="Q1284" s="209">
        <v>1435350.35</v>
      </c>
      <c r="R1284" s="209">
        <v>1453549.06</v>
      </c>
      <c r="S1284" s="209">
        <f>P1284-Q1284-R1284</f>
        <v>76502.589999999851</v>
      </c>
      <c r="T1284" s="210"/>
      <c r="AI1284" s="142"/>
      <c r="AJ1284" s="205"/>
      <c r="AK1284" s="206"/>
    </row>
    <row r="1285" spans="1:37" ht="18" customHeight="1" x14ac:dyDescent="0.25">
      <c r="A1285" s="23"/>
      <c r="B1285" s="43" t="s">
        <v>379</v>
      </c>
      <c r="C1285" s="37"/>
      <c r="D1285" s="214"/>
      <c r="E1285" s="39"/>
      <c r="F1285" s="41"/>
      <c r="G1285" s="211"/>
      <c r="H1285" s="211"/>
      <c r="I1285" s="209"/>
      <c r="J1285" s="211"/>
      <c r="K1285" s="211"/>
      <c r="L1285" s="211"/>
      <c r="M1285" s="209"/>
      <c r="N1285" s="209"/>
      <c r="O1285" s="209"/>
      <c r="P1285" s="209"/>
      <c r="Q1285" s="209"/>
      <c r="R1285" s="209"/>
      <c r="S1285" s="209"/>
      <c r="T1285" s="210"/>
      <c r="AI1285" s="142"/>
      <c r="AJ1285" s="205"/>
      <c r="AK1285" s="206"/>
    </row>
    <row r="1286" spans="1:37" s="63" customFormat="1" ht="21" x14ac:dyDescent="0.25">
      <c r="A1286" s="23"/>
      <c r="B1286" s="52" t="s">
        <v>1115</v>
      </c>
      <c r="C1286" s="39"/>
      <c r="D1286" s="214"/>
      <c r="E1286" s="39"/>
      <c r="F1286" s="39"/>
      <c r="G1286" s="211"/>
      <c r="H1286" s="211"/>
      <c r="I1286" s="209"/>
      <c r="J1286" s="211"/>
      <c r="K1286" s="211"/>
      <c r="L1286" s="211"/>
      <c r="M1286" s="209"/>
      <c r="N1286" s="209"/>
      <c r="O1286" s="209"/>
      <c r="P1286" s="209"/>
      <c r="Q1286" s="209"/>
      <c r="R1286" s="209"/>
      <c r="S1286" s="209"/>
      <c r="T1286" s="39"/>
      <c r="Z1286" s="8"/>
      <c r="AA1286" s="8"/>
      <c r="AI1286" s="142"/>
      <c r="AJ1286" s="205"/>
      <c r="AK1286" s="206"/>
    </row>
    <row r="1287" spans="1:37" s="63" customFormat="1" ht="31.5" x14ac:dyDescent="0.25">
      <c r="A1287" s="23"/>
      <c r="B1287" s="35" t="s">
        <v>48</v>
      </c>
      <c r="C1287" s="210" t="s">
        <v>31</v>
      </c>
      <c r="D1287" s="214" t="s">
        <v>31</v>
      </c>
      <c r="E1287" s="210" t="s">
        <v>31</v>
      </c>
      <c r="F1287" s="210" t="s">
        <v>31</v>
      </c>
      <c r="G1287" s="211">
        <f t="shared" ref="G1287:S1287" si="371">SUM(G1288:G1292)</f>
        <v>103</v>
      </c>
      <c r="H1287" s="211">
        <f t="shared" si="371"/>
        <v>103</v>
      </c>
      <c r="I1287" s="209">
        <f t="shared" si="371"/>
        <v>1989.8000000000002</v>
      </c>
      <c r="J1287" s="211">
        <f>SUM(J1288:J1292)</f>
        <v>41</v>
      </c>
      <c r="K1287" s="211">
        <f t="shared" si="371"/>
        <v>23</v>
      </c>
      <c r="L1287" s="211">
        <f t="shared" si="371"/>
        <v>18</v>
      </c>
      <c r="M1287" s="209">
        <f t="shared" si="371"/>
        <v>1779.4</v>
      </c>
      <c r="N1287" s="209">
        <f t="shared" si="371"/>
        <v>1003.3</v>
      </c>
      <c r="O1287" s="209">
        <f t="shared" si="371"/>
        <v>776.1</v>
      </c>
      <c r="P1287" s="209">
        <f t="shared" si="371"/>
        <v>64823542</v>
      </c>
      <c r="Q1287" s="209">
        <f t="shared" si="371"/>
        <v>31376688.130000003</v>
      </c>
      <c r="R1287" s="209">
        <f t="shared" si="371"/>
        <v>31774511.18</v>
      </c>
      <c r="S1287" s="209">
        <f t="shared" si="371"/>
        <v>1672342.6899999995</v>
      </c>
      <c r="T1287" s="39"/>
      <c r="Z1287" s="8"/>
      <c r="AA1287" s="8"/>
      <c r="AI1287" s="142"/>
      <c r="AJ1287" s="205"/>
      <c r="AK1287" s="206"/>
    </row>
    <row r="1288" spans="1:37" s="51" customFormat="1" x14ac:dyDescent="0.25">
      <c r="A1288" s="37" t="s">
        <v>809</v>
      </c>
      <c r="B1288" s="36" t="s">
        <v>1450</v>
      </c>
      <c r="C1288" s="210">
        <v>6</v>
      </c>
      <c r="D1288" s="37" t="s">
        <v>394</v>
      </c>
      <c r="E1288" s="54">
        <v>42947</v>
      </c>
      <c r="F1288" s="54">
        <v>42978</v>
      </c>
      <c r="G1288" s="211">
        <v>13</v>
      </c>
      <c r="H1288" s="211">
        <v>13</v>
      </c>
      <c r="I1288" s="39">
        <v>417.9</v>
      </c>
      <c r="J1288" s="211">
        <f>SUM(K1288:L1288)</f>
        <v>7</v>
      </c>
      <c r="K1288" s="211">
        <v>6</v>
      </c>
      <c r="L1288" s="211">
        <v>1</v>
      </c>
      <c r="M1288" s="209">
        <f>SUM(N1288:O1288)</f>
        <v>368.6</v>
      </c>
      <c r="N1288" s="39">
        <v>319.5</v>
      </c>
      <c r="O1288" s="140">
        <v>49.1</v>
      </c>
      <c r="P1288" s="209">
        <f t="shared" si="367"/>
        <v>13428098</v>
      </c>
      <c r="Q1288" s="209">
        <v>6499633.1600000001</v>
      </c>
      <c r="R1288" s="209">
        <v>6582041.5999999996</v>
      </c>
      <c r="S1288" s="209">
        <f>P1288-Q1288-R1288</f>
        <v>346423.24000000022</v>
      </c>
      <c r="T1288" s="39"/>
      <c r="Z1288" s="8"/>
      <c r="AA1288" s="8"/>
      <c r="AI1288" s="142"/>
      <c r="AJ1288" s="205"/>
      <c r="AK1288" s="206"/>
    </row>
    <row r="1289" spans="1:37" s="51" customFormat="1" x14ac:dyDescent="0.25">
      <c r="A1289" s="37" t="s">
        <v>812</v>
      </c>
      <c r="B1289" s="36" t="s">
        <v>1451</v>
      </c>
      <c r="C1289" s="210">
        <v>4</v>
      </c>
      <c r="D1289" s="37" t="s">
        <v>394</v>
      </c>
      <c r="E1289" s="54">
        <v>42947</v>
      </c>
      <c r="F1289" s="54">
        <v>42978</v>
      </c>
      <c r="G1289" s="211">
        <v>25</v>
      </c>
      <c r="H1289" s="211">
        <v>25</v>
      </c>
      <c r="I1289" s="39">
        <v>378.1</v>
      </c>
      <c r="J1289" s="211">
        <f>SUM(K1289:L1289)</f>
        <v>8</v>
      </c>
      <c r="K1289" s="211">
        <v>5</v>
      </c>
      <c r="L1289" s="211">
        <v>3</v>
      </c>
      <c r="M1289" s="209">
        <f>SUM(N1289:O1289)</f>
        <v>378.1</v>
      </c>
      <c r="N1289" s="39">
        <v>243.5</v>
      </c>
      <c r="O1289" s="140">
        <v>134.6</v>
      </c>
      <c r="P1289" s="209">
        <f t="shared" si="367"/>
        <v>13774183</v>
      </c>
      <c r="Q1289" s="209">
        <v>6667149.4800000004</v>
      </c>
      <c r="R1289" s="209">
        <v>6751681.8399999999</v>
      </c>
      <c r="S1289" s="209">
        <f>P1289-Q1289-R1289</f>
        <v>355351.6799999997</v>
      </c>
      <c r="T1289" s="39"/>
      <c r="Z1289" s="8"/>
      <c r="AA1289" s="8"/>
      <c r="AI1289" s="142"/>
      <c r="AJ1289" s="205"/>
      <c r="AK1289" s="206"/>
    </row>
    <row r="1290" spans="1:37" s="51" customFormat="1" x14ac:dyDescent="0.25">
      <c r="A1290" s="37" t="s">
        <v>815</v>
      </c>
      <c r="B1290" s="36" t="s">
        <v>1452</v>
      </c>
      <c r="C1290" s="210">
        <v>3</v>
      </c>
      <c r="D1290" s="37" t="s">
        <v>383</v>
      </c>
      <c r="E1290" s="54">
        <v>42947</v>
      </c>
      <c r="F1290" s="54">
        <v>42978</v>
      </c>
      <c r="G1290" s="211">
        <v>16</v>
      </c>
      <c r="H1290" s="211">
        <v>16</v>
      </c>
      <c r="I1290" s="39">
        <v>301.7</v>
      </c>
      <c r="J1290" s="211">
        <f>SUM(K1290:L1290)</f>
        <v>8</v>
      </c>
      <c r="K1290" s="211">
        <v>7</v>
      </c>
      <c r="L1290" s="211">
        <v>1</v>
      </c>
      <c r="M1290" s="209">
        <f>SUM(N1290:O1290)</f>
        <v>301.7</v>
      </c>
      <c r="N1290" s="39">
        <v>267.3</v>
      </c>
      <c r="O1290" s="140">
        <v>34.4</v>
      </c>
      <c r="P1290" s="209">
        <f t="shared" si="367"/>
        <v>10990931</v>
      </c>
      <c r="Q1290" s="209">
        <v>5319965.6100000003</v>
      </c>
      <c r="R1290" s="209">
        <v>5387417.1200000001</v>
      </c>
      <c r="S1290" s="209">
        <f>P1290-Q1290-R1290</f>
        <v>283548.26999999955</v>
      </c>
      <c r="T1290" s="39"/>
      <c r="Z1290" s="8"/>
      <c r="AA1290" s="8"/>
      <c r="AI1290" s="142"/>
      <c r="AJ1290" s="205"/>
      <c r="AK1290" s="206"/>
    </row>
    <row r="1291" spans="1:37" s="51" customFormat="1" x14ac:dyDescent="0.25">
      <c r="A1291" s="37" t="s">
        <v>818</v>
      </c>
      <c r="B1291" s="36" t="s">
        <v>1453</v>
      </c>
      <c r="C1291" s="210">
        <v>2</v>
      </c>
      <c r="D1291" s="37" t="s">
        <v>394</v>
      </c>
      <c r="E1291" s="54">
        <v>42947</v>
      </c>
      <c r="F1291" s="54">
        <v>42978</v>
      </c>
      <c r="G1291" s="211">
        <v>25</v>
      </c>
      <c r="H1291" s="211">
        <v>25</v>
      </c>
      <c r="I1291" s="39">
        <v>416.2</v>
      </c>
      <c r="J1291" s="211">
        <f>SUM(K1291:L1291)</f>
        <v>7</v>
      </c>
      <c r="K1291" s="211">
        <v>1</v>
      </c>
      <c r="L1291" s="211">
        <v>6</v>
      </c>
      <c r="M1291" s="209">
        <f>SUM(N1291:O1291)</f>
        <v>368.3</v>
      </c>
      <c r="N1291" s="39">
        <v>47.7</v>
      </c>
      <c r="O1291" s="140">
        <v>320.60000000000002</v>
      </c>
      <c r="P1291" s="209">
        <f t="shared" si="367"/>
        <v>13417169</v>
      </c>
      <c r="Q1291" s="209">
        <v>6494343.1699999999</v>
      </c>
      <c r="R1291" s="209">
        <v>6576684.54</v>
      </c>
      <c r="S1291" s="209">
        <f>P1291-Q1291-R1291</f>
        <v>346141.29000000004</v>
      </c>
      <c r="T1291" s="39"/>
      <c r="Z1291" s="8"/>
      <c r="AA1291" s="8"/>
      <c r="AI1291" s="142"/>
      <c r="AJ1291" s="205"/>
      <c r="AK1291" s="206"/>
    </row>
    <row r="1292" spans="1:37" s="51" customFormat="1" x14ac:dyDescent="0.25">
      <c r="A1292" s="37" t="s">
        <v>821</v>
      </c>
      <c r="B1292" s="36" t="s">
        <v>1454</v>
      </c>
      <c r="C1292" s="210">
        <v>1</v>
      </c>
      <c r="D1292" s="37" t="s">
        <v>394</v>
      </c>
      <c r="E1292" s="54">
        <v>42947</v>
      </c>
      <c r="F1292" s="54">
        <v>42978</v>
      </c>
      <c r="G1292" s="211">
        <v>24</v>
      </c>
      <c r="H1292" s="211">
        <v>24</v>
      </c>
      <c r="I1292" s="39">
        <v>475.9</v>
      </c>
      <c r="J1292" s="211">
        <f>SUM(K1292:L1292)</f>
        <v>11</v>
      </c>
      <c r="K1292" s="211">
        <v>4</v>
      </c>
      <c r="L1292" s="211">
        <v>7</v>
      </c>
      <c r="M1292" s="209">
        <f>SUM(N1292:O1292)</f>
        <v>362.7</v>
      </c>
      <c r="N1292" s="39">
        <v>125.3</v>
      </c>
      <c r="O1292" s="140">
        <v>237.4</v>
      </c>
      <c r="P1292" s="209">
        <f t="shared" si="367"/>
        <v>13213161</v>
      </c>
      <c r="Q1292" s="209">
        <v>6395596.71</v>
      </c>
      <c r="R1292" s="209">
        <v>6476686.0800000001</v>
      </c>
      <c r="S1292" s="209">
        <f>P1292-Q1292-R1292</f>
        <v>340878.20999999996</v>
      </c>
      <c r="T1292" s="39"/>
      <c r="Z1292" s="8"/>
      <c r="AA1292" s="8"/>
      <c r="AI1292" s="142"/>
      <c r="AJ1292" s="205"/>
      <c r="AK1292" s="206"/>
    </row>
    <row r="1293" spans="1:37" ht="21" x14ac:dyDescent="0.25">
      <c r="A1293" s="23"/>
      <c r="B1293" s="35" t="s">
        <v>745</v>
      </c>
      <c r="C1293" s="210"/>
      <c r="D1293" s="214"/>
      <c r="E1293" s="210"/>
      <c r="F1293" s="210"/>
      <c r="G1293" s="211"/>
      <c r="H1293" s="211"/>
      <c r="I1293" s="209"/>
      <c r="J1293" s="211"/>
      <c r="K1293" s="211"/>
      <c r="L1293" s="211"/>
      <c r="M1293" s="209"/>
      <c r="N1293" s="209"/>
      <c r="O1293" s="209"/>
      <c r="P1293" s="209"/>
      <c r="Q1293" s="209"/>
      <c r="R1293" s="209"/>
      <c r="S1293" s="209"/>
      <c r="T1293" s="210"/>
      <c r="AI1293" s="142"/>
      <c r="AJ1293" s="205"/>
      <c r="AK1293" s="206"/>
    </row>
    <row r="1294" spans="1:37" ht="31.5" x14ac:dyDescent="0.25">
      <c r="A1294" s="23"/>
      <c r="B1294" s="35" t="s">
        <v>1455</v>
      </c>
      <c r="C1294" s="210" t="s">
        <v>31</v>
      </c>
      <c r="D1294" s="214" t="s">
        <v>31</v>
      </c>
      <c r="E1294" s="210" t="s">
        <v>31</v>
      </c>
      <c r="F1294" s="210" t="s">
        <v>31</v>
      </c>
      <c r="G1294" s="211">
        <f>SUM(G1295:G1315)</f>
        <v>195</v>
      </c>
      <c r="H1294" s="211">
        <f t="shared" ref="H1294:S1294" si="372">SUM(H1295:H1315)</f>
        <v>195</v>
      </c>
      <c r="I1294" s="209">
        <f t="shared" si="372"/>
        <v>4429.07</v>
      </c>
      <c r="J1294" s="211">
        <f>SUM(J1295:J1315)</f>
        <v>89</v>
      </c>
      <c r="K1294" s="211">
        <f t="shared" si="372"/>
        <v>37</v>
      </c>
      <c r="L1294" s="211">
        <f t="shared" si="372"/>
        <v>52</v>
      </c>
      <c r="M1294" s="209">
        <f t="shared" si="372"/>
        <v>3157.5499999999993</v>
      </c>
      <c r="N1294" s="209">
        <f t="shared" si="372"/>
        <v>1259.5</v>
      </c>
      <c r="O1294" s="209">
        <f t="shared" si="372"/>
        <v>1898.0500000000002</v>
      </c>
      <c r="P1294" s="209">
        <f t="shared" si="372"/>
        <v>115029546.5</v>
      </c>
      <c r="Q1294" s="209">
        <f t="shared" si="372"/>
        <v>55678015.960000008</v>
      </c>
      <c r="R1294" s="209">
        <f t="shared" si="372"/>
        <v>56383954</v>
      </c>
      <c r="S1294" s="209">
        <f t="shared" si="372"/>
        <v>2967576.5399999977</v>
      </c>
      <c r="T1294" s="210"/>
      <c r="AI1294" s="142"/>
      <c r="AJ1294" s="205"/>
      <c r="AK1294" s="206"/>
    </row>
    <row r="1295" spans="1:37" s="63" customFormat="1" x14ac:dyDescent="0.25">
      <c r="A1295" s="37" t="s">
        <v>536</v>
      </c>
      <c r="B1295" s="105" t="s">
        <v>1456</v>
      </c>
      <c r="C1295" s="210">
        <v>16</v>
      </c>
      <c r="D1295" s="214">
        <v>38810</v>
      </c>
      <c r="E1295" s="54">
        <v>42947</v>
      </c>
      <c r="F1295" s="54">
        <v>42978</v>
      </c>
      <c r="G1295" s="210">
        <v>1</v>
      </c>
      <c r="H1295" s="210">
        <v>1</v>
      </c>
      <c r="I1295" s="39">
        <v>53.9</v>
      </c>
      <c r="J1295" s="211">
        <f>SUM(K1295:L1295)</f>
        <v>1</v>
      </c>
      <c r="K1295" s="210">
        <v>1</v>
      </c>
      <c r="L1295" s="210">
        <v>0</v>
      </c>
      <c r="M1295" s="209">
        <f t="shared" ref="M1295:M1315" si="373">SUM(N1295:O1295)</f>
        <v>45.5</v>
      </c>
      <c r="N1295" s="39">
        <v>45.5</v>
      </c>
      <c r="O1295" s="39">
        <v>0</v>
      </c>
      <c r="P1295" s="209">
        <f t="shared" si="367"/>
        <v>1657565</v>
      </c>
      <c r="Q1295" s="209">
        <v>802315</v>
      </c>
      <c r="R1295" s="209">
        <v>812487.5</v>
      </c>
      <c r="S1295" s="209">
        <f t="shared" ref="S1295:S1315" si="374">P1295-Q1295-R1295</f>
        <v>42762.5</v>
      </c>
      <c r="T1295" s="39"/>
      <c r="Z1295" s="8"/>
      <c r="AA1295" s="8"/>
      <c r="AI1295" s="142"/>
      <c r="AJ1295" s="205"/>
      <c r="AK1295" s="206"/>
    </row>
    <row r="1296" spans="1:37" s="63" customFormat="1" x14ac:dyDescent="0.25">
      <c r="A1296" s="37" t="s">
        <v>827</v>
      </c>
      <c r="B1296" s="105" t="s">
        <v>1457</v>
      </c>
      <c r="C1296" s="210">
        <v>15</v>
      </c>
      <c r="D1296" s="214">
        <v>38810</v>
      </c>
      <c r="E1296" s="54">
        <v>42947</v>
      </c>
      <c r="F1296" s="54">
        <v>42978</v>
      </c>
      <c r="G1296" s="210">
        <v>1</v>
      </c>
      <c r="H1296" s="210">
        <v>1</v>
      </c>
      <c r="I1296" s="39">
        <v>61.8</v>
      </c>
      <c r="J1296" s="211">
        <f t="shared" ref="J1296:J1308" si="375">SUM(K1296:L1296)</f>
        <v>1</v>
      </c>
      <c r="K1296" s="210">
        <v>1</v>
      </c>
      <c r="L1296" s="210">
        <v>0</v>
      </c>
      <c r="M1296" s="209">
        <f t="shared" si="373"/>
        <v>29.4</v>
      </c>
      <c r="N1296" s="39">
        <v>29.4</v>
      </c>
      <c r="O1296" s="39">
        <v>0</v>
      </c>
      <c r="P1296" s="209">
        <f t="shared" si="367"/>
        <v>1071042</v>
      </c>
      <c r="Q1296" s="209">
        <v>518418.92</v>
      </c>
      <c r="R1296" s="209">
        <v>524991.93000000005</v>
      </c>
      <c r="S1296" s="209">
        <f t="shared" si="374"/>
        <v>27631.150000000023</v>
      </c>
      <c r="T1296" s="39"/>
      <c r="Z1296" s="8"/>
      <c r="AA1296" s="8"/>
      <c r="AI1296" s="142"/>
      <c r="AJ1296" s="205"/>
      <c r="AK1296" s="206"/>
    </row>
    <row r="1297" spans="1:37" s="63" customFormat="1" x14ac:dyDescent="0.25">
      <c r="A1297" s="37" t="s">
        <v>551</v>
      </c>
      <c r="B1297" s="36" t="s">
        <v>1458</v>
      </c>
      <c r="C1297" s="37" t="s">
        <v>269</v>
      </c>
      <c r="D1297" s="214">
        <v>39237</v>
      </c>
      <c r="E1297" s="54">
        <v>42947</v>
      </c>
      <c r="F1297" s="54">
        <v>42978</v>
      </c>
      <c r="G1297" s="211">
        <v>2</v>
      </c>
      <c r="H1297" s="211">
        <v>2</v>
      </c>
      <c r="I1297" s="39">
        <v>98.6</v>
      </c>
      <c r="J1297" s="211">
        <f t="shared" si="375"/>
        <v>2</v>
      </c>
      <c r="K1297" s="211">
        <v>0</v>
      </c>
      <c r="L1297" s="211">
        <v>2</v>
      </c>
      <c r="M1297" s="209">
        <f t="shared" si="373"/>
        <v>79.900000000000006</v>
      </c>
      <c r="N1297" s="39">
        <v>0</v>
      </c>
      <c r="O1297" s="39">
        <v>79.900000000000006</v>
      </c>
      <c r="P1297" s="209">
        <f t="shared" si="367"/>
        <v>2910757</v>
      </c>
      <c r="Q1297" s="209">
        <v>1408900.41</v>
      </c>
      <c r="R1297" s="209">
        <v>1426763.76</v>
      </c>
      <c r="S1297" s="209">
        <f t="shared" si="374"/>
        <v>75092.830000000075</v>
      </c>
      <c r="T1297" s="39"/>
      <c r="Z1297" s="8"/>
      <c r="AA1297" s="8"/>
      <c r="AI1297" s="142"/>
      <c r="AJ1297" s="205"/>
      <c r="AK1297" s="206"/>
    </row>
    <row r="1298" spans="1:37" s="63" customFormat="1" x14ac:dyDescent="0.25">
      <c r="A1298" s="37" t="s">
        <v>830</v>
      </c>
      <c r="B1298" s="36" t="s">
        <v>1459</v>
      </c>
      <c r="C1298" s="37" t="s">
        <v>96</v>
      </c>
      <c r="D1298" s="214">
        <v>39237</v>
      </c>
      <c r="E1298" s="54">
        <v>42947</v>
      </c>
      <c r="F1298" s="54">
        <v>42978</v>
      </c>
      <c r="G1298" s="211">
        <v>4</v>
      </c>
      <c r="H1298" s="211">
        <v>4</v>
      </c>
      <c r="I1298" s="39">
        <v>82.4</v>
      </c>
      <c r="J1298" s="211">
        <f t="shared" si="375"/>
        <v>1</v>
      </c>
      <c r="K1298" s="211">
        <v>0</v>
      </c>
      <c r="L1298" s="211">
        <v>1</v>
      </c>
      <c r="M1298" s="209">
        <f t="shared" si="373"/>
        <v>41.7</v>
      </c>
      <c r="N1298" s="39">
        <v>0</v>
      </c>
      <c r="O1298" s="39">
        <v>41.7</v>
      </c>
      <c r="P1298" s="209">
        <f t="shared" si="367"/>
        <v>1519131</v>
      </c>
      <c r="Q1298" s="209">
        <v>735308.47</v>
      </c>
      <c r="R1298" s="209">
        <v>744631.4</v>
      </c>
      <c r="S1298" s="209">
        <f t="shared" si="374"/>
        <v>39191.130000000005</v>
      </c>
      <c r="T1298" s="39"/>
      <c r="Z1298" s="8"/>
      <c r="AA1298" s="8"/>
      <c r="AI1298" s="142"/>
      <c r="AJ1298" s="205"/>
      <c r="AK1298" s="206"/>
    </row>
    <row r="1299" spans="1:37" s="63" customFormat="1" x14ac:dyDescent="0.25">
      <c r="A1299" s="37" t="s">
        <v>832</v>
      </c>
      <c r="B1299" s="36" t="s">
        <v>1460</v>
      </c>
      <c r="C1299" s="37" t="s">
        <v>98</v>
      </c>
      <c r="D1299" s="214">
        <v>39237</v>
      </c>
      <c r="E1299" s="54">
        <v>42947</v>
      </c>
      <c r="F1299" s="54">
        <v>42978</v>
      </c>
      <c r="G1299" s="211">
        <v>4</v>
      </c>
      <c r="H1299" s="211">
        <v>4</v>
      </c>
      <c r="I1299" s="39">
        <v>108.5</v>
      </c>
      <c r="J1299" s="211">
        <f t="shared" si="375"/>
        <v>2</v>
      </c>
      <c r="K1299" s="211">
        <v>1</v>
      </c>
      <c r="L1299" s="211">
        <v>1</v>
      </c>
      <c r="M1299" s="209">
        <f t="shared" si="373"/>
        <v>67.2</v>
      </c>
      <c r="N1299" s="39">
        <v>26.6</v>
      </c>
      <c r="O1299" s="39">
        <v>40.6</v>
      </c>
      <c r="P1299" s="209">
        <f t="shared" si="367"/>
        <v>2448096</v>
      </c>
      <c r="Q1299" s="209">
        <v>1184957.54</v>
      </c>
      <c r="R1299" s="209">
        <v>1199981.54</v>
      </c>
      <c r="S1299" s="209">
        <f t="shared" si="374"/>
        <v>63156.919999999925</v>
      </c>
      <c r="T1299" s="39"/>
      <c r="Z1299" s="8"/>
      <c r="AA1299" s="8"/>
      <c r="AI1299" s="142"/>
      <c r="AJ1299" s="205"/>
      <c r="AK1299" s="206"/>
    </row>
    <row r="1300" spans="1:37" s="63" customFormat="1" x14ac:dyDescent="0.25">
      <c r="A1300" s="37" t="s">
        <v>835</v>
      </c>
      <c r="B1300" s="36" t="s">
        <v>1461</v>
      </c>
      <c r="C1300" s="37" t="s">
        <v>100</v>
      </c>
      <c r="D1300" s="214">
        <v>39238</v>
      </c>
      <c r="E1300" s="54">
        <v>42947</v>
      </c>
      <c r="F1300" s="54">
        <v>42978</v>
      </c>
      <c r="G1300" s="211">
        <v>11</v>
      </c>
      <c r="H1300" s="211">
        <v>11</v>
      </c>
      <c r="I1300" s="39">
        <v>207.8</v>
      </c>
      <c r="J1300" s="211">
        <f t="shared" si="375"/>
        <v>6</v>
      </c>
      <c r="K1300" s="211">
        <v>1</v>
      </c>
      <c r="L1300" s="211">
        <v>5</v>
      </c>
      <c r="M1300" s="209">
        <f t="shared" si="373"/>
        <v>166.8</v>
      </c>
      <c r="N1300" s="39">
        <v>32.5</v>
      </c>
      <c r="O1300" s="39">
        <v>134.30000000000001</v>
      </c>
      <c r="P1300" s="209">
        <f t="shared" si="367"/>
        <v>6076524</v>
      </c>
      <c r="Q1300" s="209">
        <v>2941233.89</v>
      </c>
      <c r="R1300" s="209">
        <v>2978525.6</v>
      </c>
      <c r="S1300" s="209">
        <f t="shared" si="374"/>
        <v>156764.50999999978</v>
      </c>
      <c r="T1300" s="39"/>
      <c r="Z1300" s="8"/>
      <c r="AA1300" s="8"/>
      <c r="AI1300" s="142"/>
      <c r="AJ1300" s="205"/>
      <c r="AK1300" s="206"/>
    </row>
    <row r="1301" spans="1:37" s="63" customFormat="1" x14ac:dyDescent="0.25">
      <c r="A1301" s="37" t="s">
        <v>838</v>
      </c>
      <c r="B1301" s="36" t="s">
        <v>1462</v>
      </c>
      <c r="C1301" s="37" t="s">
        <v>100</v>
      </c>
      <c r="D1301" s="214">
        <v>40002</v>
      </c>
      <c r="E1301" s="54">
        <v>42947</v>
      </c>
      <c r="F1301" s="54">
        <v>42978</v>
      </c>
      <c r="G1301" s="211">
        <v>5</v>
      </c>
      <c r="H1301" s="211">
        <v>5</v>
      </c>
      <c r="I1301" s="39">
        <v>106.2</v>
      </c>
      <c r="J1301" s="211">
        <f t="shared" si="375"/>
        <v>2</v>
      </c>
      <c r="K1301" s="211">
        <v>1</v>
      </c>
      <c r="L1301" s="211">
        <v>1</v>
      </c>
      <c r="M1301" s="209">
        <f t="shared" si="373"/>
        <v>53.1</v>
      </c>
      <c r="N1301" s="39">
        <v>35.200000000000003</v>
      </c>
      <c r="O1301" s="39">
        <v>17.899999999999999</v>
      </c>
      <c r="P1301" s="209">
        <f t="shared" si="367"/>
        <v>1934433</v>
      </c>
      <c r="Q1301" s="209">
        <v>936328.05</v>
      </c>
      <c r="R1301" s="209">
        <v>948199.7</v>
      </c>
      <c r="S1301" s="209">
        <f t="shared" si="374"/>
        <v>49905.25</v>
      </c>
      <c r="T1301" s="39"/>
      <c r="Z1301" s="8"/>
      <c r="AA1301" s="8"/>
      <c r="AI1301" s="142"/>
      <c r="AJ1301" s="205"/>
      <c r="AK1301" s="206"/>
    </row>
    <row r="1302" spans="1:37" s="63" customFormat="1" x14ac:dyDescent="0.25">
      <c r="A1302" s="37" t="s">
        <v>841</v>
      </c>
      <c r="B1302" s="36" t="s">
        <v>1463</v>
      </c>
      <c r="C1302" s="37" t="s">
        <v>288</v>
      </c>
      <c r="D1302" s="214">
        <v>40002</v>
      </c>
      <c r="E1302" s="54">
        <v>42947</v>
      </c>
      <c r="F1302" s="54">
        <v>42978</v>
      </c>
      <c r="G1302" s="211">
        <v>8</v>
      </c>
      <c r="H1302" s="211">
        <v>8</v>
      </c>
      <c r="I1302" s="39">
        <v>240.7</v>
      </c>
      <c r="J1302" s="211">
        <f t="shared" si="375"/>
        <v>3</v>
      </c>
      <c r="K1302" s="211">
        <v>2</v>
      </c>
      <c r="L1302" s="211">
        <v>1</v>
      </c>
      <c r="M1302" s="209">
        <f t="shared" si="373"/>
        <v>177.7</v>
      </c>
      <c r="N1302" s="39">
        <v>120.5</v>
      </c>
      <c r="O1302" s="39">
        <v>57.2</v>
      </c>
      <c r="P1302" s="209">
        <f t="shared" si="367"/>
        <v>6473611</v>
      </c>
      <c r="Q1302" s="209">
        <v>3133436.82</v>
      </c>
      <c r="R1302" s="209">
        <v>3173165.47</v>
      </c>
      <c r="S1302" s="209">
        <f t="shared" si="374"/>
        <v>167008.70999999996</v>
      </c>
      <c r="T1302" s="39"/>
      <c r="Z1302" s="8"/>
      <c r="AA1302" s="8"/>
      <c r="AI1302" s="142"/>
      <c r="AJ1302" s="205"/>
      <c r="AK1302" s="206"/>
    </row>
    <row r="1303" spans="1:37" s="63" customFormat="1" x14ac:dyDescent="0.25">
      <c r="A1303" s="37" t="s">
        <v>844</v>
      </c>
      <c r="B1303" s="36" t="s">
        <v>1464</v>
      </c>
      <c r="C1303" s="37" t="s">
        <v>71</v>
      </c>
      <c r="D1303" s="214">
        <v>40002</v>
      </c>
      <c r="E1303" s="54">
        <v>42947</v>
      </c>
      <c r="F1303" s="54">
        <v>42978</v>
      </c>
      <c r="G1303" s="211">
        <v>10</v>
      </c>
      <c r="H1303" s="211">
        <v>10</v>
      </c>
      <c r="I1303" s="39">
        <v>277.10000000000002</v>
      </c>
      <c r="J1303" s="211">
        <f t="shared" si="375"/>
        <v>5</v>
      </c>
      <c r="K1303" s="211">
        <v>3</v>
      </c>
      <c r="L1303" s="211">
        <v>2</v>
      </c>
      <c r="M1303" s="209">
        <f t="shared" si="373"/>
        <v>163.30000000000001</v>
      </c>
      <c r="N1303" s="39">
        <v>98.5</v>
      </c>
      <c r="O1303" s="39">
        <v>64.8</v>
      </c>
      <c r="P1303" s="209">
        <f t="shared" si="367"/>
        <v>5949019</v>
      </c>
      <c r="Q1303" s="209">
        <v>2879517.35</v>
      </c>
      <c r="R1303" s="209">
        <v>2916026.57</v>
      </c>
      <c r="S1303" s="209">
        <f t="shared" si="374"/>
        <v>153475.08000000007</v>
      </c>
      <c r="T1303" s="39"/>
      <c r="Z1303" s="8"/>
      <c r="AA1303" s="8"/>
      <c r="AI1303" s="142"/>
      <c r="AJ1303" s="205"/>
      <c r="AK1303" s="206"/>
    </row>
    <row r="1304" spans="1:37" s="63" customFormat="1" x14ac:dyDescent="0.25">
      <c r="A1304" s="37" t="s">
        <v>847</v>
      </c>
      <c r="B1304" s="36" t="s">
        <v>1465</v>
      </c>
      <c r="C1304" s="37" t="s">
        <v>155</v>
      </c>
      <c r="D1304" s="214">
        <v>40002</v>
      </c>
      <c r="E1304" s="54">
        <v>42947</v>
      </c>
      <c r="F1304" s="54">
        <v>42978</v>
      </c>
      <c r="G1304" s="211">
        <v>2</v>
      </c>
      <c r="H1304" s="211">
        <v>2</v>
      </c>
      <c r="I1304" s="39">
        <v>194.7</v>
      </c>
      <c r="J1304" s="211">
        <f t="shared" si="375"/>
        <v>2</v>
      </c>
      <c r="K1304" s="211">
        <v>0</v>
      </c>
      <c r="L1304" s="211">
        <v>2</v>
      </c>
      <c r="M1304" s="209">
        <f t="shared" si="373"/>
        <v>45.5</v>
      </c>
      <c r="N1304" s="39">
        <v>0</v>
      </c>
      <c r="O1304" s="39">
        <v>45.5</v>
      </c>
      <c r="P1304" s="209">
        <f t="shared" si="367"/>
        <v>1657565</v>
      </c>
      <c r="Q1304" s="209">
        <v>802315</v>
      </c>
      <c r="R1304" s="209">
        <v>812487.5</v>
      </c>
      <c r="S1304" s="209">
        <f t="shared" si="374"/>
        <v>42762.5</v>
      </c>
      <c r="T1304" s="39"/>
      <c r="Z1304" s="8"/>
      <c r="AA1304" s="8"/>
      <c r="AI1304" s="142"/>
      <c r="AJ1304" s="205"/>
      <c r="AK1304" s="206"/>
    </row>
    <row r="1305" spans="1:37" s="63" customFormat="1" x14ac:dyDescent="0.25">
      <c r="A1305" s="37" t="s">
        <v>849</v>
      </c>
      <c r="B1305" s="36" t="s">
        <v>1466</v>
      </c>
      <c r="C1305" s="37" t="s">
        <v>263</v>
      </c>
      <c r="D1305" s="214">
        <v>40002</v>
      </c>
      <c r="E1305" s="54">
        <v>42947</v>
      </c>
      <c r="F1305" s="54">
        <v>42978</v>
      </c>
      <c r="G1305" s="211">
        <v>1</v>
      </c>
      <c r="H1305" s="211">
        <v>1</v>
      </c>
      <c r="I1305" s="39">
        <v>129.5</v>
      </c>
      <c r="J1305" s="211">
        <f t="shared" si="375"/>
        <v>1</v>
      </c>
      <c r="K1305" s="211">
        <v>0</v>
      </c>
      <c r="L1305" s="211">
        <v>1</v>
      </c>
      <c r="M1305" s="209">
        <f t="shared" si="373"/>
        <v>26.9</v>
      </c>
      <c r="N1305" s="39">
        <v>0</v>
      </c>
      <c r="O1305" s="39">
        <v>26.9</v>
      </c>
      <c r="P1305" s="209">
        <f t="shared" si="367"/>
        <v>979967</v>
      </c>
      <c r="Q1305" s="209">
        <v>474335.68</v>
      </c>
      <c r="R1305" s="209">
        <v>480349.75</v>
      </c>
      <c r="S1305" s="209">
        <f t="shared" si="374"/>
        <v>25281.570000000007</v>
      </c>
      <c r="T1305" s="39"/>
      <c r="Z1305" s="8"/>
      <c r="AA1305" s="8"/>
      <c r="AI1305" s="142"/>
      <c r="AJ1305" s="205"/>
      <c r="AK1305" s="206"/>
    </row>
    <row r="1306" spans="1:37" s="63" customFormat="1" x14ac:dyDescent="0.25">
      <c r="A1306" s="37" t="s">
        <v>851</v>
      </c>
      <c r="B1306" s="36" t="s">
        <v>1467</v>
      </c>
      <c r="C1306" s="37" t="s">
        <v>277</v>
      </c>
      <c r="D1306" s="214">
        <v>40002</v>
      </c>
      <c r="E1306" s="54">
        <v>42947</v>
      </c>
      <c r="F1306" s="54">
        <v>42978</v>
      </c>
      <c r="G1306" s="211">
        <v>3</v>
      </c>
      <c r="H1306" s="211">
        <v>3</v>
      </c>
      <c r="I1306" s="39">
        <v>323.5</v>
      </c>
      <c r="J1306" s="211">
        <f t="shared" si="375"/>
        <v>2</v>
      </c>
      <c r="K1306" s="211">
        <v>0</v>
      </c>
      <c r="L1306" s="211">
        <v>2</v>
      </c>
      <c r="M1306" s="209">
        <f t="shared" si="373"/>
        <v>76.7</v>
      </c>
      <c r="N1306" s="39">
        <v>0</v>
      </c>
      <c r="O1306" s="39">
        <v>76.7</v>
      </c>
      <c r="P1306" s="209">
        <f t="shared" si="367"/>
        <v>2794181</v>
      </c>
      <c r="Q1306" s="209">
        <v>1352473.86</v>
      </c>
      <c r="R1306" s="209">
        <v>1369621.78</v>
      </c>
      <c r="S1306" s="209">
        <f t="shared" si="374"/>
        <v>72085.35999999987</v>
      </c>
      <c r="T1306" s="39"/>
      <c r="Z1306" s="8"/>
      <c r="AA1306" s="8"/>
      <c r="AI1306" s="142"/>
      <c r="AJ1306" s="205"/>
      <c r="AK1306" s="206"/>
    </row>
    <row r="1307" spans="1:37" s="63" customFormat="1" x14ac:dyDescent="0.25">
      <c r="A1307" s="37" t="s">
        <v>853</v>
      </c>
      <c r="B1307" s="36" t="s">
        <v>1468</v>
      </c>
      <c r="C1307" s="37" t="s">
        <v>116</v>
      </c>
      <c r="D1307" s="214">
        <v>40002</v>
      </c>
      <c r="E1307" s="54">
        <v>42947</v>
      </c>
      <c r="F1307" s="54">
        <v>42978</v>
      </c>
      <c r="G1307" s="211">
        <v>16</v>
      </c>
      <c r="H1307" s="211">
        <v>16</v>
      </c>
      <c r="I1307" s="39">
        <v>325.39999999999998</v>
      </c>
      <c r="J1307" s="211">
        <f t="shared" si="375"/>
        <v>7</v>
      </c>
      <c r="K1307" s="211">
        <v>4</v>
      </c>
      <c r="L1307" s="211">
        <v>3</v>
      </c>
      <c r="M1307" s="209">
        <f t="shared" si="373"/>
        <v>275.60000000000002</v>
      </c>
      <c r="N1307" s="39">
        <v>150.1</v>
      </c>
      <c r="O1307" s="39">
        <v>125.5</v>
      </c>
      <c r="P1307" s="209">
        <f t="shared" si="367"/>
        <v>10040108</v>
      </c>
      <c r="Q1307" s="209">
        <v>4859736.57</v>
      </c>
      <c r="R1307" s="209">
        <v>4921352.8600000003</v>
      </c>
      <c r="S1307" s="209">
        <f t="shared" si="374"/>
        <v>259018.56999999937</v>
      </c>
      <c r="T1307" s="39"/>
      <c r="Z1307" s="8"/>
      <c r="AA1307" s="8"/>
      <c r="AI1307" s="142"/>
      <c r="AJ1307" s="205"/>
      <c r="AK1307" s="206"/>
    </row>
    <row r="1308" spans="1:37" s="63" customFormat="1" x14ac:dyDescent="0.25">
      <c r="A1308" s="37" t="s">
        <v>855</v>
      </c>
      <c r="B1308" s="36" t="s">
        <v>1469</v>
      </c>
      <c r="C1308" s="37" t="s">
        <v>96</v>
      </c>
      <c r="D1308" s="214">
        <v>40002</v>
      </c>
      <c r="E1308" s="54">
        <v>42947</v>
      </c>
      <c r="F1308" s="54">
        <v>42978</v>
      </c>
      <c r="G1308" s="211">
        <v>34</v>
      </c>
      <c r="H1308" s="211">
        <v>34</v>
      </c>
      <c r="I1308" s="39">
        <v>589.5</v>
      </c>
      <c r="J1308" s="211">
        <f t="shared" si="375"/>
        <v>15</v>
      </c>
      <c r="K1308" s="211">
        <v>6</v>
      </c>
      <c r="L1308" s="211">
        <v>9</v>
      </c>
      <c r="M1308" s="209">
        <f t="shared" si="373"/>
        <v>556.70000000000005</v>
      </c>
      <c r="N1308" s="39">
        <v>214.8</v>
      </c>
      <c r="O1308" s="39">
        <v>341.9</v>
      </c>
      <c r="P1308" s="209">
        <f t="shared" si="367"/>
        <v>20280581</v>
      </c>
      <c r="Q1308" s="209">
        <v>9816456.2699999996</v>
      </c>
      <c r="R1308" s="209">
        <v>9940918.4900000002</v>
      </c>
      <c r="S1308" s="209">
        <f t="shared" si="374"/>
        <v>523206.24000000022</v>
      </c>
      <c r="T1308" s="39"/>
      <c r="Z1308" s="8"/>
      <c r="AA1308" s="8"/>
      <c r="AI1308" s="142"/>
      <c r="AJ1308" s="205"/>
      <c r="AK1308" s="206"/>
    </row>
    <row r="1309" spans="1:37" s="63" customFormat="1" x14ac:dyDescent="0.25">
      <c r="A1309" s="37" t="s">
        <v>857</v>
      </c>
      <c r="B1309" s="36" t="s">
        <v>1470</v>
      </c>
      <c r="C1309" s="37" t="s">
        <v>98</v>
      </c>
      <c r="D1309" s="214">
        <v>40002</v>
      </c>
      <c r="E1309" s="54">
        <v>42947</v>
      </c>
      <c r="F1309" s="54">
        <v>42978</v>
      </c>
      <c r="G1309" s="211">
        <v>5</v>
      </c>
      <c r="H1309" s="211">
        <v>5</v>
      </c>
      <c r="I1309" s="39">
        <v>96.5</v>
      </c>
      <c r="J1309" s="211">
        <f>SUM(K1309:L1309)</f>
        <v>4</v>
      </c>
      <c r="K1309" s="211">
        <v>2</v>
      </c>
      <c r="L1309" s="211">
        <v>2</v>
      </c>
      <c r="M1309" s="209">
        <f t="shared" si="373"/>
        <v>96.5</v>
      </c>
      <c r="N1309" s="39">
        <v>49.1</v>
      </c>
      <c r="O1309" s="39">
        <v>47.4</v>
      </c>
      <c r="P1309" s="209">
        <f t="shared" si="367"/>
        <v>3515495</v>
      </c>
      <c r="Q1309" s="209">
        <v>1701613.13</v>
      </c>
      <c r="R1309" s="209">
        <v>1723187.78</v>
      </c>
      <c r="S1309" s="209">
        <f t="shared" si="374"/>
        <v>90694.090000000084</v>
      </c>
      <c r="T1309" s="39"/>
      <c r="Z1309" s="8"/>
      <c r="AA1309" s="8"/>
      <c r="AI1309" s="142"/>
      <c r="AJ1309" s="205"/>
      <c r="AK1309" s="206"/>
    </row>
    <row r="1310" spans="1:37" s="63" customFormat="1" x14ac:dyDescent="0.25">
      <c r="A1310" s="37" t="s">
        <v>859</v>
      </c>
      <c r="B1310" s="36" t="s">
        <v>1471</v>
      </c>
      <c r="C1310" s="37" t="s">
        <v>269</v>
      </c>
      <c r="D1310" s="214">
        <v>40002</v>
      </c>
      <c r="E1310" s="54">
        <v>42947</v>
      </c>
      <c r="F1310" s="54">
        <v>42978</v>
      </c>
      <c r="G1310" s="211">
        <v>38</v>
      </c>
      <c r="H1310" s="211">
        <v>38</v>
      </c>
      <c r="I1310" s="39">
        <v>579.41</v>
      </c>
      <c r="J1310" s="211">
        <f t="shared" ref="J1310:J1315" si="376">SUM(K1310:L1310)</f>
        <v>12</v>
      </c>
      <c r="K1310" s="211">
        <v>4</v>
      </c>
      <c r="L1310" s="211">
        <v>8</v>
      </c>
      <c r="M1310" s="209">
        <f t="shared" si="373"/>
        <v>514.89</v>
      </c>
      <c r="N1310" s="39">
        <v>163</v>
      </c>
      <c r="O1310" s="39">
        <v>351.89</v>
      </c>
      <c r="P1310" s="209">
        <f t="shared" si="367"/>
        <v>18757442.699999999</v>
      </c>
      <c r="Q1310" s="209">
        <v>9079208.1300000008</v>
      </c>
      <c r="R1310" s="232">
        <v>9194322.8399999999</v>
      </c>
      <c r="S1310" s="209">
        <f t="shared" si="374"/>
        <v>483911.72999999858</v>
      </c>
      <c r="T1310" s="39"/>
      <c r="Z1310" s="8"/>
      <c r="AA1310" s="8"/>
      <c r="AI1310" s="142"/>
      <c r="AJ1310" s="205"/>
      <c r="AK1310" s="206"/>
    </row>
    <row r="1311" spans="1:37" s="63" customFormat="1" x14ac:dyDescent="0.25">
      <c r="A1311" s="37" t="s">
        <v>861</v>
      </c>
      <c r="B1311" s="36" t="s">
        <v>1472</v>
      </c>
      <c r="C1311" s="37" t="s">
        <v>40</v>
      </c>
      <c r="D1311" s="214">
        <v>40379</v>
      </c>
      <c r="E1311" s="54">
        <v>42947</v>
      </c>
      <c r="F1311" s="54">
        <v>42978</v>
      </c>
      <c r="G1311" s="211">
        <v>16</v>
      </c>
      <c r="H1311" s="211">
        <v>16</v>
      </c>
      <c r="I1311" s="39">
        <v>332.9</v>
      </c>
      <c r="J1311" s="211">
        <f t="shared" si="376"/>
        <v>6</v>
      </c>
      <c r="K1311" s="211">
        <v>1</v>
      </c>
      <c r="L1311" s="211">
        <v>5</v>
      </c>
      <c r="M1311" s="209">
        <f t="shared" si="373"/>
        <v>242.6</v>
      </c>
      <c r="N1311" s="39">
        <v>37.6</v>
      </c>
      <c r="O1311" s="39">
        <v>205</v>
      </c>
      <c r="P1311" s="209">
        <f t="shared" si="367"/>
        <v>8837918</v>
      </c>
      <c r="Q1311" s="209">
        <v>4277837.78</v>
      </c>
      <c r="R1311" s="209">
        <v>4332076.21</v>
      </c>
      <c r="S1311" s="209">
        <f t="shared" si="374"/>
        <v>228004.00999999978</v>
      </c>
      <c r="T1311" s="39"/>
      <c r="Z1311" s="8"/>
      <c r="AA1311" s="8"/>
      <c r="AI1311" s="142"/>
      <c r="AJ1311" s="205"/>
      <c r="AK1311" s="206"/>
    </row>
    <row r="1312" spans="1:37" s="63" customFormat="1" x14ac:dyDescent="0.25">
      <c r="A1312" s="37" t="s">
        <v>863</v>
      </c>
      <c r="B1312" s="36" t="s">
        <v>1473</v>
      </c>
      <c r="C1312" s="37" t="s">
        <v>102</v>
      </c>
      <c r="D1312" s="214">
        <v>40379</v>
      </c>
      <c r="E1312" s="54">
        <v>42947</v>
      </c>
      <c r="F1312" s="54">
        <v>42978</v>
      </c>
      <c r="G1312" s="211">
        <v>16</v>
      </c>
      <c r="H1312" s="211">
        <v>16</v>
      </c>
      <c r="I1312" s="39">
        <v>320.2</v>
      </c>
      <c r="J1312" s="211">
        <f t="shared" si="376"/>
        <v>8</v>
      </c>
      <c r="K1312" s="211">
        <v>3</v>
      </c>
      <c r="L1312" s="211">
        <v>5</v>
      </c>
      <c r="M1312" s="209">
        <f t="shared" si="373"/>
        <v>272.7</v>
      </c>
      <c r="N1312" s="39">
        <v>83.8</v>
      </c>
      <c r="O1312" s="39">
        <v>188.9</v>
      </c>
      <c r="P1312" s="209">
        <f t="shared" si="367"/>
        <v>9934461</v>
      </c>
      <c r="Q1312" s="233">
        <v>4808600</v>
      </c>
      <c r="R1312" s="209">
        <v>4869567.95</v>
      </c>
      <c r="S1312" s="209">
        <f t="shared" si="374"/>
        <v>256293.04999999981</v>
      </c>
      <c r="T1312" s="39"/>
      <c r="Z1312" s="8"/>
      <c r="AA1312" s="8"/>
      <c r="AI1312" s="142"/>
      <c r="AJ1312" s="205"/>
      <c r="AK1312" s="206"/>
    </row>
    <row r="1313" spans="1:37" s="63" customFormat="1" x14ac:dyDescent="0.25">
      <c r="A1313" s="37" t="s">
        <v>865</v>
      </c>
      <c r="B1313" s="36" t="s">
        <v>1475</v>
      </c>
      <c r="C1313" s="37" t="s">
        <v>54</v>
      </c>
      <c r="D1313" s="214">
        <v>40508</v>
      </c>
      <c r="E1313" s="54">
        <v>42947</v>
      </c>
      <c r="F1313" s="54">
        <v>42978</v>
      </c>
      <c r="G1313" s="211">
        <v>4</v>
      </c>
      <c r="H1313" s="211">
        <v>4</v>
      </c>
      <c r="I1313" s="39">
        <v>103.86</v>
      </c>
      <c r="J1313" s="211">
        <f t="shared" si="376"/>
        <v>3</v>
      </c>
      <c r="K1313" s="211">
        <v>2</v>
      </c>
      <c r="L1313" s="211">
        <v>1</v>
      </c>
      <c r="M1313" s="209">
        <f t="shared" si="373"/>
        <v>77.56</v>
      </c>
      <c r="N1313" s="39">
        <v>51.4</v>
      </c>
      <c r="O1313" s="39">
        <v>26.16</v>
      </c>
      <c r="P1313" s="209">
        <f>SUM(Q1313:S1313)</f>
        <v>2825510.8</v>
      </c>
      <c r="Q1313" s="209">
        <v>1367638.49</v>
      </c>
      <c r="R1313" s="209">
        <v>1384978.69</v>
      </c>
      <c r="S1313" s="209">
        <v>72893.62</v>
      </c>
      <c r="T1313" s="39"/>
      <c r="Z1313" s="8"/>
      <c r="AA1313" s="8"/>
      <c r="AI1313" s="142"/>
      <c r="AJ1313" s="205"/>
      <c r="AK1313" s="206"/>
    </row>
    <row r="1314" spans="1:37" s="63" customFormat="1" x14ac:dyDescent="0.25">
      <c r="A1314" s="37" t="s">
        <v>868</v>
      </c>
      <c r="B1314" s="36" t="s">
        <v>1477</v>
      </c>
      <c r="C1314" s="37" t="s">
        <v>96</v>
      </c>
      <c r="D1314" s="214">
        <v>40848</v>
      </c>
      <c r="E1314" s="54">
        <v>42947</v>
      </c>
      <c r="F1314" s="54">
        <v>42978</v>
      </c>
      <c r="G1314" s="211">
        <v>7</v>
      </c>
      <c r="H1314" s="211">
        <v>7</v>
      </c>
      <c r="I1314" s="39">
        <v>93.1</v>
      </c>
      <c r="J1314" s="211">
        <f t="shared" si="376"/>
        <v>3</v>
      </c>
      <c r="K1314" s="211">
        <v>3</v>
      </c>
      <c r="L1314" s="211">
        <v>0</v>
      </c>
      <c r="M1314" s="209">
        <f t="shared" si="373"/>
        <v>70.2</v>
      </c>
      <c r="N1314" s="39">
        <v>70.2</v>
      </c>
      <c r="O1314" s="39">
        <v>0</v>
      </c>
      <c r="P1314" s="209">
        <f t="shared" si="367"/>
        <v>2557386</v>
      </c>
      <c r="Q1314" s="209">
        <v>1237857.43</v>
      </c>
      <c r="R1314" s="209">
        <v>1253552.1399999999</v>
      </c>
      <c r="S1314" s="209">
        <f t="shared" si="374"/>
        <v>65976.430000000168</v>
      </c>
      <c r="T1314" s="39"/>
      <c r="Z1314" s="8"/>
      <c r="AA1314" s="8"/>
      <c r="AI1314" s="142"/>
      <c r="AJ1314" s="205"/>
      <c r="AK1314" s="206"/>
    </row>
    <row r="1315" spans="1:37" s="63" customFormat="1" x14ac:dyDescent="0.25">
      <c r="A1315" s="37" t="s">
        <v>870</v>
      </c>
      <c r="B1315" s="36" t="s">
        <v>1479</v>
      </c>
      <c r="C1315" s="37" t="s">
        <v>269</v>
      </c>
      <c r="D1315" s="214">
        <v>40848</v>
      </c>
      <c r="E1315" s="54">
        <v>42947</v>
      </c>
      <c r="F1315" s="54">
        <v>42978</v>
      </c>
      <c r="G1315" s="211">
        <v>7</v>
      </c>
      <c r="H1315" s="211">
        <v>7</v>
      </c>
      <c r="I1315" s="39">
        <v>103.5</v>
      </c>
      <c r="J1315" s="211">
        <f t="shared" si="376"/>
        <v>3</v>
      </c>
      <c r="K1315" s="211">
        <v>2</v>
      </c>
      <c r="L1315" s="211">
        <v>1</v>
      </c>
      <c r="M1315" s="209">
        <f t="shared" si="373"/>
        <v>77.099999999999994</v>
      </c>
      <c r="N1315" s="39">
        <v>51.3</v>
      </c>
      <c r="O1315" s="39">
        <v>25.8</v>
      </c>
      <c r="P1315" s="209">
        <f t="shared" si="367"/>
        <v>2808753</v>
      </c>
      <c r="Q1315" s="209">
        <v>1359527.17</v>
      </c>
      <c r="R1315" s="209">
        <v>1376764.54</v>
      </c>
      <c r="S1315" s="209">
        <f t="shared" si="374"/>
        <v>72461.290000000037</v>
      </c>
      <c r="T1315" s="39"/>
      <c r="Z1315" s="8"/>
      <c r="AA1315" s="8"/>
      <c r="AI1315" s="142"/>
      <c r="AJ1315" s="205"/>
      <c r="AK1315" s="206"/>
    </row>
    <row r="1316" spans="1:37" ht="16.5" customHeight="1" x14ac:dyDescent="0.25">
      <c r="A1316" s="23"/>
      <c r="B1316" s="43" t="s">
        <v>414</v>
      </c>
      <c r="C1316" s="37"/>
      <c r="D1316" s="214"/>
      <c r="E1316" s="39"/>
      <c r="F1316" s="41"/>
      <c r="G1316" s="211"/>
      <c r="H1316" s="211"/>
      <c r="I1316" s="209"/>
      <c r="J1316" s="211"/>
      <c r="K1316" s="211"/>
      <c r="L1316" s="211"/>
      <c r="M1316" s="209"/>
      <c r="N1316" s="209"/>
      <c r="O1316" s="209"/>
      <c r="P1316" s="209"/>
      <c r="Q1316" s="209"/>
      <c r="R1316" s="209"/>
      <c r="S1316" s="209"/>
      <c r="T1316" s="210"/>
      <c r="AI1316" s="142"/>
      <c r="AJ1316" s="205"/>
      <c r="AK1316" s="206"/>
    </row>
    <row r="1317" spans="1:37" s="93" customFormat="1" ht="21" x14ac:dyDescent="0.25">
      <c r="A1317" s="23"/>
      <c r="B1317" s="52" t="s">
        <v>1480</v>
      </c>
      <c r="C1317" s="39"/>
      <c r="D1317" s="214"/>
      <c r="E1317" s="39"/>
      <c r="F1317" s="39"/>
      <c r="G1317" s="211"/>
      <c r="H1317" s="211"/>
      <c r="I1317" s="209"/>
      <c r="J1317" s="211"/>
      <c r="K1317" s="211"/>
      <c r="L1317" s="211"/>
      <c r="M1317" s="209"/>
      <c r="N1317" s="209"/>
      <c r="O1317" s="209"/>
      <c r="P1317" s="209"/>
      <c r="Q1317" s="209"/>
      <c r="R1317" s="209"/>
      <c r="S1317" s="209"/>
      <c r="T1317" s="210"/>
      <c r="Z1317" s="8"/>
      <c r="AA1317" s="8"/>
      <c r="AI1317" s="142"/>
      <c r="AJ1317" s="205"/>
      <c r="AK1317" s="206"/>
    </row>
    <row r="1318" spans="1:37" ht="31.5" x14ac:dyDescent="0.25">
      <c r="A1318" s="23"/>
      <c r="B1318" s="52" t="s">
        <v>59</v>
      </c>
      <c r="C1318" s="210" t="s">
        <v>31</v>
      </c>
      <c r="D1318" s="214" t="s">
        <v>31</v>
      </c>
      <c r="E1318" s="210" t="s">
        <v>31</v>
      </c>
      <c r="F1318" s="210" t="s">
        <v>31</v>
      </c>
      <c r="G1318" s="211">
        <f t="shared" ref="G1318:S1318" si="377">SUM(G1319:G1321)</f>
        <v>20</v>
      </c>
      <c r="H1318" s="211">
        <f t="shared" si="377"/>
        <v>20</v>
      </c>
      <c r="I1318" s="209">
        <f t="shared" si="377"/>
        <v>484.8</v>
      </c>
      <c r="J1318" s="211">
        <f>SUM(J1319:J1321)</f>
        <v>9</v>
      </c>
      <c r="K1318" s="211">
        <f t="shared" si="377"/>
        <v>2</v>
      </c>
      <c r="L1318" s="211">
        <f t="shared" si="377"/>
        <v>7</v>
      </c>
      <c r="M1318" s="209">
        <f t="shared" si="377"/>
        <v>293.93</v>
      </c>
      <c r="N1318" s="209">
        <f t="shared" si="377"/>
        <v>62.489999999999995</v>
      </c>
      <c r="O1318" s="209">
        <f t="shared" si="377"/>
        <v>231.44000000000003</v>
      </c>
      <c r="P1318" s="209">
        <f t="shared" si="377"/>
        <v>10707869.9</v>
      </c>
      <c r="Q1318" s="209">
        <f t="shared" si="377"/>
        <v>5182954.9000000004</v>
      </c>
      <c r="R1318" s="209">
        <f t="shared" si="377"/>
        <v>5248669.25</v>
      </c>
      <c r="S1318" s="209">
        <f t="shared" si="377"/>
        <v>276245.74999999977</v>
      </c>
      <c r="T1318" s="210"/>
      <c r="AI1318" s="142"/>
      <c r="AJ1318" s="205"/>
      <c r="AK1318" s="206"/>
    </row>
    <row r="1319" spans="1:37" x14ac:dyDescent="0.25">
      <c r="A1319" s="37" t="s">
        <v>872</v>
      </c>
      <c r="B1319" s="36" t="s">
        <v>1482</v>
      </c>
      <c r="C1319" s="37" t="s">
        <v>269</v>
      </c>
      <c r="D1319" s="214">
        <v>39206</v>
      </c>
      <c r="E1319" s="54">
        <v>42947</v>
      </c>
      <c r="F1319" s="54">
        <v>42978</v>
      </c>
      <c r="G1319" s="211">
        <v>6</v>
      </c>
      <c r="H1319" s="211">
        <v>6</v>
      </c>
      <c r="I1319" s="39">
        <v>186.7</v>
      </c>
      <c r="J1319" s="211">
        <f>SUM(K1319:L1319)</f>
        <v>4</v>
      </c>
      <c r="K1319" s="211">
        <v>1</v>
      </c>
      <c r="L1319" s="211">
        <v>3</v>
      </c>
      <c r="M1319" s="209">
        <f>SUM(N1319:O1319)</f>
        <v>124.9</v>
      </c>
      <c r="N1319" s="39">
        <v>31.2</v>
      </c>
      <c r="O1319" s="39">
        <v>93.7</v>
      </c>
      <c r="P1319" s="209">
        <f t="shared" si="367"/>
        <v>4550107</v>
      </c>
      <c r="Q1319" s="209">
        <v>2202398.7599999998</v>
      </c>
      <c r="R1319" s="209">
        <v>2230322.83</v>
      </c>
      <c r="S1319" s="209">
        <f>P1319-Q1319-R1319</f>
        <v>117385.41000000015</v>
      </c>
      <c r="T1319" s="210"/>
      <c r="AI1319" s="142"/>
      <c r="AJ1319" s="205"/>
      <c r="AK1319" s="206"/>
    </row>
    <row r="1320" spans="1:37" x14ac:dyDescent="0.25">
      <c r="A1320" s="37" t="s">
        <v>875</v>
      </c>
      <c r="B1320" s="36" t="s">
        <v>1484</v>
      </c>
      <c r="C1320" s="37" t="s">
        <v>98</v>
      </c>
      <c r="D1320" s="214">
        <v>39206</v>
      </c>
      <c r="E1320" s="54">
        <v>42947</v>
      </c>
      <c r="F1320" s="54">
        <v>42978</v>
      </c>
      <c r="G1320" s="211">
        <v>5</v>
      </c>
      <c r="H1320" s="211">
        <v>5</v>
      </c>
      <c r="I1320" s="39">
        <v>111.4</v>
      </c>
      <c r="J1320" s="211">
        <f>SUM(K1320:L1320)</f>
        <v>2</v>
      </c>
      <c r="K1320" s="211">
        <v>0</v>
      </c>
      <c r="L1320" s="211">
        <v>2</v>
      </c>
      <c r="M1320" s="209">
        <f>SUM(N1320:O1320)</f>
        <v>75.400000000000006</v>
      </c>
      <c r="N1320" s="39">
        <v>0</v>
      </c>
      <c r="O1320" s="39">
        <v>75.400000000000006</v>
      </c>
      <c r="P1320" s="209">
        <f t="shared" si="367"/>
        <v>2746822</v>
      </c>
      <c r="Q1320" s="209">
        <v>1329550.57</v>
      </c>
      <c r="R1320" s="209">
        <v>1346407.86</v>
      </c>
      <c r="S1320" s="209">
        <f>P1320-Q1320-R1320</f>
        <v>70863.569999999832</v>
      </c>
      <c r="T1320" s="210"/>
      <c r="AI1320" s="142"/>
      <c r="AJ1320" s="205"/>
      <c r="AK1320" s="206"/>
    </row>
    <row r="1321" spans="1:37" x14ac:dyDescent="0.25">
      <c r="A1321" s="37" t="s">
        <v>877</v>
      </c>
      <c r="B1321" s="36" t="s">
        <v>1486</v>
      </c>
      <c r="C1321" s="37" t="s">
        <v>96</v>
      </c>
      <c r="D1321" s="214">
        <v>39206</v>
      </c>
      <c r="E1321" s="54">
        <v>42947</v>
      </c>
      <c r="F1321" s="54">
        <v>42978</v>
      </c>
      <c r="G1321" s="211">
        <v>9</v>
      </c>
      <c r="H1321" s="211">
        <v>9</v>
      </c>
      <c r="I1321" s="39">
        <v>186.7</v>
      </c>
      <c r="J1321" s="211">
        <f>SUM(K1321:L1321)</f>
        <v>3</v>
      </c>
      <c r="K1321" s="211">
        <v>1</v>
      </c>
      <c r="L1321" s="211">
        <v>2</v>
      </c>
      <c r="M1321" s="209">
        <f>SUM(N1321:O1321)</f>
        <v>93.63</v>
      </c>
      <c r="N1321" s="39">
        <v>31.29</v>
      </c>
      <c r="O1321" s="39">
        <v>62.34</v>
      </c>
      <c r="P1321" s="209">
        <f t="shared" si="367"/>
        <v>3410940.9</v>
      </c>
      <c r="Q1321" s="209">
        <v>1651005.57</v>
      </c>
      <c r="R1321" s="209">
        <v>1671938.56</v>
      </c>
      <c r="S1321" s="209">
        <f>P1321-Q1321-R1321</f>
        <v>87996.769999999786</v>
      </c>
      <c r="T1321" s="210"/>
      <c r="AI1321" s="142"/>
      <c r="AJ1321" s="205"/>
      <c r="AK1321" s="206"/>
    </row>
    <row r="1322" spans="1:37" ht="24.75" customHeight="1" x14ac:dyDescent="0.25">
      <c r="A1322" s="23"/>
      <c r="B1322" s="52" t="s">
        <v>1487</v>
      </c>
      <c r="C1322" s="39"/>
      <c r="D1322" s="214"/>
      <c r="E1322" s="39"/>
      <c r="F1322" s="39"/>
      <c r="G1322" s="211"/>
      <c r="H1322" s="211"/>
      <c r="I1322" s="209"/>
      <c r="J1322" s="211"/>
      <c r="K1322" s="211"/>
      <c r="L1322" s="211"/>
      <c r="M1322" s="209"/>
      <c r="N1322" s="209"/>
      <c r="O1322" s="209"/>
      <c r="P1322" s="209"/>
      <c r="Q1322" s="209"/>
      <c r="R1322" s="209"/>
      <c r="S1322" s="209"/>
      <c r="T1322" s="210"/>
      <c r="AI1322" s="142"/>
      <c r="AJ1322" s="205"/>
      <c r="AK1322" s="206"/>
    </row>
    <row r="1323" spans="1:37" s="60" customFormat="1" ht="31.5" x14ac:dyDescent="0.25">
      <c r="A1323" s="23"/>
      <c r="B1323" s="52" t="s">
        <v>59</v>
      </c>
      <c r="C1323" s="210" t="s">
        <v>31</v>
      </c>
      <c r="D1323" s="214" t="s">
        <v>31</v>
      </c>
      <c r="E1323" s="210" t="s">
        <v>31</v>
      </c>
      <c r="F1323" s="210" t="s">
        <v>31</v>
      </c>
      <c r="G1323" s="211">
        <f>SUM(G1324:G1326)</f>
        <v>11</v>
      </c>
      <c r="H1323" s="211">
        <f t="shared" ref="H1323:S1323" si="378">SUM(H1324:H1326)</f>
        <v>11</v>
      </c>
      <c r="I1323" s="209">
        <f t="shared" si="378"/>
        <v>242.9</v>
      </c>
      <c r="J1323" s="211">
        <f>SUM(J1324:J1326)</f>
        <v>5</v>
      </c>
      <c r="K1323" s="211">
        <f t="shared" si="378"/>
        <v>3</v>
      </c>
      <c r="L1323" s="211">
        <f t="shared" si="378"/>
        <v>2</v>
      </c>
      <c r="M1323" s="209">
        <f t="shared" si="378"/>
        <v>164.1</v>
      </c>
      <c r="N1323" s="209">
        <f t="shared" si="378"/>
        <v>125.1</v>
      </c>
      <c r="O1323" s="209">
        <f t="shared" si="378"/>
        <v>39</v>
      </c>
      <c r="P1323" s="209">
        <f t="shared" si="378"/>
        <v>4155096.0200000005</v>
      </c>
      <c r="Q1323" s="209">
        <f t="shared" si="378"/>
        <v>2011200.6700000002</v>
      </c>
      <c r="R1323" s="209">
        <f t="shared" si="378"/>
        <v>2036700.57</v>
      </c>
      <c r="S1323" s="209">
        <f t="shared" si="378"/>
        <v>107194.78</v>
      </c>
      <c r="T1323" s="210"/>
      <c r="Z1323" s="8"/>
      <c r="AA1323" s="8"/>
      <c r="AI1323" s="142"/>
      <c r="AJ1323" s="205"/>
      <c r="AK1323" s="206"/>
    </row>
    <row r="1324" spans="1:37" x14ac:dyDescent="0.25">
      <c r="A1324" s="37" t="s">
        <v>1474</v>
      </c>
      <c r="B1324" s="36" t="s">
        <v>1489</v>
      </c>
      <c r="C1324" s="37" t="s">
        <v>44</v>
      </c>
      <c r="D1324" s="214">
        <v>39176</v>
      </c>
      <c r="E1324" s="54">
        <v>42947</v>
      </c>
      <c r="F1324" s="54">
        <v>42978</v>
      </c>
      <c r="G1324" s="211">
        <v>7</v>
      </c>
      <c r="H1324" s="211">
        <v>7</v>
      </c>
      <c r="I1324" s="39">
        <v>80.900000000000006</v>
      </c>
      <c r="J1324" s="211">
        <f>SUM(K1324:L1324)</f>
        <v>2</v>
      </c>
      <c r="K1324" s="211">
        <v>1</v>
      </c>
      <c r="L1324" s="211">
        <v>1</v>
      </c>
      <c r="M1324" s="209">
        <f>SUM(N1324:O1324)</f>
        <v>61.2</v>
      </c>
      <c r="N1324" s="39">
        <v>41</v>
      </c>
      <c r="O1324" s="39">
        <v>20.2</v>
      </c>
      <c r="P1324" s="209">
        <f>Q1324+R1324+S1324</f>
        <v>1434200.6</v>
      </c>
      <c r="Q1324" s="209">
        <v>694199.41</v>
      </c>
      <c r="R1324" s="209">
        <v>703001.13</v>
      </c>
      <c r="S1324" s="209">
        <v>37000.06</v>
      </c>
      <c r="T1324" s="210"/>
      <c r="AI1324" s="142"/>
      <c r="AJ1324" s="205"/>
      <c r="AK1324" s="206"/>
    </row>
    <row r="1325" spans="1:37" x14ac:dyDescent="0.25">
      <c r="A1325" s="37" t="s">
        <v>1476</v>
      </c>
      <c r="B1325" s="36" t="s">
        <v>1491</v>
      </c>
      <c r="C1325" s="37" t="s">
        <v>52</v>
      </c>
      <c r="D1325" s="214">
        <v>39176</v>
      </c>
      <c r="E1325" s="54">
        <v>42947</v>
      </c>
      <c r="F1325" s="54">
        <v>42978</v>
      </c>
      <c r="G1325" s="211">
        <v>1</v>
      </c>
      <c r="H1325" s="211">
        <v>1</v>
      </c>
      <c r="I1325" s="39">
        <v>77.900000000000006</v>
      </c>
      <c r="J1325" s="211">
        <f>SUM(K1325:L1325)</f>
        <v>1</v>
      </c>
      <c r="K1325" s="211">
        <v>0</v>
      </c>
      <c r="L1325" s="211">
        <v>1</v>
      </c>
      <c r="M1325" s="209">
        <f>SUM(N1325:O1325)</f>
        <v>18.8</v>
      </c>
      <c r="N1325" s="39">
        <v>0</v>
      </c>
      <c r="O1325" s="39">
        <v>18.8</v>
      </c>
      <c r="P1325" s="209">
        <f>Q1325+R1325+S1325</f>
        <v>461830.55</v>
      </c>
      <c r="Q1325" s="209">
        <v>223540.9</v>
      </c>
      <c r="R1325" s="209">
        <v>226375.16</v>
      </c>
      <c r="S1325" s="209">
        <v>11914.49</v>
      </c>
      <c r="T1325" s="210"/>
      <c r="AI1325" s="142"/>
      <c r="AJ1325" s="205"/>
      <c r="AK1325" s="206"/>
    </row>
    <row r="1326" spans="1:37" x14ac:dyDescent="0.25">
      <c r="A1326" s="37" t="s">
        <v>1478</v>
      </c>
      <c r="B1326" s="36" t="s">
        <v>1493</v>
      </c>
      <c r="C1326" s="37" t="s">
        <v>42</v>
      </c>
      <c r="D1326" s="214">
        <v>39176</v>
      </c>
      <c r="E1326" s="54">
        <v>42947</v>
      </c>
      <c r="F1326" s="54">
        <v>42978</v>
      </c>
      <c r="G1326" s="211">
        <v>3</v>
      </c>
      <c r="H1326" s="211">
        <v>3</v>
      </c>
      <c r="I1326" s="39">
        <v>84.1</v>
      </c>
      <c r="J1326" s="211">
        <f>SUM(K1326:L1326)</f>
        <v>2</v>
      </c>
      <c r="K1326" s="211">
        <v>2</v>
      </c>
      <c r="L1326" s="211">
        <v>0</v>
      </c>
      <c r="M1326" s="209">
        <f>SUM(N1326:O1326)</f>
        <v>84.1</v>
      </c>
      <c r="N1326" s="39">
        <v>84.1</v>
      </c>
      <c r="O1326" s="39">
        <v>0</v>
      </c>
      <c r="P1326" s="209">
        <f>Q1326+R1326+S1326</f>
        <v>2259064.87</v>
      </c>
      <c r="Q1326" s="209">
        <v>1093460.3600000001</v>
      </c>
      <c r="R1326" s="209">
        <v>1107324.28</v>
      </c>
      <c r="S1326" s="209">
        <v>58280.23</v>
      </c>
      <c r="T1326" s="210"/>
      <c r="AI1326" s="142"/>
      <c r="AJ1326" s="205"/>
      <c r="AK1326" s="206"/>
    </row>
    <row r="1327" spans="1:37" ht="21" x14ac:dyDescent="0.25">
      <c r="A1327" s="23"/>
      <c r="B1327" s="35" t="s">
        <v>415</v>
      </c>
      <c r="C1327" s="210"/>
      <c r="D1327" s="214"/>
      <c r="E1327" s="210"/>
      <c r="F1327" s="210"/>
      <c r="G1327" s="211"/>
      <c r="H1327" s="211"/>
      <c r="I1327" s="209"/>
      <c r="J1327" s="211"/>
      <c r="K1327" s="211"/>
      <c r="L1327" s="211"/>
      <c r="M1327" s="209"/>
      <c r="N1327" s="209"/>
      <c r="O1327" s="209"/>
      <c r="P1327" s="209"/>
      <c r="Q1327" s="209"/>
      <c r="R1327" s="209"/>
      <c r="S1327" s="209"/>
      <c r="T1327" s="210"/>
      <c r="AI1327" s="142"/>
      <c r="AJ1327" s="205"/>
      <c r="AK1327" s="206"/>
    </row>
    <row r="1328" spans="1:37" ht="31.5" x14ac:dyDescent="0.25">
      <c r="A1328" s="23"/>
      <c r="B1328" s="35" t="s">
        <v>238</v>
      </c>
      <c r="C1328" s="210" t="s">
        <v>31</v>
      </c>
      <c r="D1328" s="214" t="s">
        <v>31</v>
      </c>
      <c r="E1328" s="210" t="s">
        <v>31</v>
      </c>
      <c r="F1328" s="210" t="s">
        <v>31</v>
      </c>
      <c r="G1328" s="211">
        <f t="shared" ref="G1328:O1328" si="379">SUM(G1329:G1330)</f>
        <v>5</v>
      </c>
      <c r="H1328" s="211">
        <f t="shared" si="379"/>
        <v>4</v>
      </c>
      <c r="I1328" s="209">
        <f t="shared" si="379"/>
        <v>511.64</v>
      </c>
      <c r="J1328" s="211">
        <f t="shared" si="379"/>
        <v>2</v>
      </c>
      <c r="K1328" s="211">
        <f t="shared" si="379"/>
        <v>0</v>
      </c>
      <c r="L1328" s="211">
        <f t="shared" si="379"/>
        <v>2</v>
      </c>
      <c r="M1328" s="209">
        <f t="shared" si="379"/>
        <v>70.05</v>
      </c>
      <c r="N1328" s="209">
        <f t="shared" si="379"/>
        <v>0</v>
      </c>
      <c r="O1328" s="209">
        <f t="shared" si="379"/>
        <v>70.05</v>
      </c>
      <c r="P1328" s="209">
        <f>SUM(P1329:P1330)</f>
        <v>1117923.42</v>
      </c>
      <c r="Q1328" s="209">
        <f>SUM(Q1329:Q1330)</f>
        <v>541111.04000000004</v>
      </c>
      <c r="R1328" s="209">
        <f>SUM(R1329:R1330)</f>
        <v>547971.76</v>
      </c>
      <c r="S1328" s="209">
        <f>SUM(S1329:S1330)</f>
        <v>28840.620000000003</v>
      </c>
      <c r="T1328" s="210"/>
      <c r="AI1328" s="142"/>
      <c r="AJ1328" s="205"/>
      <c r="AK1328" s="206"/>
    </row>
    <row r="1329" spans="1:37" x14ac:dyDescent="0.25">
      <c r="A1329" s="37" t="s">
        <v>1481</v>
      </c>
      <c r="B1329" s="36" t="s">
        <v>1495</v>
      </c>
      <c r="C1329" s="210">
        <v>34</v>
      </c>
      <c r="D1329" s="214" t="s">
        <v>1496</v>
      </c>
      <c r="E1329" s="54">
        <v>42947</v>
      </c>
      <c r="F1329" s="54">
        <v>42978</v>
      </c>
      <c r="G1329" s="211">
        <v>3</v>
      </c>
      <c r="H1329" s="211">
        <v>3</v>
      </c>
      <c r="I1329" s="39">
        <v>337.34</v>
      </c>
      <c r="J1329" s="211">
        <f>SUM(K1329:L1329)</f>
        <v>1</v>
      </c>
      <c r="K1329" s="211">
        <v>0</v>
      </c>
      <c r="L1329" s="211">
        <v>1</v>
      </c>
      <c r="M1329" s="209">
        <f>SUM(N1329:O1329)</f>
        <v>50.15</v>
      </c>
      <c r="N1329" s="39">
        <v>0</v>
      </c>
      <c r="O1329" s="39">
        <v>50.15</v>
      </c>
      <c r="P1329" s="209">
        <f>Q1329+R1329+S1329</f>
        <v>873137.72</v>
      </c>
      <c r="Q1329" s="209">
        <v>422626.86</v>
      </c>
      <c r="R1329" s="209">
        <v>427985.32</v>
      </c>
      <c r="S1329" s="209">
        <v>22525.54</v>
      </c>
      <c r="T1329" s="210"/>
      <c r="AI1329" s="142"/>
      <c r="AJ1329" s="205"/>
      <c r="AK1329" s="206"/>
    </row>
    <row r="1330" spans="1:37" x14ac:dyDescent="0.25">
      <c r="A1330" s="37" t="s">
        <v>1483</v>
      </c>
      <c r="B1330" s="36" t="s">
        <v>1498</v>
      </c>
      <c r="C1330" s="210">
        <v>15</v>
      </c>
      <c r="D1330" s="214" t="s">
        <v>1499</v>
      </c>
      <c r="E1330" s="54">
        <v>42947</v>
      </c>
      <c r="F1330" s="54">
        <v>42978</v>
      </c>
      <c r="G1330" s="211">
        <v>2</v>
      </c>
      <c r="H1330" s="211">
        <v>1</v>
      </c>
      <c r="I1330" s="39">
        <v>174.3</v>
      </c>
      <c r="J1330" s="211">
        <f>SUM(K1330:L1330)</f>
        <v>1</v>
      </c>
      <c r="K1330" s="211">
        <v>0</v>
      </c>
      <c r="L1330" s="211">
        <v>1</v>
      </c>
      <c r="M1330" s="209">
        <f>SUM(N1330:O1330)</f>
        <v>19.899999999999999</v>
      </c>
      <c r="N1330" s="39">
        <v>0</v>
      </c>
      <c r="O1330" s="39">
        <v>19.899999999999999</v>
      </c>
      <c r="P1330" s="209">
        <v>244785.69999999998</v>
      </c>
      <c r="Q1330" s="209">
        <v>118484.18</v>
      </c>
      <c r="R1330" s="209">
        <v>119986.44</v>
      </c>
      <c r="S1330" s="209">
        <v>6315.08</v>
      </c>
      <c r="T1330" s="210"/>
      <c r="AI1330" s="142"/>
      <c r="AJ1330" s="205"/>
      <c r="AK1330" s="206"/>
    </row>
    <row r="1331" spans="1:37" x14ac:dyDescent="0.25">
      <c r="A1331" s="23"/>
      <c r="B1331" s="43" t="s">
        <v>824</v>
      </c>
      <c r="C1331" s="37"/>
      <c r="D1331" s="214"/>
      <c r="E1331" s="39"/>
      <c r="F1331" s="41"/>
      <c r="G1331" s="211"/>
      <c r="H1331" s="211"/>
      <c r="I1331" s="209"/>
      <c r="J1331" s="211"/>
      <c r="K1331" s="211"/>
      <c r="L1331" s="211"/>
      <c r="M1331" s="209"/>
      <c r="N1331" s="209"/>
      <c r="O1331" s="209"/>
      <c r="P1331" s="209"/>
      <c r="Q1331" s="209"/>
      <c r="R1331" s="209"/>
      <c r="S1331" s="209"/>
      <c r="T1331" s="210"/>
      <c r="AI1331" s="142"/>
      <c r="AJ1331" s="205"/>
      <c r="AK1331" s="206"/>
    </row>
    <row r="1332" spans="1:37" ht="21" x14ac:dyDescent="0.25">
      <c r="A1332" s="23"/>
      <c r="B1332" s="52" t="s">
        <v>1500</v>
      </c>
      <c r="C1332" s="39"/>
      <c r="D1332" s="214"/>
      <c r="E1332" s="39"/>
      <c r="F1332" s="39"/>
      <c r="G1332" s="211"/>
      <c r="H1332" s="211"/>
      <c r="I1332" s="209"/>
      <c r="J1332" s="211"/>
      <c r="K1332" s="211"/>
      <c r="L1332" s="211"/>
      <c r="M1332" s="209"/>
      <c r="N1332" s="209"/>
      <c r="O1332" s="209"/>
      <c r="P1332" s="209"/>
      <c r="Q1332" s="209"/>
      <c r="R1332" s="209"/>
      <c r="S1332" s="209"/>
      <c r="T1332" s="210"/>
      <c r="AI1332" s="142"/>
      <c r="AJ1332" s="205"/>
      <c r="AK1332" s="206"/>
    </row>
    <row r="1333" spans="1:37" ht="31.5" x14ac:dyDescent="0.25">
      <c r="A1333" s="23"/>
      <c r="B1333" s="52" t="s">
        <v>90</v>
      </c>
      <c r="C1333" s="210" t="s">
        <v>31</v>
      </c>
      <c r="D1333" s="214" t="s">
        <v>31</v>
      </c>
      <c r="E1333" s="210" t="s">
        <v>31</v>
      </c>
      <c r="F1333" s="210" t="s">
        <v>31</v>
      </c>
      <c r="G1333" s="115">
        <f t="shared" ref="G1333:L1333" si="380">SUM(G1334:G1344)</f>
        <v>86</v>
      </c>
      <c r="H1333" s="115">
        <f t="shared" si="380"/>
        <v>86</v>
      </c>
      <c r="I1333" s="209">
        <f t="shared" si="380"/>
        <v>1557.9</v>
      </c>
      <c r="J1333" s="115">
        <f>SUM(J1334:J1344)</f>
        <v>32</v>
      </c>
      <c r="K1333" s="115">
        <f t="shared" si="380"/>
        <v>3</v>
      </c>
      <c r="L1333" s="115">
        <f t="shared" si="380"/>
        <v>29</v>
      </c>
      <c r="M1333" s="209">
        <f>SUM(M1334:M1344)</f>
        <v>1158.5</v>
      </c>
      <c r="N1333" s="209">
        <f t="shared" ref="N1333:S1333" si="381">SUM(N1334:N1344)</f>
        <v>107.8</v>
      </c>
      <c r="O1333" s="209">
        <f t="shared" si="381"/>
        <v>1050.6999999999998</v>
      </c>
      <c r="P1333" s="209">
        <f>SUM(P1334:P1344)</f>
        <v>42204155</v>
      </c>
      <c r="Q1333" s="209">
        <f t="shared" si="381"/>
        <v>20428174.199999999</v>
      </c>
      <c r="R1333" s="209">
        <f t="shared" si="381"/>
        <v>20687181.759999998</v>
      </c>
      <c r="S1333" s="209">
        <f t="shared" si="381"/>
        <v>1088799.0399999991</v>
      </c>
      <c r="T1333" s="210"/>
      <c r="AI1333" s="142"/>
      <c r="AJ1333" s="205"/>
      <c r="AK1333" s="206"/>
    </row>
    <row r="1334" spans="1:37" x14ac:dyDescent="0.25">
      <c r="A1334" s="37" t="s">
        <v>1485</v>
      </c>
      <c r="B1334" s="52" t="s">
        <v>1502</v>
      </c>
      <c r="C1334" s="211">
        <v>11</v>
      </c>
      <c r="D1334" s="214" t="s">
        <v>1503</v>
      </c>
      <c r="E1334" s="54">
        <v>42947</v>
      </c>
      <c r="F1334" s="54">
        <v>42978</v>
      </c>
      <c r="G1334" s="211">
        <v>4</v>
      </c>
      <c r="H1334" s="211">
        <v>4</v>
      </c>
      <c r="I1334" s="39">
        <v>118.1</v>
      </c>
      <c r="J1334" s="211">
        <f t="shared" ref="J1334:J1344" si="382">SUM(K1334:L1334)</f>
        <v>2</v>
      </c>
      <c r="K1334" s="211">
        <v>1</v>
      </c>
      <c r="L1334" s="211">
        <v>1</v>
      </c>
      <c r="M1334" s="209">
        <f t="shared" ref="M1334:M1344" si="383">SUM(N1334:O1334)</f>
        <v>58.8</v>
      </c>
      <c r="N1334" s="39">
        <v>29.7</v>
      </c>
      <c r="O1334" s="39">
        <v>29.1</v>
      </c>
      <c r="P1334" s="209">
        <f t="shared" ref="P1334:P1344" si="384">M1334*36430</f>
        <v>2142084</v>
      </c>
      <c r="Q1334" s="209">
        <v>1036837.85</v>
      </c>
      <c r="R1334" s="209">
        <v>1049983.8400000001</v>
      </c>
      <c r="S1334" s="209">
        <f t="shared" ref="S1334:S1344" si="385">P1334-Q1334-R1334</f>
        <v>55262.309999999823</v>
      </c>
      <c r="T1334" s="210"/>
      <c r="AI1334" s="142"/>
      <c r="AJ1334" s="205"/>
      <c r="AK1334" s="206"/>
    </row>
    <row r="1335" spans="1:37" x14ac:dyDescent="0.25">
      <c r="A1335" s="37" t="s">
        <v>1488</v>
      </c>
      <c r="B1335" s="52" t="s">
        <v>1505</v>
      </c>
      <c r="C1335" s="211">
        <v>12</v>
      </c>
      <c r="D1335" s="214" t="s">
        <v>1503</v>
      </c>
      <c r="E1335" s="54">
        <v>42947</v>
      </c>
      <c r="F1335" s="54">
        <v>42978</v>
      </c>
      <c r="G1335" s="211">
        <v>1</v>
      </c>
      <c r="H1335" s="211">
        <v>1</v>
      </c>
      <c r="I1335" s="39">
        <v>243.6</v>
      </c>
      <c r="J1335" s="211">
        <v>1</v>
      </c>
      <c r="K1335" s="211">
        <v>1</v>
      </c>
      <c r="L1335" s="211">
        <v>0</v>
      </c>
      <c r="M1335" s="209">
        <f t="shared" si="383"/>
        <v>37.799999999999997</v>
      </c>
      <c r="N1335" s="39">
        <v>37.799999999999997</v>
      </c>
      <c r="O1335" s="39">
        <v>0</v>
      </c>
      <c r="P1335" s="209">
        <f>M1335*36430</f>
        <v>1377054</v>
      </c>
      <c r="Q1335" s="209">
        <v>666538.61</v>
      </c>
      <c r="R1335" s="209">
        <v>674989.62</v>
      </c>
      <c r="S1335" s="209">
        <f>P1335-Q1335-R1335</f>
        <v>35525.770000000019</v>
      </c>
      <c r="T1335" s="210"/>
      <c r="AI1335" s="142"/>
      <c r="AJ1335" s="205"/>
      <c r="AK1335" s="206"/>
    </row>
    <row r="1336" spans="1:37" x14ac:dyDescent="0.25">
      <c r="A1336" s="37" t="s">
        <v>1490</v>
      </c>
      <c r="B1336" s="52" t="s">
        <v>1507</v>
      </c>
      <c r="C1336" s="211">
        <v>2</v>
      </c>
      <c r="D1336" s="214">
        <v>39049</v>
      </c>
      <c r="E1336" s="54">
        <v>42947</v>
      </c>
      <c r="F1336" s="54">
        <v>42978</v>
      </c>
      <c r="G1336" s="211">
        <v>9</v>
      </c>
      <c r="H1336" s="211">
        <v>9</v>
      </c>
      <c r="I1336" s="39">
        <v>162.1</v>
      </c>
      <c r="J1336" s="211">
        <f t="shared" si="382"/>
        <v>4</v>
      </c>
      <c r="K1336" s="211">
        <v>0</v>
      </c>
      <c r="L1336" s="211">
        <v>4</v>
      </c>
      <c r="M1336" s="209">
        <f t="shared" si="383"/>
        <v>162.1</v>
      </c>
      <c r="N1336" s="39">
        <v>0</v>
      </c>
      <c r="O1336" s="39">
        <v>162.1</v>
      </c>
      <c r="P1336" s="209">
        <f t="shared" si="384"/>
        <v>5905303</v>
      </c>
      <c r="Q1336" s="209">
        <v>2858357.39</v>
      </c>
      <c r="R1336" s="209">
        <v>2894598.33</v>
      </c>
      <c r="S1336" s="209">
        <f t="shared" si="385"/>
        <v>152347.2799999998</v>
      </c>
      <c r="T1336" s="210"/>
      <c r="AI1336" s="142"/>
      <c r="AJ1336" s="205"/>
      <c r="AK1336" s="206"/>
    </row>
    <row r="1337" spans="1:37" x14ac:dyDescent="0.25">
      <c r="A1337" s="37" t="s">
        <v>1492</v>
      </c>
      <c r="B1337" s="52" t="s">
        <v>1509</v>
      </c>
      <c r="C1337" s="211">
        <v>3</v>
      </c>
      <c r="D1337" s="214">
        <v>39049</v>
      </c>
      <c r="E1337" s="54">
        <v>42947</v>
      </c>
      <c r="F1337" s="54">
        <v>42978</v>
      </c>
      <c r="G1337" s="211">
        <v>9</v>
      </c>
      <c r="H1337" s="211">
        <f>G1337</f>
        <v>9</v>
      </c>
      <c r="I1337" s="39">
        <v>161.5</v>
      </c>
      <c r="J1337" s="211">
        <f t="shared" si="382"/>
        <v>4</v>
      </c>
      <c r="K1337" s="211">
        <v>1</v>
      </c>
      <c r="L1337" s="211">
        <v>3</v>
      </c>
      <c r="M1337" s="209">
        <f t="shared" si="383"/>
        <v>161.5</v>
      </c>
      <c r="N1337" s="39">
        <v>40.299999999999997</v>
      </c>
      <c r="O1337" s="39">
        <v>121.2</v>
      </c>
      <c r="P1337" s="209">
        <f t="shared" si="384"/>
        <v>5883445</v>
      </c>
      <c r="Q1337" s="209">
        <v>2847777.42</v>
      </c>
      <c r="R1337" s="209">
        <v>2883884.2</v>
      </c>
      <c r="S1337" s="209">
        <f t="shared" si="385"/>
        <v>151783.37999999989</v>
      </c>
      <c r="T1337" s="210"/>
      <c r="AI1337" s="142"/>
      <c r="AJ1337" s="205"/>
      <c r="AK1337" s="206"/>
    </row>
    <row r="1338" spans="1:37" x14ac:dyDescent="0.25">
      <c r="A1338" s="37" t="s">
        <v>1494</v>
      </c>
      <c r="B1338" s="52" t="s">
        <v>1511</v>
      </c>
      <c r="C1338" s="211">
        <v>4</v>
      </c>
      <c r="D1338" s="214">
        <v>39049</v>
      </c>
      <c r="E1338" s="54">
        <v>42947</v>
      </c>
      <c r="F1338" s="54">
        <v>42978</v>
      </c>
      <c r="G1338" s="211">
        <v>12</v>
      </c>
      <c r="H1338" s="211">
        <f>G1338</f>
        <v>12</v>
      </c>
      <c r="I1338" s="39">
        <v>159.4</v>
      </c>
      <c r="J1338" s="211">
        <f t="shared" si="382"/>
        <v>4</v>
      </c>
      <c r="K1338" s="211">
        <v>0</v>
      </c>
      <c r="L1338" s="211">
        <v>4</v>
      </c>
      <c r="M1338" s="209">
        <f t="shared" si="383"/>
        <v>159.4</v>
      </c>
      <c r="N1338" s="39">
        <v>0</v>
      </c>
      <c r="O1338" s="39">
        <v>159.4</v>
      </c>
      <c r="P1338" s="209">
        <f t="shared" si="384"/>
        <v>5806942</v>
      </c>
      <c r="Q1338" s="209">
        <v>2810747.49</v>
      </c>
      <c r="R1338" s="209">
        <v>2846384.78</v>
      </c>
      <c r="S1338" s="209">
        <f t="shared" si="385"/>
        <v>149809.72999999998</v>
      </c>
      <c r="T1338" s="210"/>
      <c r="AI1338" s="142"/>
      <c r="AJ1338" s="205"/>
      <c r="AK1338" s="206"/>
    </row>
    <row r="1339" spans="1:37" x14ac:dyDescent="0.25">
      <c r="A1339" s="37" t="s">
        <v>1497</v>
      </c>
      <c r="B1339" s="52" t="s">
        <v>1512</v>
      </c>
      <c r="C1339" s="211">
        <v>4</v>
      </c>
      <c r="D1339" s="214" t="s">
        <v>1513</v>
      </c>
      <c r="E1339" s="54">
        <v>42947</v>
      </c>
      <c r="F1339" s="54">
        <v>42978</v>
      </c>
      <c r="G1339" s="211">
        <v>9</v>
      </c>
      <c r="H1339" s="211">
        <v>9</v>
      </c>
      <c r="I1339" s="39">
        <v>122.4</v>
      </c>
      <c r="J1339" s="211">
        <f t="shared" si="382"/>
        <v>4</v>
      </c>
      <c r="K1339" s="211">
        <v>0</v>
      </c>
      <c r="L1339" s="211">
        <v>4</v>
      </c>
      <c r="M1339" s="209">
        <f t="shared" si="383"/>
        <v>122.4</v>
      </c>
      <c r="N1339" s="39">
        <v>0</v>
      </c>
      <c r="O1339" s="39">
        <v>122.4</v>
      </c>
      <c r="P1339" s="209">
        <f t="shared" si="384"/>
        <v>4459032</v>
      </c>
      <c r="Q1339" s="209">
        <v>2158315.5099999998</v>
      </c>
      <c r="R1339" s="209">
        <v>2185680.67</v>
      </c>
      <c r="S1339" s="209">
        <f t="shared" si="385"/>
        <v>115035.8200000003</v>
      </c>
      <c r="T1339" s="210"/>
      <c r="AI1339" s="142"/>
      <c r="AJ1339" s="205"/>
      <c r="AK1339" s="206"/>
    </row>
    <row r="1340" spans="1:37" x14ac:dyDescent="0.25">
      <c r="A1340" s="37" t="s">
        <v>1501</v>
      </c>
      <c r="B1340" s="52" t="s">
        <v>1514</v>
      </c>
      <c r="C1340" s="211">
        <v>2</v>
      </c>
      <c r="D1340" s="214" t="s">
        <v>1513</v>
      </c>
      <c r="E1340" s="54">
        <v>42947</v>
      </c>
      <c r="F1340" s="54">
        <v>42978</v>
      </c>
      <c r="G1340" s="211">
        <v>12</v>
      </c>
      <c r="H1340" s="211">
        <v>12</v>
      </c>
      <c r="I1340" s="39">
        <v>132.69999999999999</v>
      </c>
      <c r="J1340" s="211">
        <f t="shared" si="382"/>
        <v>3</v>
      </c>
      <c r="K1340" s="211">
        <v>0</v>
      </c>
      <c r="L1340" s="211">
        <v>3</v>
      </c>
      <c r="M1340" s="209">
        <f t="shared" si="383"/>
        <v>132.69999999999999</v>
      </c>
      <c r="N1340" s="39">
        <v>0</v>
      </c>
      <c r="O1340" s="39">
        <v>132.69999999999999</v>
      </c>
      <c r="P1340" s="209">
        <f t="shared" si="384"/>
        <v>4834261</v>
      </c>
      <c r="Q1340" s="209">
        <v>2339938.4700000002</v>
      </c>
      <c r="R1340" s="209">
        <v>2369606.4</v>
      </c>
      <c r="S1340" s="209">
        <f t="shared" si="385"/>
        <v>124716.12999999989</v>
      </c>
      <c r="T1340" s="210"/>
      <c r="AI1340" s="142"/>
      <c r="AJ1340" s="205"/>
      <c r="AK1340" s="206"/>
    </row>
    <row r="1341" spans="1:37" x14ac:dyDescent="0.25">
      <c r="A1341" s="37" t="s">
        <v>1504</v>
      </c>
      <c r="B1341" s="52" t="s">
        <v>1515</v>
      </c>
      <c r="C1341" s="211">
        <v>3</v>
      </c>
      <c r="D1341" s="214" t="s">
        <v>1513</v>
      </c>
      <c r="E1341" s="54">
        <v>42947</v>
      </c>
      <c r="F1341" s="54">
        <v>42978</v>
      </c>
      <c r="G1341" s="211">
        <v>3</v>
      </c>
      <c r="H1341" s="211">
        <v>3</v>
      </c>
      <c r="I1341" s="39">
        <v>100</v>
      </c>
      <c r="J1341" s="211">
        <f t="shared" si="382"/>
        <v>1</v>
      </c>
      <c r="K1341" s="211">
        <v>0</v>
      </c>
      <c r="L1341" s="211">
        <v>1</v>
      </c>
      <c r="M1341" s="209">
        <f t="shared" si="383"/>
        <v>24.5</v>
      </c>
      <c r="N1341" s="39">
        <v>0</v>
      </c>
      <c r="O1341" s="39">
        <v>24.5</v>
      </c>
      <c r="P1341" s="209">
        <f t="shared" si="384"/>
        <v>892535</v>
      </c>
      <c r="Q1341" s="209">
        <v>432015.77</v>
      </c>
      <c r="R1341" s="209">
        <v>437493.27</v>
      </c>
      <c r="S1341" s="209">
        <f t="shared" si="385"/>
        <v>23025.959999999963</v>
      </c>
      <c r="T1341" s="210"/>
      <c r="AI1341" s="142"/>
      <c r="AJ1341" s="205"/>
      <c r="AK1341" s="206"/>
    </row>
    <row r="1342" spans="1:37" x14ac:dyDescent="0.25">
      <c r="A1342" s="37" t="s">
        <v>1506</v>
      </c>
      <c r="B1342" s="52" t="s">
        <v>1516</v>
      </c>
      <c r="C1342" s="211">
        <v>6</v>
      </c>
      <c r="D1342" s="214" t="s">
        <v>1513</v>
      </c>
      <c r="E1342" s="54">
        <v>42947</v>
      </c>
      <c r="F1342" s="54">
        <v>42978</v>
      </c>
      <c r="G1342" s="211">
        <v>10</v>
      </c>
      <c r="H1342" s="211">
        <v>10</v>
      </c>
      <c r="I1342" s="39">
        <v>116.4</v>
      </c>
      <c r="J1342" s="211">
        <f t="shared" si="382"/>
        <v>2</v>
      </c>
      <c r="K1342" s="211">
        <v>0</v>
      </c>
      <c r="L1342" s="211">
        <v>2</v>
      </c>
      <c r="M1342" s="209">
        <f t="shared" si="383"/>
        <v>57.6</v>
      </c>
      <c r="N1342" s="39">
        <v>0</v>
      </c>
      <c r="O1342" s="39">
        <v>57.6</v>
      </c>
      <c r="P1342" s="209">
        <f t="shared" si="384"/>
        <v>2098368</v>
      </c>
      <c r="Q1342" s="209">
        <v>1015677.89</v>
      </c>
      <c r="R1342" s="209">
        <v>1028555.61</v>
      </c>
      <c r="S1342" s="209">
        <f t="shared" si="385"/>
        <v>54134.499999999884</v>
      </c>
      <c r="T1342" s="210"/>
      <c r="AI1342" s="142"/>
      <c r="AJ1342" s="205"/>
      <c r="AK1342" s="206"/>
    </row>
    <row r="1343" spans="1:37" x14ac:dyDescent="0.25">
      <c r="A1343" s="37" t="s">
        <v>1508</v>
      </c>
      <c r="B1343" s="52" t="s">
        <v>1517</v>
      </c>
      <c r="C1343" s="211">
        <v>1</v>
      </c>
      <c r="D1343" s="214" t="s">
        <v>1513</v>
      </c>
      <c r="E1343" s="54">
        <v>42947</v>
      </c>
      <c r="F1343" s="54">
        <v>42978</v>
      </c>
      <c r="G1343" s="211">
        <v>5</v>
      </c>
      <c r="H1343" s="211">
        <v>5</v>
      </c>
      <c r="I1343" s="39">
        <v>104</v>
      </c>
      <c r="J1343" s="211">
        <f t="shared" si="382"/>
        <v>3</v>
      </c>
      <c r="K1343" s="211">
        <v>0</v>
      </c>
      <c r="L1343" s="211">
        <v>3</v>
      </c>
      <c r="M1343" s="209">
        <f t="shared" si="383"/>
        <v>104</v>
      </c>
      <c r="N1343" s="39">
        <v>0</v>
      </c>
      <c r="O1343" s="39">
        <v>104</v>
      </c>
      <c r="P1343" s="209">
        <f t="shared" si="384"/>
        <v>3788720</v>
      </c>
      <c r="Q1343" s="209">
        <v>1833862.85</v>
      </c>
      <c r="R1343" s="209">
        <v>1857114.29</v>
      </c>
      <c r="S1343" s="209">
        <f t="shared" si="385"/>
        <v>97742.85999999987</v>
      </c>
      <c r="T1343" s="210"/>
      <c r="AI1343" s="142"/>
      <c r="AJ1343" s="205"/>
      <c r="AK1343" s="206"/>
    </row>
    <row r="1344" spans="1:37" x14ac:dyDescent="0.25">
      <c r="A1344" s="37" t="s">
        <v>1510</v>
      </c>
      <c r="B1344" s="52" t="s">
        <v>1518</v>
      </c>
      <c r="C1344" s="211">
        <v>5</v>
      </c>
      <c r="D1344" s="214" t="s">
        <v>1513</v>
      </c>
      <c r="E1344" s="54">
        <v>42947</v>
      </c>
      <c r="F1344" s="54">
        <v>42978</v>
      </c>
      <c r="G1344" s="211">
        <v>12</v>
      </c>
      <c r="H1344" s="211">
        <v>12</v>
      </c>
      <c r="I1344" s="39">
        <v>137.69999999999999</v>
      </c>
      <c r="J1344" s="211">
        <f t="shared" si="382"/>
        <v>4</v>
      </c>
      <c r="K1344" s="211">
        <v>0</v>
      </c>
      <c r="L1344" s="211">
        <v>4</v>
      </c>
      <c r="M1344" s="209">
        <f t="shared" si="383"/>
        <v>137.69999999999999</v>
      </c>
      <c r="N1344" s="39">
        <v>0</v>
      </c>
      <c r="O1344" s="39">
        <v>137.69999999999999</v>
      </c>
      <c r="P1344" s="209">
        <f t="shared" si="384"/>
        <v>5016411</v>
      </c>
      <c r="Q1344" s="209">
        <v>2428104.9500000002</v>
      </c>
      <c r="R1344" s="209">
        <v>2458890.75</v>
      </c>
      <c r="S1344" s="209">
        <f t="shared" si="385"/>
        <v>129415.29999999981</v>
      </c>
      <c r="T1344" s="210"/>
      <c r="AI1344" s="142"/>
      <c r="AJ1344" s="205"/>
      <c r="AK1344" s="206"/>
    </row>
    <row r="1345" spans="1:36" ht="24" customHeight="1" x14ac:dyDescent="0.25">
      <c r="A1345" s="23"/>
      <c r="B1345" s="43" t="s">
        <v>1659</v>
      </c>
      <c r="C1345" s="210"/>
      <c r="D1345" s="214"/>
      <c r="E1345" s="54"/>
      <c r="F1345" s="54"/>
      <c r="G1345" s="29">
        <f>G1352+G1355+G1386+G1402+G1407+G1412+G1416+G1420+G1369+G1380+G1391+G1349+G1424+G1395+G1359</f>
        <v>524</v>
      </c>
      <c r="H1345" s="29">
        <f>H1352+H1355+H1386+H1402+H1407+H1412+H1416+H1420+H1369+H1380+H1391+H1349+H1424+H1395+H1359</f>
        <v>427</v>
      </c>
      <c r="I1345" s="28">
        <f>I1352+I1355+I1386+I1402+I1407+I1412+I1416+I1420+I1369+I1380+I1391+I1349+I1424+I1395+I1359</f>
        <v>12951.4</v>
      </c>
      <c r="J1345" s="29">
        <f>J1352+J1355+J1386+J1402+J1407+J1412+J1416+J1420+J1369+J1380+J1391+J1349+J1424+J1395+J1359</f>
        <v>186</v>
      </c>
      <c r="K1345" s="29">
        <f t="shared" ref="K1345:L1345" si="386">K1352+K1355+K1386+K1402+K1407+K1412+K1416+K1420+K1369+K1380+K1391+K1349+K1424+K1395+K1359</f>
        <v>63</v>
      </c>
      <c r="L1345" s="29">
        <f t="shared" si="386"/>
        <v>123</v>
      </c>
      <c r="M1345" s="28">
        <f>M1352+M1355+M1386+M1402+M1407+M1412+M1416+M1420+M1369+M1380+M1391+M1349+M1424+M1395+M1359</f>
        <v>7330.2599999999984</v>
      </c>
      <c r="N1345" s="28">
        <f t="shared" ref="N1345:S1345" si="387">N1352+N1355+N1386+N1402+N1407+N1412+N1416+N1420+N1369+N1380+N1391+N1349+N1424+N1395+N1359</f>
        <v>2467.6800000000003</v>
      </c>
      <c r="O1345" s="28">
        <f t="shared" si="387"/>
        <v>4862.58</v>
      </c>
      <c r="P1345" s="28">
        <f t="shared" si="387"/>
        <v>231144796.16</v>
      </c>
      <c r="Q1345" s="28">
        <f t="shared" si="387"/>
        <v>0</v>
      </c>
      <c r="R1345" s="28">
        <f t="shared" si="387"/>
        <v>224853618.56999999</v>
      </c>
      <c r="S1345" s="28">
        <f t="shared" si="387"/>
        <v>6291177.5899999999</v>
      </c>
      <c r="T1345" s="29"/>
      <c r="AJ1345" s="142"/>
    </row>
    <row r="1346" spans="1:36" ht="21.75" customHeight="1" x14ac:dyDescent="0.25">
      <c r="A1346" s="23"/>
      <c r="B1346" s="43" t="s">
        <v>65</v>
      </c>
      <c r="C1346" s="212"/>
      <c r="D1346" s="75"/>
      <c r="E1346" s="136"/>
      <c r="F1346" s="136"/>
      <c r="G1346" s="234"/>
      <c r="H1346" s="234"/>
      <c r="I1346" s="229"/>
      <c r="J1346" s="234"/>
      <c r="K1346" s="234"/>
      <c r="L1346" s="234"/>
      <c r="M1346" s="229"/>
      <c r="N1346" s="229"/>
      <c r="O1346" s="229"/>
      <c r="P1346" s="229"/>
      <c r="Q1346" s="229"/>
      <c r="R1346" s="229"/>
      <c r="S1346" s="229"/>
      <c r="T1346" s="234"/>
      <c r="AJ1346" s="142"/>
    </row>
    <row r="1347" spans="1:36" ht="24" customHeight="1" x14ac:dyDescent="0.25">
      <c r="A1347" s="23"/>
      <c r="B1347" s="36" t="s">
        <v>89</v>
      </c>
      <c r="C1347" s="212"/>
      <c r="D1347" s="75"/>
      <c r="E1347" s="136"/>
      <c r="F1347" s="136"/>
      <c r="G1347" s="234"/>
      <c r="H1347" s="234"/>
      <c r="I1347" s="229"/>
      <c r="J1347" s="234"/>
      <c r="K1347" s="234"/>
      <c r="L1347" s="234"/>
      <c r="M1347" s="229"/>
      <c r="N1347" s="229"/>
      <c r="O1347" s="229"/>
      <c r="P1347" s="229"/>
      <c r="Q1347" s="229"/>
      <c r="R1347" s="229"/>
      <c r="S1347" s="229"/>
      <c r="T1347" s="234"/>
      <c r="AJ1347" s="142"/>
    </row>
    <row r="1348" spans="1:36" ht="35.25" customHeight="1" x14ac:dyDescent="0.25">
      <c r="A1348" s="23"/>
      <c r="B1348" s="35" t="s">
        <v>347</v>
      </c>
      <c r="C1348" s="210" t="s">
        <v>31</v>
      </c>
      <c r="D1348" s="214" t="s">
        <v>31</v>
      </c>
      <c r="E1348" s="210" t="s">
        <v>31</v>
      </c>
      <c r="F1348" s="210" t="s">
        <v>31</v>
      </c>
      <c r="G1348" s="76">
        <f>SUM(G1349)</f>
        <v>15</v>
      </c>
      <c r="H1348" s="76">
        <f t="shared" ref="H1348:O1348" si="388">SUM(H1349)</f>
        <v>2</v>
      </c>
      <c r="I1348" s="78">
        <f t="shared" si="388"/>
        <v>314</v>
      </c>
      <c r="J1348" s="76">
        <f t="shared" si="388"/>
        <v>1</v>
      </c>
      <c r="K1348" s="76">
        <f t="shared" si="388"/>
        <v>0</v>
      </c>
      <c r="L1348" s="76">
        <f t="shared" si="388"/>
        <v>1</v>
      </c>
      <c r="M1348" s="78">
        <f t="shared" si="388"/>
        <v>66.5</v>
      </c>
      <c r="N1348" s="78">
        <f t="shared" si="388"/>
        <v>0</v>
      </c>
      <c r="O1348" s="78">
        <f t="shared" si="388"/>
        <v>66.5</v>
      </c>
      <c r="P1348" s="78">
        <v>0</v>
      </c>
      <c r="Q1348" s="78">
        <v>0</v>
      </c>
      <c r="R1348" s="78">
        <v>0</v>
      </c>
      <c r="S1348" s="78">
        <v>0</v>
      </c>
      <c r="T1348" s="234"/>
      <c r="AJ1348" s="142"/>
    </row>
    <row r="1349" spans="1:36" ht="24" customHeight="1" x14ac:dyDescent="0.25">
      <c r="A1349" s="23">
        <v>1</v>
      </c>
      <c r="B1349" s="36" t="s">
        <v>1308</v>
      </c>
      <c r="C1349" s="37" t="s">
        <v>98</v>
      </c>
      <c r="D1349" s="214">
        <v>40310</v>
      </c>
      <c r="E1349" s="54">
        <v>42947</v>
      </c>
      <c r="F1349" s="54">
        <v>42978</v>
      </c>
      <c r="G1349" s="211">
        <v>15</v>
      </c>
      <c r="H1349" s="211">
        <v>2</v>
      </c>
      <c r="I1349" s="39">
        <v>314</v>
      </c>
      <c r="J1349" s="211">
        <f>SUM(K1349:L1349)</f>
        <v>1</v>
      </c>
      <c r="K1349" s="211">
        <v>0</v>
      </c>
      <c r="L1349" s="211">
        <v>1</v>
      </c>
      <c r="M1349" s="209">
        <f>SUM(N1349:O1349)</f>
        <v>66.5</v>
      </c>
      <c r="N1349" s="39">
        <v>0</v>
      </c>
      <c r="O1349" s="39">
        <v>66.5</v>
      </c>
      <c r="P1349" s="209">
        <v>0</v>
      </c>
      <c r="Q1349" s="209"/>
      <c r="R1349" s="209">
        <v>0</v>
      </c>
      <c r="S1349" s="209">
        <v>0</v>
      </c>
      <c r="T1349" s="210"/>
      <c r="AJ1349" s="142"/>
    </row>
    <row r="1350" spans="1:36" ht="24" customHeight="1" x14ac:dyDescent="0.25">
      <c r="A1350" s="37"/>
      <c r="B1350" s="43" t="s">
        <v>119</v>
      </c>
      <c r="C1350" s="141"/>
      <c r="D1350" s="75"/>
      <c r="E1350" s="136"/>
      <c r="F1350" s="136"/>
      <c r="G1350" s="76"/>
      <c r="H1350" s="76"/>
      <c r="I1350" s="77"/>
      <c r="J1350" s="76"/>
      <c r="K1350" s="76"/>
      <c r="L1350" s="76"/>
      <c r="M1350" s="78"/>
      <c r="N1350" s="77"/>
      <c r="O1350" s="77"/>
      <c r="P1350" s="78"/>
      <c r="Q1350" s="78"/>
      <c r="R1350" s="78"/>
      <c r="S1350" s="78"/>
      <c r="T1350" s="212"/>
      <c r="AJ1350" s="142"/>
    </row>
    <row r="1351" spans="1:36" ht="24" customHeight="1" x14ac:dyDescent="0.25">
      <c r="A1351" s="37"/>
      <c r="B1351" s="36" t="s">
        <v>1519</v>
      </c>
      <c r="C1351" s="37"/>
      <c r="D1351" s="214"/>
      <c r="E1351" s="54"/>
      <c r="F1351" s="54"/>
      <c r="G1351" s="143"/>
      <c r="H1351" s="143"/>
      <c r="I1351" s="143"/>
      <c r="J1351" s="143"/>
      <c r="K1351" s="143"/>
      <c r="L1351" s="143"/>
      <c r="M1351" s="143"/>
      <c r="N1351" s="143"/>
      <c r="O1351" s="143"/>
      <c r="P1351" s="143"/>
      <c r="Q1351" s="143"/>
      <c r="R1351" s="143"/>
      <c r="S1351" s="143"/>
      <c r="T1351" s="143"/>
      <c r="AJ1351" s="142"/>
    </row>
    <row r="1352" spans="1:36" ht="35.25" customHeight="1" x14ac:dyDescent="0.25">
      <c r="A1352" s="37"/>
      <c r="B1352" s="52" t="s">
        <v>347</v>
      </c>
      <c r="C1352" s="210" t="s">
        <v>31</v>
      </c>
      <c r="D1352" s="214" t="s">
        <v>31</v>
      </c>
      <c r="E1352" s="210" t="s">
        <v>31</v>
      </c>
      <c r="F1352" s="210" t="s">
        <v>31</v>
      </c>
      <c r="G1352" s="211">
        <f t="shared" ref="G1352:S1352" si="389">G1353</f>
        <v>18</v>
      </c>
      <c r="H1352" s="211">
        <f t="shared" si="389"/>
        <v>18</v>
      </c>
      <c r="I1352" s="209">
        <f t="shared" si="389"/>
        <v>250.27</v>
      </c>
      <c r="J1352" s="211">
        <f t="shared" si="389"/>
        <v>5</v>
      </c>
      <c r="K1352" s="211">
        <f t="shared" si="389"/>
        <v>1</v>
      </c>
      <c r="L1352" s="211">
        <f t="shared" si="389"/>
        <v>4</v>
      </c>
      <c r="M1352" s="209">
        <f t="shared" si="389"/>
        <v>250.26999999999998</v>
      </c>
      <c r="N1352" s="209">
        <f t="shared" si="389"/>
        <v>66.599999999999994</v>
      </c>
      <c r="O1352" s="209">
        <f t="shared" si="389"/>
        <v>183.67</v>
      </c>
      <c r="P1352" s="209">
        <f t="shared" si="389"/>
        <v>9117336.0999999996</v>
      </c>
      <c r="Q1352" s="209">
        <f t="shared" si="389"/>
        <v>0</v>
      </c>
      <c r="R1352" s="209">
        <f t="shared" si="389"/>
        <v>8861274.709999999</v>
      </c>
      <c r="S1352" s="209">
        <f t="shared" si="389"/>
        <v>256061.39</v>
      </c>
      <c r="T1352" s="209"/>
      <c r="AJ1352" s="142"/>
    </row>
    <row r="1353" spans="1:36" ht="11.25" customHeight="1" x14ac:dyDescent="0.25">
      <c r="A1353" s="37" t="s">
        <v>96</v>
      </c>
      <c r="B1353" s="36" t="s">
        <v>1520</v>
      </c>
      <c r="C1353" s="37" t="s">
        <v>100</v>
      </c>
      <c r="D1353" s="214">
        <v>39849</v>
      </c>
      <c r="E1353" s="54">
        <v>42947</v>
      </c>
      <c r="F1353" s="54">
        <v>42978</v>
      </c>
      <c r="G1353" s="211">
        <v>18</v>
      </c>
      <c r="H1353" s="211">
        <v>18</v>
      </c>
      <c r="I1353" s="39">
        <v>250.27</v>
      </c>
      <c r="J1353" s="211">
        <f>SUM(K1353:L1353)</f>
        <v>5</v>
      </c>
      <c r="K1353" s="211">
        <v>1</v>
      </c>
      <c r="L1353" s="211">
        <v>4</v>
      </c>
      <c r="M1353" s="209">
        <f>SUM(N1353:O1353)</f>
        <v>250.26999999999998</v>
      </c>
      <c r="N1353" s="39">
        <v>66.599999999999994</v>
      </c>
      <c r="O1353" s="39">
        <v>183.67</v>
      </c>
      <c r="P1353" s="209">
        <f>M1353*36430</f>
        <v>9117336.0999999996</v>
      </c>
      <c r="Q1353" s="209"/>
      <c r="R1353" s="209">
        <f>P1353-S1353</f>
        <v>8861274.709999999</v>
      </c>
      <c r="S1353" s="209">
        <v>256061.39</v>
      </c>
      <c r="T1353" s="210"/>
      <c r="AJ1353" s="142"/>
    </row>
    <row r="1354" spans="1:36" ht="24" customHeight="1" x14ac:dyDescent="0.25">
      <c r="A1354" s="211"/>
      <c r="B1354" s="52" t="s">
        <v>1521</v>
      </c>
      <c r="C1354" s="39"/>
      <c r="D1354" s="214"/>
      <c r="E1354" s="39"/>
      <c r="F1354" s="39"/>
      <c r="G1354" s="211"/>
      <c r="H1354" s="211"/>
      <c r="I1354" s="209"/>
      <c r="J1354" s="211"/>
      <c r="K1354" s="211"/>
      <c r="L1354" s="211"/>
      <c r="M1354" s="209"/>
      <c r="N1354" s="209"/>
      <c r="O1354" s="209"/>
      <c r="P1354" s="209"/>
      <c r="Q1354" s="209"/>
      <c r="R1354" s="209"/>
      <c r="S1354" s="209"/>
      <c r="T1354" s="210"/>
      <c r="AJ1354" s="142"/>
    </row>
    <row r="1355" spans="1:36" ht="37.5" customHeight="1" x14ac:dyDescent="0.25">
      <c r="A1355" s="211"/>
      <c r="B1355" s="52" t="s">
        <v>885</v>
      </c>
      <c r="C1355" s="210" t="s">
        <v>31</v>
      </c>
      <c r="D1355" s="214" t="s">
        <v>31</v>
      </c>
      <c r="E1355" s="210" t="s">
        <v>31</v>
      </c>
      <c r="F1355" s="210" t="s">
        <v>31</v>
      </c>
      <c r="G1355" s="211">
        <f>SUM(G1356:G1357)</f>
        <v>13</v>
      </c>
      <c r="H1355" s="211">
        <f t="shared" ref="H1355:S1355" si="390">SUM(H1356:H1357)</f>
        <v>13</v>
      </c>
      <c r="I1355" s="209">
        <f t="shared" si="390"/>
        <v>366</v>
      </c>
      <c r="J1355" s="211">
        <f t="shared" si="390"/>
        <v>8</v>
      </c>
      <c r="K1355" s="211">
        <f t="shared" si="390"/>
        <v>4</v>
      </c>
      <c r="L1355" s="211">
        <f t="shared" si="390"/>
        <v>4</v>
      </c>
      <c r="M1355" s="209">
        <f t="shared" si="390"/>
        <v>288.60000000000002</v>
      </c>
      <c r="N1355" s="209">
        <f t="shared" si="390"/>
        <v>140.69999999999999</v>
      </c>
      <c r="O1355" s="209">
        <f t="shared" si="390"/>
        <v>147.89999999999998</v>
      </c>
      <c r="P1355" s="209">
        <f t="shared" si="390"/>
        <v>0</v>
      </c>
      <c r="Q1355" s="209">
        <f t="shared" si="390"/>
        <v>0</v>
      </c>
      <c r="R1355" s="209">
        <f t="shared" si="390"/>
        <v>0</v>
      </c>
      <c r="S1355" s="209">
        <f t="shared" si="390"/>
        <v>0</v>
      </c>
      <c r="T1355" s="210"/>
      <c r="AJ1355" s="142"/>
    </row>
    <row r="1356" spans="1:36" ht="11.25" customHeight="1" x14ac:dyDescent="0.25">
      <c r="A1356" s="37" t="s">
        <v>98</v>
      </c>
      <c r="B1356" s="36" t="s">
        <v>1522</v>
      </c>
      <c r="C1356" s="37" t="s">
        <v>100</v>
      </c>
      <c r="D1356" s="214">
        <v>40353</v>
      </c>
      <c r="E1356" s="54">
        <v>42947</v>
      </c>
      <c r="F1356" s="54">
        <v>42978</v>
      </c>
      <c r="G1356" s="211">
        <v>11</v>
      </c>
      <c r="H1356" s="211">
        <v>11</v>
      </c>
      <c r="I1356" s="39">
        <v>238.7</v>
      </c>
      <c r="J1356" s="211">
        <f>SUM(K1356:L1356)</f>
        <v>6</v>
      </c>
      <c r="K1356" s="211">
        <v>3</v>
      </c>
      <c r="L1356" s="211">
        <v>3</v>
      </c>
      <c r="M1356" s="209">
        <f>SUM(N1356:O1356)</f>
        <v>216.8</v>
      </c>
      <c r="N1356" s="39">
        <v>109.7</v>
      </c>
      <c r="O1356" s="39">
        <v>107.1</v>
      </c>
      <c r="P1356" s="209">
        <v>0</v>
      </c>
      <c r="Q1356" s="209"/>
      <c r="R1356" s="209">
        <v>0</v>
      </c>
      <c r="S1356" s="209">
        <v>0</v>
      </c>
      <c r="T1356" s="210"/>
      <c r="AJ1356" s="142"/>
    </row>
    <row r="1357" spans="1:36" ht="11.25" customHeight="1" x14ac:dyDescent="0.25">
      <c r="A1357" s="37" t="s">
        <v>100</v>
      </c>
      <c r="B1357" s="36" t="s">
        <v>1523</v>
      </c>
      <c r="C1357" s="37" t="s">
        <v>181</v>
      </c>
      <c r="D1357" s="214">
        <v>40429</v>
      </c>
      <c r="E1357" s="54">
        <v>42947</v>
      </c>
      <c r="F1357" s="54">
        <v>42978</v>
      </c>
      <c r="G1357" s="211">
        <v>2</v>
      </c>
      <c r="H1357" s="211">
        <v>2</v>
      </c>
      <c r="I1357" s="39">
        <v>127.3</v>
      </c>
      <c r="J1357" s="211">
        <f>SUM(K1357:L1357)</f>
        <v>2</v>
      </c>
      <c r="K1357" s="211">
        <v>1</v>
      </c>
      <c r="L1357" s="211">
        <v>1</v>
      </c>
      <c r="M1357" s="209">
        <f>SUM(N1357:O1357)</f>
        <v>71.8</v>
      </c>
      <c r="N1357" s="39">
        <v>31</v>
      </c>
      <c r="O1357" s="39">
        <v>40.799999999999997</v>
      </c>
      <c r="P1357" s="209">
        <v>0</v>
      </c>
      <c r="Q1357" s="209"/>
      <c r="R1357" s="209">
        <v>0</v>
      </c>
      <c r="S1357" s="209">
        <v>0</v>
      </c>
      <c r="T1357" s="210"/>
      <c r="AJ1357" s="142"/>
    </row>
    <row r="1358" spans="1:36" ht="21" x14ac:dyDescent="0.25">
      <c r="A1358" s="37"/>
      <c r="B1358" s="36" t="s">
        <v>142</v>
      </c>
      <c r="C1358" s="37"/>
      <c r="D1358" s="214"/>
      <c r="E1358" s="54"/>
      <c r="F1358" s="54"/>
      <c r="G1358" s="211"/>
      <c r="H1358" s="211"/>
      <c r="I1358" s="39"/>
      <c r="J1358" s="211"/>
      <c r="K1358" s="211"/>
      <c r="L1358" s="211"/>
      <c r="M1358" s="209"/>
      <c r="N1358" s="39"/>
      <c r="O1358" s="39"/>
      <c r="P1358" s="209"/>
      <c r="Q1358" s="209"/>
      <c r="R1358" s="209"/>
      <c r="S1358" s="209"/>
      <c r="T1358" s="210"/>
      <c r="AJ1358" s="142"/>
    </row>
    <row r="1359" spans="1:36" ht="31.5" x14ac:dyDescent="0.25">
      <c r="A1359" s="37"/>
      <c r="B1359" s="36" t="s">
        <v>1169</v>
      </c>
      <c r="C1359" s="37" t="s">
        <v>31</v>
      </c>
      <c r="D1359" s="214" t="s">
        <v>31</v>
      </c>
      <c r="E1359" s="54" t="s">
        <v>31</v>
      </c>
      <c r="F1359" s="54" t="s">
        <v>31</v>
      </c>
      <c r="G1359" s="211">
        <f>SUM(G1360:G1367)</f>
        <v>180</v>
      </c>
      <c r="H1359" s="211">
        <f>SUM(H1360:H1367)</f>
        <v>112</v>
      </c>
      <c r="I1359" s="39">
        <v>3898.66</v>
      </c>
      <c r="J1359" s="211">
        <f>SUM(J1360:J1367)</f>
        <v>46</v>
      </c>
      <c r="K1359" s="211">
        <f t="shared" ref="K1359:L1359" si="391">SUM(K1360:K1367)</f>
        <v>12</v>
      </c>
      <c r="L1359" s="211">
        <f t="shared" si="391"/>
        <v>34</v>
      </c>
      <c r="M1359" s="209">
        <v>1721.9999999999995</v>
      </c>
      <c r="N1359" s="39">
        <v>597.20000000000005</v>
      </c>
      <c r="O1359" s="39">
        <v>1124.8</v>
      </c>
      <c r="P1359" s="209">
        <f>SUM(P1360:P1367)</f>
        <v>62732460.039999999</v>
      </c>
      <c r="Q1359" s="209">
        <f t="shared" ref="Q1359:S1359" si="392">SUM(Q1360:Q1367)</f>
        <v>0</v>
      </c>
      <c r="R1359" s="209">
        <f t="shared" si="392"/>
        <v>61114063.899999991</v>
      </c>
      <c r="S1359" s="209">
        <f t="shared" si="392"/>
        <v>1618396.1400000001</v>
      </c>
      <c r="T1359" s="210"/>
      <c r="AJ1359" s="142"/>
    </row>
    <row r="1360" spans="1:36" ht="11.25" customHeight="1" x14ac:dyDescent="0.25">
      <c r="A1360" s="37" t="s">
        <v>288</v>
      </c>
      <c r="B1360" s="36" t="s">
        <v>1337</v>
      </c>
      <c r="C1360" s="37" t="s">
        <v>52</v>
      </c>
      <c r="D1360" s="214">
        <v>35823</v>
      </c>
      <c r="E1360" s="54">
        <v>42947</v>
      </c>
      <c r="F1360" s="54">
        <v>42978</v>
      </c>
      <c r="G1360" s="211">
        <v>27</v>
      </c>
      <c r="H1360" s="211">
        <v>8</v>
      </c>
      <c r="I1360" s="39">
        <v>503.6</v>
      </c>
      <c r="J1360" s="211">
        <f>SUM(K1360:L1360)</f>
        <v>4</v>
      </c>
      <c r="K1360" s="211">
        <v>2</v>
      </c>
      <c r="L1360" s="211">
        <v>2</v>
      </c>
      <c r="M1360" s="209">
        <v>158.6</v>
      </c>
      <c r="N1360" s="39">
        <v>106.77</v>
      </c>
      <c r="O1360" s="39">
        <v>51.83</v>
      </c>
      <c r="P1360" s="209">
        <f>SUM(R1360:S1360)</f>
        <v>5777798.0200000005</v>
      </c>
      <c r="Q1360" s="209"/>
      <c r="R1360" s="209">
        <v>5628740.1600000001</v>
      </c>
      <c r="S1360" s="209">
        <v>149057.85999999999</v>
      </c>
      <c r="T1360" s="210"/>
      <c r="AJ1360" s="142"/>
    </row>
    <row r="1361" spans="1:36" ht="11.25" customHeight="1" x14ac:dyDescent="0.25">
      <c r="A1361" s="37" t="s">
        <v>71</v>
      </c>
      <c r="B1361" s="36" t="s">
        <v>1338</v>
      </c>
      <c r="C1361" s="37" t="s">
        <v>263</v>
      </c>
      <c r="D1361" s="214">
        <v>35823</v>
      </c>
      <c r="E1361" s="54">
        <v>42947</v>
      </c>
      <c r="F1361" s="54">
        <v>42978</v>
      </c>
      <c r="G1361" s="211">
        <v>20</v>
      </c>
      <c r="H1361" s="211">
        <v>14</v>
      </c>
      <c r="I1361" s="39">
        <v>578.5</v>
      </c>
      <c r="J1361" s="211">
        <f t="shared" ref="J1361:J1367" si="393">SUM(K1361:L1361)</f>
        <v>7</v>
      </c>
      <c r="K1361" s="211">
        <v>0</v>
      </c>
      <c r="L1361" s="211">
        <v>7</v>
      </c>
      <c r="M1361" s="209">
        <v>271.20999999999998</v>
      </c>
      <c r="N1361" s="39">
        <v>0</v>
      </c>
      <c r="O1361" s="39">
        <v>271.20999999999998</v>
      </c>
      <c r="P1361" s="209">
        <f t="shared" ref="P1361:P1367" si="394">SUM(R1361:S1361)</f>
        <v>9880180.2999999989</v>
      </c>
      <c r="Q1361" s="209"/>
      <c r="R1361" s="209">
        <v>9625287.6099999994</v>
      </c>
      <c r="S1361" s="209">
        <v>254892.69</v>
      </c>
      <c r="T1361" s="210"/>
      <c r="AJ1361" s="142"/>
    </row>
    <row r="1362" spans="1:36" ht="11.25" customHeight="1" x14ac:dyDescent="0.25">
      <c r="A1362" s="37" t="s">
        <v>277</v>
      </c>
      <c r="B1362" s="36" t="s">
        <v>1339</v>
      </c>
      <c r="C1362" s="37" t="s">
        <v>69</v>
      </c>
      <c r="D1362" s="214">
        <v>36244</v>
      </c>
      <c r="E1362" s="54">
        <v>42947</v>
      </c>
      <c r="F1362" s="54">
        <v>42978</v>
      </c>
      <c r="G1362" s="211">
        <v>38</v>
      </c>
      <c r="H1362" s="211">
        <v>29</v>
      </c>
      <c r="I1362" s="39">
        <v>707.7</v>
      </c>
      <c r="J1362" s="211">
        <f t="shared" si="393"/>
        <v>9</v>
      </c>
      <c r="K1362" s="211">
        <v>5</v>
      </c>
      <c r="L1362" s="211">
        <v>4</v>
      </c>
      <c r="M1362" s="209">
        <v>436.07</v>
      </c>
      <c r="N1362" s="39">
        <v>237.4</v>
      </c>
      <c r="O1362" s="39">
        <v>198.67</v>
      </c>
      <c r="P1362" s="209">
        <f t="shared" si="394"/>
        <v>15886030.109999999</v>
      </c>
      <c r="Q1362" s="209"/>
      <c r="R1362" s="209">
        <v>15476196.199999999</v>
      </c>
      <c r="S1362" s="209">
        <v>409833.91</v>
      </c>
      <c r="T1362" s="210"/>
      <c r="AJ1362" s="142"/>
    </row>
    <row r="1363" spans="1:36" ht="11.25" customHeight="1" x14ac:dyDescent="0.25">
      <c r="A1363" s="37" t="s">
        <v>116</v>
      </c>
      <c r="B1363" s="36" t="s">
        <v>1340</v>
      </c>
      <c r="C1363" s="37" t="s">
        <v>88</v>
      </c>
      <c r="D1363" s="214">
        <v>36244</v>
      </c>
      <c r="E1363" s="54">
        <v>42947</v>
      </c>
      <c r="F1363" s="54">
        <v>42978</v>
      </c>
      <c r="G1363" s="211">
        <v>4</v>
      </c>
      <c r="H1363" s="211">
        <v>2</v>
      </c>
      <c r="I1363" s="39">
        <v>228.8</v>
      </c>
      <c r="J1363" s="211">
        <f t="shared" si="393"/>
        <v>1</v>
      </c>
      <c r="K1363" s="211">
        <v>0</v>
      </c>
      <c r="L1363" s="211">
        <v>1</v>
      </c>
      <c r="M1363" s="209">
        <v>18.02</v>
      </c>
      <c r="N1363" s="39">
        <v>0</v>
      </c>
      <c r="O1363" s="39">
        <v>18.02</v>
      </c>
      <c r="P1363" s="209">
        <f t="shared" si="394"/>
        <v>656468.6</v>
      </c>
      <c r="Q1363" s="209"/>
      <c r="R1363" s="209">
        <v>639532.77</v>
      </c>
      <c r="S1363" s="209">
        <v>16935.830000000002</v>
      </c>
      <c r="T1363" s="210"/>
      <c r="AJ1363" s="142"/>
    </row>
    <row r="1364" spans="1:36" ht="11.25" customHeight="1" x14ac:dyDescent="0.25">
      <c r="A1364" s="37" t="s">
        <v>155</v>
      </c>
      <c r="B1364" s="36" t="s">
        <v>1341</v>
      </c>
      <c r="C1364" s="37" t="s">
        <v>465</v>
      </c>
      <c r="D1364" s="214">
        <v>36244</v>
      </c>
      <c r="E1364" s="54">
        <v>42947</v>
      </c>
      <c r="F1364" s="54">
        <v>42978</v>
      </c>
      <c r="G1364" s="211">
        <v>4</v>
      </c>
      <c r="H1364" s="211">
        <v>3</v>
      </c>
      <c r="I1364" s="39">
        <v>360.4</v>
      </c>
      <c r="J1364" s="211">
        <f t="shared" si="393"/>
        <v>3</v>
      </c>
      <c r="K1364" s="211">
        <v>1</v>
      </c>
      <c r="L1364" s="211">
        <v>2</v>
      </c>
      <c r="M1364" s="209">
        <v>106.80000000000001</v>
      </c>
      <c r="N1364" s="39">
        <v>44.1</v>
      </c>
      <c r="O1364" s="39">
        <v>62.7</v>
      </c>
      <c r="P1364" s="209">
        <f t="shared" si="394"/>
        <v>3890724</v>
      </c>
      <c r="Q1364" s="209"/>
      <c r="R1364" s="209">
        <v>3790349.6</v>
      </c>
      <c r="S1364" s="209">
        <v>100374.39999999999</v>
      </c>
      <c r="T1364" s="210"/>
    </row>
    <row r="1365" spans="1:36" ht="11.25" customHeight="1" x14ac:dyDescent="0.25">
      <c r="A1365" s="37" t="s">
        <v>263</v>
      </c>
      <c r="B1365" s="36" t="s">
        <v>1342</v>
      </c>
      <c r="C1365" s="37" t="s">
        <v>102</v>
      </c>
      <c r="D1365" s="214">
        <v>35823</v>
      </c>
      <c r="E1365" s="54">
        <v>42947</v>
      </c>
      <c r="F1365" s="54">
        <v>42978</v>
      </c>
      <c r="G1365" s="211">
        <v>41</v>
      </c>
      <c r="H1365" s="211">
        <v>28</v>
      </c>
      <c r="I1365" s="39">
        <v>607.36</v>
      </c>
      <c r="J1365" s="211">
        <f t="shared" si="393"/>
        <v>8</v>
      </c>
      <c r="K1365" s="211">
        <v>2</v>
      </c>
      <c r="L1365" s="211">
        <v>6</v>
      </c>
      <c r="M1365" s="209">
        <v>350.57</v>
      </c>
      <c r="N1365" s="39">
        <v>126.6</v>
      </c>
      <c r="O1365" s="39">
        <v>223.97</v>
      </c>
      <c r="P1365" s="209">
        <f t="shared" si="394"/>
        <v>12771265.1</v>
      </c>
      <c r="Q1365" s="209"/>
      <c r="R1365" s="209">
        <v>12441787.09</v>
      </c>
      <c r="S1365" s="209">
        <v>329478.01</v>
      </c>
      <c r="T1365" s="210"/>
      <c r="AJ1365" s="142"/>
    </row>
    <row r="1366" spans="1:36" ht="11.25" customHeight="1" x14ac:dyDescent="0.25">
      <c r="A1366" s="37" t="s">
        <v>104</v>
      </c>
      <c r="B1366" s="36" t="s">
        <v>1343</v>
      </c>
      <c r="C1366" s="37" t="s">
        <v>174</v>
      </c>
      <c r="D1366" s="214">
        <v>35823</v>
      </c>
      <c r="E1366" s="54">
        <v>42947</v>
      </c>
      <c r="F1366" s="54">
        <v>42978</v>
      </c>
      <c r="G1366" s="211">
        <v>36</v>
      </c>
      <c r="H1366" s="211">
        <v>25</v>
      </c>
      <c r="I1366" s="39">
        <v>531.1</v>
      </c>
      <c r="J1366" s="211">
        <f t="shared" si="393"/>
        <v>11</v>
      </c>
      <c r="K1366" s="211">
        <v>2</v>
      </c>
      <c r="L1366" s="211">
        <v>9</v>
      </c>
      <c r="M1366" s="209">
        <v>338.88</v>
      </c>
      <c r="N1366" s="39">
        <v>82.33</v>
      </c>
      <c r="O1366" s="39">
        <v>256.55</v>
      </c>
      <c r="P1366" s="209">
        <f t="shared" si="394"/>
        <v>12345398.4</v>
      </c>
      <c r="Q1366" s="209"/>
      <c r="R1366" s="209">
        <v>12026907.060000001</v>
      </c>
      <c r="S1366" s="209">
        <v>318491.34000000003</v>
      </c>
      <c r="T1366" s="210"/>
      <c r="AJ1366" s="142"/>
    </row>
    <row r="1367" spans="1:36" ht="11.25" customHeight="1" x14ac:dyDescent="0.25">
      <c r="A1367" s="37" t="s">
        <v>82</v>
      </c>
      <c r="B1367" s="36" t="s">
        <v>888</v>
      </c>
      <c r="C1367" s="37" t="s">
        <v>104</v>
      </c>
      <c r="D1367" s="214">
        <v>35823</v>
      </c>
      <c r="E1367" s="54">
        <v>42947</v>
      </c>
      <c r="F1367" s="54">
        <v>42978</v>
      </c>
      <c r="G1367" s="211">
        <v>10</v>
      </c>
      <c r="H1367" s="211">
        <v>3</v>
      </c>
      <c r="I1367" s="39">
        <v>381.2</v>
      </c>
      <c r="J1367" s="211">
        <f t="shared" si="393"/>
        <v>3</v>
      </c>
      <c r="K1367" s="211">
        <v>0</v>
      </c>
      <c r="L1367" s="211">
        <v>3</v>
      </c>
      <c r="M1367" s="209">
        <v>41.85</v>
      </c>
      <c r="N1367" s="39">
        <v>0</v>
      </c>
      <c r="O1367" s="39">
        <v>41.85</v>
      </c>
      <c r="P1367" s="209">
        <f t="shared" si="394"/>
        <v>1524595.51</v>
      </c>
      <c r="Q1367" s="209"/>
      <c r="R1367" s="209">
        <v>1485263.41</v>
      </c>
      <c r="S1367" s="209">
        <v>39332.1</v>
      </c>
      <c r="T1367" s="210"/>
      <c r="AJ1367" s="142"/>
    </row>
    <row r="1368" spans="1:36" ht="21" x14ac:dyDescent="0.25">
      <c r="A1368" s="211"/>
      <c r="B1368" s="35" t="s">
        <v>120</v>
      </c>
      <c r="C1368" s="39"/>
      <c r="D1368" s="214"/>
      <c r="E1368" s="39"/>
      <c r="F1368" s="39"/>
      <c r="G1368" s="211"/>
      <c r="H1368" s="211"/>
      <c r="I1368" s="209"/>
      <c r="J1368" s="211"/>
      <c r="K1368" s="211"/>
      <c r="L1368" s="211"/>
      <c r="M1368" s="209"/>
      <c r="N1368" s="209"/>
      <c r="O1368" s="209"/>
      <c r="P1368" s="209"/>
      <c r="Q1368" s="209"/>
      <c r="R1368" s="209"/>
      <c r="S1368" s="209"/>
      <c r="T1368" s="210"/>
      <c r="AJ1368" s="142"/>
    </row>
    <row r="1369" spans="1:36" ht="31.5" x14ac:dyDescent="0.25">
      <c r="A1369" s="23"/>
      <c r="B1369" s="35" t="s">
        <v>1524</v>
      </c>
      <c r="C1369" s="210" t="s">
        <v>31</v>
      </c>
      <c r="D1369" s="214" t="s">
        <v>31</v>
      </c>
      <c r="E1369" s="210" t="s">
        <v>31</v>
      </c>
      <c r="F1369" s="210" t="s">
        <v>31</v>
      </c>
      <c r="G1369" s="211">
        <f t="shared" ref="G1369:S1369" si="395">SUM(G1370:G1378)</f>
        <v>88</v>
      </c>
      <c r="H1369" s="211">
        <f t="shared" si="395"/>
        <v>88</v>
      </c>
      <c r="I1369" s="209">
        <f t="shared" si="395"/>
        <v>2531.9</v>
      </c>
      <c r="J1369" s="211">
        <f>SUM(J1370:J1378)</f>
        <v>36</v>
      </c>
      <c r="K1369" s="211">
        <f t="shared" si="395"/>
        <v>16</v>
      </c>
      <c r="L1369" s="211">
        <f t="shared" si="395"/>
        <v>20</v>
      </c>
      <c r="M1369" s="209">
        <f t="shared" si="395"/>
        <v>1479.7</v>
      </c>
      <c r="N1369" s="209">
        <f t="shared" si="395"/>
        <v>674.9</v>
      </c>
      <c r="O1369" s="209">
        <f t="shared" si="395"/>
        <v>804.8</v>
      </c>
      <c r="P1369" s="209">
        <f t="shared" si="395"/>
        <v>53905471</v>
      </c>
      <c r="Q1369" s="209">
        <f t="shared" si="395"/>
        <v>0</v>
      </c>
      <c r="R1369" s="209">
        <f t="shared" si="395"/>
        <v>52391529.919999994</v>
      </c>
      <c r="S1369" s="209">
        <f t="shared" si="395"/>
        <v>1513941.08</v>
      </c>
      <c r="T1369" s="210"/>
      <c r="AJ1369" s="142"/>
    </row>
    <row r="1370" spans="1:36" x14ac:dyDescent="0.25">
      <c r="A1370" s="37" t="s">
        <v>40</v>
      </c>
      <c r="B1370" s="36" t="s">
        <v>1525</v>
      </c>
      <c r="C1370" s="37" t="s">
        <v>523</v>
      </c>
      <c r="D1370" s="214">
        <v>36342</v>
      </c>
      <c r="E1370" s="54">
        <v>42947</v>
      </c>
      <c r="F1370" s="54">
        <v>42978</v>
      </c>
      <c r="G1370" s="211">
        <v>13</v>
      </c>
      <c r="H1370" s="211">
        <v>13</v>
      </c>
      <c r="I1370" s="39">
        <v>303.7</v>
      </c>
      <c r="J1370" s="211">
        <f t="shared" ref="J1370:J1378" si="396">SUM(K1370:L1370)</f>
        <v>4</v>
      </c>
      <c r="K1370" s="211">
        <v>0</v>
      </c>
      <c r="L1370" s="211">
        <v>4</v>
      </c>
      <c r="M1370" s="209">
        <f t="shared" ref="M1370:M1378" si="397">SUM(N1370:O1370)</f>
        <v>199.8</v>
      </c>
      <c r="N1370" s="39">
        <v>0</v>
      </c>
      <c r="O1370" s="39">
        <v>199.8</v>
      </c>
      <c r="P1370" s="209">
        <f t="shared" ref="P1370:P1378" si="398">M1370*36430</f>
        <v>7278714</v>
      </c>
      <c r="Q1370" s="209"/>
      <c r="R1370" s="209">
        <f t="shared" ref="R1370:R1378" si="399">P1370-S1370</f>
        <v>7074290.5199999996</v>
      </c>
      <c r="S1370" s="209">
        <v>204423.48</v>
      </c>
      <c r="T1370" s="210"/>
      <c r="AJ1370" s="142"/>
    </row>
    <row r="1371" spans="1:36" x14ac:dyDescent="0.25">
      <c r="A1371" s="37" t="s">
        <v>102</v>
      </c>
      <c r="B1371" s="36" t="s">
        <v>1526</v>
      </c>
      <c r="C1371" s="37" t="s">
        <v>539</v>
      </c>
      <c r="D1371" s="214">
        <v>36355</v>
      </c>
      <c r="E1371" s="54">
        <v>42947</v>
      </c>
      <c r="F1371" s="54">
        <v>42978</v>
      </c>
      <c r="G1371" s="211">
        <v>4</v>
      </c>
      <c r="H1371" s="211">
        <v>4</v>
      </c>
      <c r="I1371" s="39">
        <v>318.10000000000002</v>
      </c>
      <c r="J1371" s="211">
        <f t="shared" si="396"/>
        <v>2</v>
      </c>
      <c r="K1371" s="211">
        <v>1</v>
      </c>
      <c r="L1371" s="211">
        <v>1</v>
      </c>
      <c r="M1371" s="209">
        <f t="shared" si="397"/>
        <v>80.5</v>
      </c>
      <c r="N1371" s="39">
        <v>47.9</v>
      </c>
      <c r="O1371" s="39">
        <v>32.6</v>
      </c>
      <c r="P1371" s="209">
        <f t="shared" si="398"/>
        <v>2932615</v>
      </c>
      <c r="Q1371" s="209"/>
      <c r="R1371" s="209">
        <f t="shared" si="399"/>
        <v>2850252.18</v>
      </c>
      <c r="S1371" s="209">
        <v>82362.820000000007</v>
      </c>
      <c r="T1371" s="210"/>
      <c r="AJ1371" s="142"/>
    </row>
    <row r="1372" spans="1:36" x14ac:dyDescent="0.25">
      <c r="A1372" s="37" t="s">
        <v>172</v>
      </c>
      <c r="B1372" s="36" t="s">
        <v>1527</v>
      </c>
      <c r="C1372" s="37" t="s">
        <v>542</v>
      </c>
      <c r="D1372" s="214">
        <v>36355</v>
      </c>
      <c r="E1372" s="54">
        <v>42947</v>
      </c>
      <c r="F1372" s="54">
        <v>42978</v>
      </c>
      <c r="G1372" s="211">
        <v>3</v>
      </c>
      <c r="H1372" s="211">
        <v>3</v>
      </c>
      <c r="I1372" s="39">
        <v>342.2</v>
      </c>
      <c r="J1372" s="211">
        <f t="shared" si="396"/>
        <v>2</v>
      </c>
      <c r="K1372" s="211">
        <v>1</v>
      </c>
      <c r="L1372" s="211">
        <v>1</v>
      </c>
      <c r="M1372" s="209">
        <f t="shared" si="397"/>
        <v>115.80000000000001</v>
      </c>
      <c r="N1372" s="39">
        <v>70.2</v>
      </c>
      <c r="O1372" s="39">
        <v>45.6</v>
      </c>
      <c r="P1372" s="209">
        <f t="shared" si="398"/>
        <v>4218594</v>
      </c>
      <c r="Q1372" s="209"/>
      <c r="R1372" s="209">
        <f t="shared" si="399"/>
        <v>4100114.32</v>
      </c>
      <c r="S1372" s="209">
        <v>118479.67999999999</v>
      </c>
      <c r="T1372" s="210"/>
      <c r="AJ1372" s="142"/>
    </row>
    <row r="1373" spans="1:36" x14ac:dyDescent="0.25">
      <c r="A1373" s="37" t="s">
        <v>174</v>
      </c>
      <c r="B1373" s="36" t="s">
        <v>1528</v>
      </c>
      <c r="C1373" s="37" t="s">
        <v>568</v>
      </c>
      <c r="D1373" s="214">
        <v>36355</v>
      </c>
      <c r="E1373" s="54">
        <v>42947</v>
      </c>
      <c r="F1373" s="54">
        <v>42978</v>
      </c>
      <c r="G1373" s="211">
        <v>4</v>
      </c>
      <c r="H1373" s="211">
        <v>4</v>
      </c>
      <c r="I1373" s="39">
        <v>246.8</v>
      </c>
      <c r="J1373" s="211">
        <f t="shared" si="396"/>
        <v>3</v>
      </c>
      <c r="K1373" s="211">
        <v>0</v>
      </c>
      <c r="L1373" s="211">
        <v>3</v>
      </c>
      <c r="M1373" s="209">
        <f t="shared" si="397"/>
        <v>108</v>
      </c>
      <c r="N1373" s="39">
        <v>0</v>
      </c>
      <c r="O1373" s="39">
        <v>108</v>
      </c>
      <c r="P1373" s="209">
        <f t="shared" si="398"/>
        <v>3934440</v>
      </c>
      <c r="Q1373" s="209"/>
      <c r="R1373" s="209">
        <f t="shared" si="399"/>
        <v>3823940.82</v>
      </c>
      <c r="S1373" s="209">
        <v>110499.18</v>
      </c>
      <c r="T1373" s="210"/>
      <c r="AJ1373" s="142"/>
    </row>
    <row r="1374" spans="1:36" s="63" customFormat="1" x14ac:dyDescent="0.25">
      <c r="A1374" s="37" t="s">
        <v>80</v>
      </c>
      <c r="B1374" s="36" t="s">
        <v>1529</v>
      </c>
      <c r="C1374" s="37" t="s">
        <v>549</v>
      </c>
      <c r="D1374" s="214">
        <v>36355</v>
      </c>
      <c r="E1374" s="54">
        <v>42947</v>
      </c>
      <c r="F1374" s="54">
        <v>42978</v>
      </c>
      <c r="G1374" s="211">
        <v>9</v>
      </c>
      <c r="H1374" s="211">
        <v>9</v>
      </c>
      <c r="I1374" s="39">
        <v>233.3</v>
      </c>
      <c r="J1374" s="211">
        <f t="shared" si="396"/>
        <v>2</v>
      </c>
      <c r="K1374" s="211">
        <v>0</v>
      </c>
      <c r="L1374" s="211">
        <v>2</v>
      </c>
      <c r="M1374" s="209">
        <f t="shared" si="397"/>
        <v>112.2</v>
      </c>
      <c r="N1374" s="39">
        <v>0</v>
      </c>
      <c r="O1374" s="39">
        <v>112.2</v>
      </c>
      <c r="P1374" s="209">
        <f t="shared" si="398"/>
        <v>4087446</v>
      </c>
      <c r="Q1374" s="209"/>
      <c r="R1374" s="209">
        <f t="shared" si="399"/>
        <v>3972649.63</v>
      </c>
      <c r="S1374" s="209">
        <v>114796.37</v>
      </c>
      <c r="T1374" s="39"/>
      <c r="Z1374" s="8"/>
      <c r="AA1374" s="8"/>
      <c r="AI1374" s="9"/>
      <c r="AJ1374" s="142"/>
    </row>
    <row r="1375" spans="1:36" s="139" customFormat="1" x14ac:dyDescent="0.35">
      <c r="A1375" s="37" t="s">
        <v>181</v>
      </c>
      <c r="B1375" s="36" t="s">
        <v>1530</v>
      </c>
      <c r="C1375" s="37" t="s">
        <v>571</v>
      </c>
      <c r="D1375" s="214">
        <v>36355</v>
      </c>
      <c r="E1375" s="54">
        <v>42947</v>
      </c>
      <c r="F1375" s="54">
        <v>42978</v>
      </c>
      <c r="G1375" s="211">
        <v>3</v>
      </c>
      <c r="H1375" s="211">
        <v>3</v>
      </c>
      <c r="I1375" s="39">
        <v>196.4</v>
      </c>
      <c r="J1375" s="211">
        <f t="shared" si="396"/>
        <v>2</v>
      </c>
      <c r="K1375" s="211">
        <v>1</v>
      </c>
      <c r="L1375" s="211">
        <v>1</v>
      </c>
      <c r="M1375" s="209">
        <f t="shared" si="397"/>
        <v>67.8</v>
      </c>
      <c r="N1375" s="39">
        <v>33.799999999999997</v>
      </c>
      <c r="O1375" s="39">
        <v>34</v>
      </c>
      <c r="P1375" s="209">
        <f t="shared" si="398"/>
        <v>2469954</v>
      </c>
      <c r="Q1375" s="209"/>
      <c r="R1375" s="209">
        <f t="shared" si="399"/>
        <v>2400585.0699999998</v>
      </c>
      <c r="S1375" s="209">
        <v>69368.929999999993</v>
      </c>
      <c r="T1375" s="39"/>
      <c r="Z1375" s="8"/>
      <c r="AA1375" s="8"/>
      <c r="AI1375" s="9"/>
      <c r="AJ1375" s="142"/>
    </row>
    <row r="1376" spans="1:36" s="63" customFormat="1" x14ac:dyDescent="0.25">
      <c r="A1376" s="37" t="s">
        <v>64</v>
      </c>
      <c r="B1376" s="36" t="s">
        <v>1531</v>
      </c>
      <c r="C1376" s="37" t="s">
        <v>198</v>
      </c>
      <c r="D1376" s="214">
        <v>36355</v>
      </c>
      <c r="E1376" s="54">
        <v>42947</v>
      </c>
      <c r="F1376" s="54">
        <v>42978</v>
      </c>
      <c r="G1376" s="211">
        <v>3</v>
      </c>
      <c r="H1376" s="211">
        <v>3</v>
      </c>
      <c r="I1376" s="39">
        <v>236.3</v>
      </c>
      <c r="J1376" s="211">
        <f t="shared" si="396"/>
        <v>3</v>
      </c>
      <c r="K1376" s="211">
        <v>3</v>
      </c>
      <c r="L1376" s="211">
        <v>0</v>
      </c>
      <c r="M1376" s="209">
        <f t="shared" si="397"/>
        <v>210.9</v>
      </c>
      <c r="N1376" s="39">
        <v>210.9</v>
      </c>
      <c r="O1376" s="39">
        <v>0</v>
      </c>
      <c r="P1376" s="209">
        <f t="shared" si="398"/>
        <v>7683087</v>
      </c>
      <c r="Q1376" s="209"/>
      <c r="R1376" s="209">
        <f t="shared" si="399"/>
        <v>7467306.6600000001</v>
      </c>
      <c r="S1376" s="209">
        <v>215780.34</v>
      </c>
      <c r="T1376" s="39"/>
      <c r="Z1376" s="8"/>
      <c r="AA1376" s="8"/>
      <c r="AI1376" s="9"/>
      <c r="AJ1376" s="142"/>
    </row>
    <row r="1377" spans="1:37" s="63" customFormat="1" ht="12.75" customHeight="1" x14ac:dyDescent="0.25">
      <c r="A1377" s="37" t="s">
        <v>56</v>
      </c>
      <c r="B1377" s="36" t="s">
        <v>1532</v>
      </c>
      <c r="C1377" s="37" t="s">
        <v>166</v>
      </c>
      <c r="D1377" s="214">
        <v>40528</v>
      </c>
      <c r="E1377" s="54">
        <v>42947</v>
      </c>
      <c r="F1377" s="54">
        <v>42978</v>
      </c>
      <c r="G1377" s="211">
        <v>22</v>
      </c>
      <c r="H1377" s="211">
        <v>22</v>
      </c>
      <c r="I1377" s="39">
        <v>288</v>
      </c>
      <c r="J1377" s="211">
        <f t="shared" si="396"/>
        <v>9</v>
      </c>
      <c r="K1377" s="211">
        <v>4</v>
      </c>
      <c r="L1377" s="211">
        <v>5</v>
      </c>
      <c r="M1377" s="209">
        <f t="shared" si="397"/>
        <v>231.4</v>
      </c>
      <c r="N1377" s="39">
        <v>90.6</v>
      </c>
      <c r="O1377" s="39">
        <v>140.80000000000001</v>
      </c>
      <c r="P1377" s="209">
        <f t="shared" si="398"/>
        <v>8429902</v>
      </c>
      <c r="Q1377" s="209"/>
      <c r="R1377" s="209">
        <f t="shared" si="399"/>
        <v>8193147.2800000003</v>
      </c>
      <c r="S1377" s="209">
        <v>236754.72</v>
      </c>
      <c r="T1377" s="39"/>
      <c r="Z1377" s="8"/>
      <c r="AA1377" s="8"/>
      <c r="AI1377" s="9"/>
      <c r="AJ1377" s="142"/>
    </row>
    <row r="1378" spans="1:37" s="63" customFormat="1" x14ac:dyDescent="0.25">
      <c r="A1378" s="37" t="s">
        <v>54</v>
      </c>
      <c r="B1378" s="36" t="s">
        <v>1533</v>
      </c>
      <c r="C1378" s="37" t="s">
        <v>579</v>
      </c>
      <c r="D1378" s="214">
        <v>40864</v>
      </c>
      <c r="E1378" s="54">
        <v>42947</v>
      </c>
      <c r="F1378" s="54">
        <v>42978</v>
      </c>
      <c r="G1378" s="211">
        <v>27</v>
      </c>
      <c r="H1378" s="211">
        <v>27</v>
      </c>
      <c r="I1378" s="39">
        <v>367.1</v>
      </c>
      <c r="J1378" s="211">
        <f t="shared" si="396"/>
        <v>9</v>
      </c>
      <c r="K1378" s="211">
        <v>6</v>
      </c>
      <c r="L1378" s="211">
        <v>3</v>
      </c>
      <c r="M1378" s="209">
        <f t="shared" si="397"/>
        <v>353.3</v>
      </c>
      <c r="N1378" s="39">
        <v>221.5</v>
      </c>
      <c r="O1378" s="39">
        <v>131.80000000000001</v>
      </c>
      <c r="P1378" s="209">
        <f t="shared" si="398"/>
        <v>12870719</v>
      </c>
      <c r="Q1378" s="209"/>
      <c r="R1378" s="209">
        <f t="shared" si="399"/>
        <v>12509243.439999999</v>
      </c>
      <c r="S1378" s="209">
        <v>361475.56</v>
      </c>
      <c r="T1378" s="39"/>
      <c r="Z1378" s="8"/>
      <c r="AA1378" s="8"/>
      <c r="AI1378" s="9"/>
      <c r="AJ1378" s="142"/>
    </row>
    <row r="1379" spans="1:37" ht="21" x14ac:dyDescent="0.25">
      <c r="A1379" s="211"/>
      <c r="B1379" s="36" t="s">
        <v>1534</v>
      </c>
      <c r="C1379" s="210"/>
      <c r="D1379" s="214"/>
      <c r="E1379" s="210"/>
      <c r="F1379" s="210"/>
      <c r="G1379" s="211"/>
      <c r="H1379" s="211"/>
      <c r="I1379" s="209"/>
      <c r="J1379" s="211"/>
      <c r="K1379" s="211"/>
      <c r="L1379" s="211"/>
      <c r="M1379" s="209"/>
      <c r="N1379" s="209"/>
      <c r="O1379" s="209"/>
      <c r="P1379" s="209"/>
      <c r="Q1379" s="209"/>
      <c r="R1379" s="209"/>
      <c r="S1379" s="209"/>
      <c r="T1379" s="210"/>
      <c r="AI1379" s="142"/>
      <c r="AJ1379" s="205"/>
      <c r="AK1379" s="206"/>
    </row>
    <row r="1380" spans="1:37" ht="31.5" x14ac:dyDescent="0.25">
      <c r="A1380" s="23"/>
      <c r="B1380" s="35" t="s">
        <v>1535</v>
      </c>
      <c r="C1380" s="210" t="s">
        <v>31</v>
      </c>
      <c r="D1380" s="214" t="s">
        <v>31</v>
      </c>
      <c r="E1380" s="210" t="s">
        <v>31</v>
      </c>
      <c r="F1380" s="210" t="s">
        <v>31</v>
      </c>
      <c r="G1380" s="211">
        <f>SUM(G1381:G1383)</f>
        <v>21</v>
      </c>
      <c r="H1380" s="211">
        <f t="shared" ref="H1380:O1380" si="400">SUM(H1381:H1383)</f>
        <v>21</v>
      </c>
      <c r="I1380" s="39">
        <f t="shared" si="400"/>
        <v>515</v>
      </c>
      <c r="J1380" s="211">
        <f t="shared" si="400"/>
        <v>10</v>
      </c>
      <c r="K1380" s="211">
        <f t="shared" si="400"/>
        <v>2</v>
      </c>
      <c r="L1380" s="211">
        <f t="shared" si="400"/>
        <v>8</v>
      </c>
      <c r="M1380" s="39">
        <f t="shared" si="400"/>
        <v>455.7</v>
      </c>
      <c r="N1380" s="39">
        <f t="shared" si="400"/>
        <v>106.5</v>
      </c>
      <c r="O1380" s="39">
        <f t="shared" si="400"/>
        <v>349.2</v>
      </c>
      <c r="P1380" s="209">
        <v>0</v>
      </c>
      <c r="Q1380" s="209">
        <v>0</v>
      </c>
      <c r="R1380" s="209">
        <v>0</v>
      </c>
      <c r="S1380" s="209">
        <v>0</v>
      </c>
      <c r="T1380" s="210"/>
      <c r="AI1380" s="142"/>
      <c r="AJ1380" s="205"/>
      <c r="AK1380" s="206"/>
    </row>
    <row r="1381" spans="1:37" x14ac:dyDescent="0.25">
      <c r="A1381" s="37" t="s">
        <v>52</v>
      </c>
      <c r="B1381" s="36" t="s">
        <v>1536</v>
      </c>
      <c r="C1381" s="37" t="s">
        <v>591</v>
      </c>
      <c r="D1381" s="214">
        <v>40885</v>
      </c>
      <c r="E1381" s="54">
        <v>42947</v>
      </c>
      <c r="F1381" s="54">
        <v>42978</v>
      </c>
      <c r="G1381" s="211">
        <v>9</v>
      </c>
      <c r="H1381" s="211">
        <v>9</v>
      </c>
      <c r="I1381" s="39">
        <v>292.89999999999998</v>
      </c>
      <c r="J1381" s="211">
        <f>SUM(K1381:L1381)</f>
        <v>6</v>
      </c>
      <c r="K1381" s="211">
        <v>1</v>
      </c>
      <c r="L1381" s="211">
        <v>5</v>
      </c>
      <c r="M1381" s="209">
        <f>SUM(N1381:O1381)</f>
        <v>247.5</v>
      </c>
      <c r="N1381" s="39">
        <v>44.3</v>
      </c>
      <c r="O1381" s="39">
        <v>203.2</v>
      </c>
      <c r="P1381" s="209">
        <v>0</v>
      </c>
      <c r="Q1381" s="209"/>
      <c r="R1381" s="209">
        <v>0</v>
      </c>
      <c r="S1381" s="209">
        <v>0</v>
      </c>
      <c r="T1381" s="142"/>
      <c r="AI1381" s="7"/>
      <c r="AJ1381" s="205"/>
      <c r="AK1381" s="206"/>
    </row>
    <row r="1382" spans="1:37" ht="12.75" customHeight="1" x14ac:dyDescent="0.25">
      <c r="A1382" s="37" t="s">
        <v>42</v>
      </c>
      <c r="B1382" s="35" t="s">
        <v>1537</v>
      </c>
      <c r="C1382" s="37" t="s">
        <v>517</v>
      </c>
      <c r="D1382" s="214" t="s">
        <v>1538</v>
      </c>
      <c r="E1382" s="54">
        <v>42947</v>
      </c>
      <c r="F1382" s="54">
        <v>42978</v>
      </c>
      <c r="G1382" s="211">
        <v>3</v>
      </c>
      <c r="H1382" s="211">
        <v>3</v>
      </c>
      <c r="I1382" s="39">
        <v>106.5</v>
      </c>
      <c r="J1382" s="211">
        <f>SUM(K1382:L1382)</f>
        <v>2</v>
      </c>
      <c r="K1382" s="211">
        <v>1</v>
      </c>
      <c r="L1382" s="211">
        <v>1</v>
      </c>
      <c r="M1382" s="209">
        <f>SUM(N1382:O1382)</f>
        <v>106.5</v>
      </c>
      <c r="N1382" s="39">
        <v>62.2</v>
      </c>
      <c r="O1382" s="39">
        <v>44.3</v>
      </c>
      <c r="P1382" s="209">
        <v>0</v>
      </c>
      <c r="Q1382" s="209"/>
      <c r="R1382" s="209">
        <v>0</v>
      </c>
      <c r="S1382" s="209">
        <v>0</v>
      </c>
      <c r="T1382" s="210"/>
      <c r="AI1382" s="142"/>
      <c r="AJ1382" s="205"/>
      <c r="AK1382" s="206"/>
    </row>
    <row r="1383" spans="1:37" x14ac:dyDescent="0.25">
      <c r="A1383" s="37" t="s">
        <v>44</v>
      </c>
      <c r="B1383" s="36" t="s">
        <v>1539</v>
      </c>
      <c r="C1383" s="37" t="s">
        <v>589</v>
      </c>
      <c r="D1383" s="214">
        <v>40885</v>
      </c>
      <c r="E1383" s="54">
        <v>42947</v>
      </c>
      <c r="F1383" s="54">
        <v>42978</v>
      </c>
      <c r="G1383" s="211">
        <v>9</v>
      </c>
      <c r="H1383" s="211">
        <v>9</v>
      </c>
      <c r="I1383" s="39">
        <v>115.6</v>
      </c>
      <c r="J1383" s="211">
        <f>SUM(K1383:L1383)</f>
        <v>2</v>
      </c>
      <c r="K1383" s="211">
        <v>0</v>
      </c>
      <c r="L1383" s="211">
        <v>2</v>
      </c>
      <c r="M1383" s="209">
        <f>SUM(N1383:O1383)</f>
        <v>101.7</v>
      </c>
      <c r="N1383" s="39">
        <v>0</v>
      </c>
      <c r="O1383" s="39">
        <v>101.7</v>
      </c>
      <c r="P1383" s="209">
        <v>0</v>
      </c>
      <c r="Q1383" s="209"/>
      <c r="R1383" s="209">
        <v>0</v>
      </c>
      <c r="S1383" s="209">
        <v>0</v>
      </c>
      <c r="T1383" s="210"/>
      <c r="AI1383" s="142"/>
      <c r="AJ1383" s="205"/>
      <c r="AK1383" s="206"/>
    </row>
    <row r="1384" spans="1:37" ht="17.25" customHeight="1" x14ac:dyDescent="0.25">
      <c r="A1384" s="23"/>
      <c r="B1384" s="43" t="s">
        <v>182</v>
      </c>
      <c r="C1384" s="210"/>
      <c r="D1384" s="214"/>
      <c r="E1384" s="54"/>
      <c r="F1384" s="54"/>
      <c r="G1384" s="211"/>
      <c r="H1384" s="211"/>
      <c r="I1384" s="209"/>
      <c r="J1384" s="211"/>
      <c r="K1384" s="211"/>
      <c r="L1384" s="211"/>
      <c r="M1384" s="209"/>
      <c r="N1384" s="209"/>
      <c r="O1384" s="209"/>
      <c r="P1384" s="209"/>
      <c r="Q1384" s="209"/>
      <c r="R1384" s="28"/>
      <c r="S1384" s="28"/>
      <c r="T1384" s="210"/>
      <c r="AJ1384" s="142"/>
    </row>
    <row r="1385" spans="1:37" ht="21" x14ac:dyDescent="0.25">
      <c r="A1385" s="23"/>
      <c r="B1385" s="36" t="s">
        <v>1540</v>
      </c>
      <c r="C1385" s="37"/>
      <c r="D1385" s="214"/>
      <c r="E1385" s="214"/>
      <c r="F1385" s="214"/>
      <c r="G1385" s="211"/>
      <c r="H1385" s="211"/>
      <c r="I1385" s="39"/>
      <c r="J1385" s="211"/>
      <c r="K1385" s="211"/>
      <c r="L1385" s="211"/>
      <c r="M1385" s="39"/>
      <c r="N1385" s="39"/>
      <c r="O1385" s="39"/>
      <c r="P1385" s="209"/>
      <c r="Q1385" s="209"/>
      <c r="R1385" s="209"/>
      <c r="S1385" s="209"/>
      <c r="T1385" s="210"/>
      <c r="AJ1385" s="142"/>
    </row>
    <row r="1386" spans="1:37" ht="31.5" x14ac:dyDescent="0.25">
      <c r="A1386" s="23"/>
      <c r="B1386" s="36" t="s">
        <v>885</v>
      </c>
      <c r="C1386" s="210" t="s">
        <v>31</v>
      </c>
      <c r="D1386" s="214" t="s">
        <v>31</v>
      </c>
      <c r="E1386" s="210" t="s">
        <v>31</v>
      </c>
      <c r="F1386" s="210" t="s">
        <v>31</v>
      </c>
      <c r="G1386" s="211">
        <f>SUM(G1387:G1388)</f>
        <v>31</v>
      </c>
      <c r="H1386" s="211">
        <f t="shared" ref="H1386:S1386" si="401">SUM(H1387:H1388)</f>
        <v>31</v>
      </c>
      <c r="I1386" s="39">
        <f t="shared" si="401"/>
        <v>753.53000000000009</v>
      </c>
      <c r="J1386" s="211">
        <f t="shared" si="401"/>
        <v>12</v>
      </c>
      <c r="K1386" s="211">
        <f t="shared" si="401"/>
        <v>1</v>
      </c>
      <c r="L1386" s="211">
        <f t="shared" si="401"/>
        <v>11</v>
      </c>
      <c r="M1386" s="39">
        <f t="shared" si="401"/>
        <v>554</v>
      </c>
      <c r="N1386" s="39">
        <f t="shared" si="401"/>
        <v>31.7</v>
      </c>
      <c r="O1386" s="39">
        <f t="shared" si="401"/>
        <v>522.29999999999995</v>
      </c>
      <c r="P1386" s="209">
        <f t="shared" si="401"/>
        <v>20182220</v>
      </c>
      <c r="Q1386" s="209">
        <f t="shared" si="401"/>
        <v>0</v>
      </c>
      <c r="R1386" s="209">
        <f t="shared" si="401"/>
        <v>19615400.140000001</v>
      </c>
      <c r="S1386" s="209">
        <f t="shared" si="401"/>
        <v>566819.86</v>
      </c>
      <c r="T1386" s="210"/>
      <c r="AJ1386" s="142"/>
    </row>
    <row r="1387" spans="1:37" x14ac:dyDescent="0.25">
      <c r="A1387" s="37" t="s">
        <v>46</v>
      </c>
      <c r="B1387" s="36" t="s">
        <v>1541</v>
      </c>
      <c r="C1387" s="37" t="s">
        <v>1542</v>
      </c>
      <c r="D1387" s="214">
        <v>36122</v>
      </c>
      <c r="E1387" s="54">
        <v>42947</v>
      </c>
      <c r="F1387" s="54">
        <v>42978</v>
      </c>
      <c r="G1387" s="211">
        <v>23</v>
      </c>
      <c r="H1387" s="211">
        <v>23</v>
      </c>
      <c r="I1387" s="39">
        <v>529.20000000000005</v>
      </c>
      <c r="J1387" s="211">
        <f>SUM(K1387:L1387)</f>
        <v>9</v>
      </c>
      <c r="K1387" s="211">
        <v>0</v>
      </c>
      <c r="L1387" s="211">
        <v>9</v>
      </c>
      <c r="M1387" s="209">
        <f>SUM(N1387:O1387)</f>
        <v>440.3</v>
      </c>
      <c r="N1387" s="39">
        <v>0</v>
      </c>
      <c r="O1387" s="39">
        <v>440.3</v>
      </c>
      <c r="P1387" s="209">
        <f>SUM(R1387:S1387)</f>
        <v>16040129</v>
      </c>
      <c r="Q1387" s="209"/>
      <c r="R1387" s="209">
        <v>15589640.220000001</v>
      </c>
      <c r="S1387" s="209">
        <v>450488.78</v>
      </c>
      <c r="T1387" s="210"/>
      <c r="AJ1387" s="142"/>
    </row>
    <row r="1388" spans="1:37" x14ac:dyDescent="0.25">
      <c r="A1388" s="37" t="s">
        <v>162</v>
      </c>
      <c r="B1388" s="36" t="s">
        <v>1543</v>
      </c>
      <c r="C1388" s="37" t="s">
        <v>1544</v>
      </c>
      <c r="D1388" s="214">
        <v>36480</v>
      </c>
      <c r="E1388" s="54">
        <v>42947</v>
      </c>
      <c r="F1388" s="54">
        <v>42978</v>
      </c>
      <c r="G1388" s="211">
        <v>8</v>
      </c>
      <c r="H1388" s="211">
        <v>8</v>
      </c>
      <c r="I1388" s="39">
        <v>224.33</v>
      </c>
      <c r="J1388" s="211">
        <f>SUM(K1388:L1388)</f>
        <v>3</v>
      </c>
      <c r="K1388" s="211">
        <v>1</v>
      </c>
      <c r="L1388" s="211">
        <v>2</v>
      </c>
      <c r="M1388" s="209">
        <f>SUM(N1388:O1388)</f>
        <v>113.7</v>
      </c>
      <c r="N1388" s="39">
        <v>31.7</v>
      </c>
      <c r="O1388" s="39">
        <v>82</v>
      </c>
      <c r="P1388" s="209">
        <f>R1388+S1388</f>
        <v>4142091</v>
      </c>
      <c r="Q1388" s="209"/>
      <c r="R1388" s="209">
        <v>4025759.92</v>
      </c>
      <c r="S1388" s="209">
        <v>116331.08</v>
      </c>
      <c r="T1388" s="209"/>
      <c r="AJ1388" s="142"/>
    </row>
    <row r="1389" spans="1:37" ht="17.25" customHeight="1" x14ac:dyDescent="0.25">
      <c r="A1389" s="23"/>
      <c r="B1389" s="43" t="s">
        <v>199</v>
      </c>
      <c r="C1389" s="210"/>
      <c r="D1389" s="214"/>
      <c r="E1389" s="54"/>
      <c r="F1389" s="54"/>
      <c r="G1389" s="211"/>
      <c r="H1389" s="211"/>
      <c r="I1389" s="209"/>
      <c r="J1389" s="211"/>
      <c r="K1389" s="211"/>
      <c r="L1389" s="211"/>
      <c r="M1389" s="209"/>
      <c r="N1389" s="209"/>
      <c r="O1389" s="209"/>
      <c r="P1389" s="209"/>
      <c r="Q1389" s="209"/>
      <c r="R1389" s="209"/>
      <c r="S1389" s="209"/>
      <c r="T1389" s="210"/>
      <c r="AJ1389" s="142"/>
    </row>
    <row r="1390" spans="1:37" ht="17.25" customHeight="1" x14ac:dyDescent="0.25">
      <c r="A1390" s="23"/>
      <c r="B1390" s="52" t="s">
        <v>1373</v>
      </c>
      <c r="C1390" s="39"/>
      <c r="D1390" s="214"/>
      <c r="E1390" s="39"/>
      <c r="F1390" s="39"/>
      <c r="G1390" s="211"/>
      <c r="H1390" s="211"/>
      <c r="I1390" s="209"/>
      <c r="J1390" s="211"/>
      <c r="K1390" s="211"/>
      <c r="L1390" s="211"/>
      <c r="M1390" s="209"/>
      <c r="N1390" s="209"/>
      <c r="O1390" s="209"/>
      <c r="P1390" s="209"/>
      <c r="Q1390" s="209"/>
      <c r="R1390" s="209"/>
      <c r="S1390" s="209"/>
      <c r="T1390" s="39"/>
      <c r="AJ1390" s="142"/>
    </row>
    <row r="1391" spans="1:37" ht="33.75" customHeight="1" x14ac:dyDescent="0.25">
      <c r="A1391" s="23"/>
      <c r="B1391" s="52" t="s">
        <v>885</v>
      </c>
      <c r="C1391" s="210" t="s">
        <v>31</v>
      </c>
      <c r="D1391" s="214" t="s">
        <v>31</v>
      </c>
      <c r="E1391" s="210" t="s">
        <v>31</v>
      </c>
      <c r="F1391" s="210" t="s">
        <v>31</v>
      </c>
      <c r="G1391" s="211">
        <f>SUM(G1392:G1393)</f>
        <v>18</v>
      </c>
      <c r="H1391" s="211">
        <f t="shared" ref="H1391:S1391" si="402">SUM(H1392:H1393)</f>
        <v>3</v>
      </c>
      <c r="I1391" s="209">
        <f t="shared" si="402"/>
        <v>447.9</v>
      </c>
      <c r="J1391" s="211">
        <f t="shared" si="402"/>
        <v>2</v>
      </c>
      <c r="K1391" s="211">
        <f t="shared" si="402"/>
        <v>0</v>
      </c>
      <c r="L1391" s="211">
        <f t="shared" si="402"/>
        <v>2</v>
      </c>
      <c r="M1391" s="209">
        <f t="shared" si="402"/>
        <v>66.94</v>
      </c>
      <c r="N1391" s="211">
        <f t="shared" si="402"/>
        <v>0</v>
      </c>
      <c r="O1391" s="209">
        <f t="shared" si="402"/>
        <v>66.94</v>
      </c>
      <c r="P1391" s="39">
        <f t="shared" si="402"/>
        <v>0</v>
      </c>
      <c r="Q1391" s="39">
        <f t="shared" si="402"/>
        <v>0</v>
      </c>
      <c r="R1391" s="39">
        <f t="shared" si="402"/>
        <v>0</v>
      </c>
      <c r="S1391" s="39">
        <f t="shared" si="402"/>
        <v>0</v>
      </c>
      <c r="T1391" s="39"/>
      <c r="AJ1391" s="142"/>
    </row>
    <row r="1392" spans="1:37" ht="22.5" customHeight="1" x14ac:dyDescent="0.25">
      <c r="A1392" s="23">
        <v>27</v>
      </c>
      <c r="B1392" s="52" t="s">
        <v>1378</v>
      </c>
      <c r="C1392" s="211">
        <v>15</v>
      </c>
      <c r="D1392" s="214" t="s">
        <v>1375</v>
      </c>
      <c r="E1392" s="54">
        <v>42947</v>
      </c>
      <c r="F1392" s="54">
        <v>42978</v>
      </c>
      <c r="G1392" s="211">
        <v>2</v>
      </c>
      <c r="H1392" s="211">
        <v>1</v>
      </c>
      <c r="I1392" s="39">
        <v>63.9</v>
      </c>
      <c r="J1392" s="211">
        <f>SUM(K1392:L1392)</f>
        <v>1</v>
      </c>
      <c r="K1392" s="211">
        <v>0</v>
      </c>
      <c r="L1392" s="211">
        <v>1</v>
      </c>
      <c r="M1392" s="209">
        <f>SUM(N1392:O1392)</f>
        <v>32.24</v>
      </c>
      <c r="N1392" s="39">
        <v>0</v>
      </c>
      <c r="O1392" s="39">
        <v>32.24</v>
      </c>
      <c r="P1392" s="209">
        <v>0</v>
      </c>
      <c r="Q1392" s="209"/>
      <c r="R1392" s="209">
        <v>0</v>
      </c>
      <c r="S1392" s="209">
        <v>0</v>
      </c>
      <c r="T1392" s="210"/>
      <c r="AJ1392" s="142"/>
    </row>
    <row r="1393" spans="1:36" ht="17.25" customHeight="1" x14ac:dyDescent="0.25">
      <c r="A1393" s="23">
        <v>28</v>
      </c>
      <c r="B1393" s="52" t="s">
        <v>1379</v>
      </c>
      <c r="C1393" s="211">
        <v>15</v>
      </c>
      <c r="D1393" s="214" t="s">
        <v>1380</v>
      </c>
      <c r="E1393" s="54">
        <v>42947</v>
      </c>
      <c r="F1393" s="54">
        <v>42978</v>
      </c>
      <c r="G1393" s="211">
        <v>16</v>
      </c>
      <c r="H1393" s="211">
        <v>2</v>
      </c>
      <c r="I1393" s="39">
        <v>384</v>
      </c>
      <c r="J1393" s="211">
        <f>SUM(K1393:L1393)</f>
        <v>1</v>
      </c>
      <c r="K1393" s="211">
        <v>0</v>
      </c>
      <c r="L1393" s="211">
        <v>1</v>
      </c>
      <c r="M1393" s="209">
        <f>SUM(N1393:O1393)</f>
        <v>34.700000000000003</v>
      </c>
      <c r="N1393" s="39">
        <v>0</v>
      </c>
      <c r="O1393" s="39">
        <v>34.700000000000003</v>
      </c>
      <c r="P1393" s="209">
        <v>0</v>
      </c>
      <c r="Q1393" s="209"/>
      <c r="R1393" s="209">
        <v>0</v>
      </c>
      <c r="S1393" s="209">
        <v>0</v>
      </c>
      <c r="T1393" s="210"/>
      <c r="AJ1393" s="142"/>
    </row>
    <row r="1394" spans="1:36" ht="21" x14ac:dyDescent="0.25">
      <c r="A1394" s="211"/>
      <c r="B1394" s="52" t="s">
        <v>1389</v>
      </c>
      <c r="C1394" s="39"/>
      <c r="D1394" s="214"/>
      <c r="E1394" s="39"/>
      <c r="F1394" s="39"/>
      <c r="G1394" s="211"/>
      <c r="H1394" s="211"/>
      <c r="I1394" s="209"/>
      <c r="J1394" s="211"/>
      <c r="K1394" s="211"/>
      <c r="L1394" s="211"/>
      <c r="M1394" s="209"/>
      <c r="N1394" s="209"/>
      <c r="O1394" s="209"/>
      <c r="P1394" s="209"/>
      <c r="Q1394" s="209"/>
      <c r="R1394" s="209"/>
      <c r="S1394" s="209"/>
      <c r="T1394" s="210"/>
      <c r="AJ1394" s="142"/>
    </row>
    <row r="1395" spans="1:36" ht="31.5" x14ac:dyDescent="0.25">
      <c r="A1395" s="23"/>
      <c r="B1395" s="52" t="s">
        <v>1655</v>
      </c>
      <c r="C1395" s="210" t="s">
        <v>31</v>
      </c>
      <c r="D1395" s="214" t="s">
        <v>31</v>
      </c>
      <c r="E1395" s="210" t="s">
        <v>31</v>
      </c>
      <c r="F1395" s="210" t="s">
        <v>31</v>
      </c>
      <c r="G1395" s="53">
        <f t="shared" ref="G1395:S1395" si="403">SUM(G1396:G1400)</f>
        <v>46</v>
      </c>
      <c r="H1395" s="53">
        <f t="shared" si="403"/>
        <v>46</v>
      </c>
      <c r="I1395" s="45">
        <f t="shared" si="403"/>
        <v>887.55</v>
      </c>
      <c r="J1395" s="53">
        <f t="shared" si="403"/>
        <v>19</v>
      </c>
      <c r="K1395" s="53">
        <f t="shared" si="403"/>
        <v>4</v>
      </c>
      <c r="L1395" s="53">
        <f t="shared" si="403"/>
        <v>15</v>
      </c>
      <c r="M1395" s="45">
        <f t="shared" si="403"/>
        <v>685.4</v>
      </c>
      <c r="N1395" s="45">
        <f t="shared" si="403"/>
        <v>119.08</v>
      </c>
      <c r="O1395" s="45">
        <f t="shared" si="403"/>
        <v>566.31999999999994</v>
      </c>
      <c r="P1395" s="45">
        <f t="shared" si="403"/>
        <v>24969122</v>
      </c>
      <c r="Q1395" s="45"/>
      <c r="R1395" s="45">
        <f t="shared" si="403"/>
        <v>24324958.979999997</v>
      </c>
      <c r="S1395" s="45">
        <f t="shared" si="403"/>
        <v>644163.02000000037</v>
      </c>
      <c r="T1395" s="210"/>
      <c r="AJ1395" s="142"/>
    </row>
    <row r="1396" spans="1:36" x14ac:dyDescent="0.25">
      <c r="A1396" s="37" t="s">
        <v>462</v>
      </c>
      <c r="B1396" s="52" t="s">
        <v>1390</v>
      </c>
      <c r="C1396" s="39" t="s">
        <v>211</v>
      </c>
      <c r="D1396" s="214" t="s">
        <v>1391</v>
      </c>
      <c r="E1396" s="54">
        <v>42947</v>
      </c>
      <c r="F1396" s="54">
        <v>42978</v>
      </c>
      <c r="G1396" s="211">
        <v>4</v>
      </c>
      <c r="H1396" s="211">
        <v>4</v>
      </c>
      <c r="I1396" s="39">
        <v>174</v>
      </c>
      <c r="J1396" s="211">
        <f>SUM(K1396:L1396)</f>
        <v>3</v>
      </c>
      <c r="K1396" s="211">
        <v>1</v>
      </c>
      <c r="L1396" s="211">
        <v>2</v>
      </c>
      <c r="M1396" s="209">
        <f>SUM(N1396:O1396)</f>
        <v>174</v>
      </c>
      <c r="N1396" s="39">
        <v>52.6</v>
      </c>
      <c r="O1396" s="39">
        <v>121.4</v>
      </c>
      <c r="P1396" s="209">
        <f>M1396*36430</f>
        <v>6338820</v>
      </c>
      <c r="Q1396" s="209"/>
      <c r="R1396" s="209">
        <v>6175288.6799999997</v>
      </c>
      <c r="S1396" s="209">
        <f>P1396-Q1396-R1396</f>
        <v>163531.3200000003</v>
      </c>
      <c r="T1396" s="210"/>
      <c r="AJ1396" s="142"/>
    </row>
    <row r="1397" spans="1:36" x14ac:dyDescent="0.25">
      <c r="A1397" s="37" t="s">
        <v>75</v>
      </c>
      <c r="B1397" s="52" t="s">
        <v>1392</v>
      </c>
      <c r="C1397" s="39" t="s">
        <v>211</v>
      </c>
      <c r="D1397" s="214" t="s">
        <v>1391</v>
      </c>
      <c r="E1397" s="54">
        <v>42947</v>
      </c>
      <c r="F1397" s="54">
        <v>42978</v>
      </c>
      <c r="G1397" s="211">
        <v>6</v>
      </c>
      <c r="H1397" s="211">
        <v>6</v>
      </c>
      <c r="I1397" s="39">
        <v>163.15</v>
      </c>
      <c r="J1397" s="211">
        <f>SUM(K1397:L1397)</f>
        <v>3</v>
      </c>
      <c r="K1397" s="211">
        <v>1</v>
      </c>
      <c r="L1397" s="211">
        <v>2</v>
      </c>
      <c r="M1397" s="209">
        <f>SUM(N1397:O1397)</f>
        <v>76.599999999999994</v>
      </c>
      <c r="N1397" s="39">
        <v>19.78</v>
      </c>
      <c r="O1397" s="39">
        <v>56.82</v>
      </c>
      <c r="P1397" s="209">
        <f>M1397*36430</f>
        <v>2790538</v>
      </c>
      <c r="Q1397" s="209"/>
      <c r="R1397" s="209">
        <v>2718546.63</v>
      </c>
      <c r="S1397" s="209">
        <f>P1397-Q1397-R1397</f>
        <v>71991.370000000112</v>
      </c>
      <c r="T1397" s="210"/>
      <c r="AJ1397" s="142"/>
    </row>
    <row r="1398" spans="1:36" x14ac:dyDescent="0.25">
      <c r="A1398" s="37" t="s">
        <v>465</v>
      </c>
      <c r="B1398" s="52" t="s">
        <v>1393</v>
      </c>
      <c r="C1398" s="39" t="s">
        <v>211</v>
      </c>
      <c r="D1398" s="214" t="s">
        <v>1394</v>
      </c>
      <c r="E1398" s="54">
        <v>42947</v>
      </c>
      <c r="F1398" s="54">
        <v>42978</v>
      </c>
      <c r="G1398" s="211">
        <v>20</v>
      </c>
      <c r="H1398" s="211">
        <v>20</v>
      </c>
      <c r="I1398" s="39">
        <v>280</v>
      </c>
      <c r="J1398" s="211">
        <f>SUM(K1398:L1398)</f>
        <v>7</v>
      </c>
      <c r="K1398" s="211">
        <v>2</v>
      </c>
      <c r="L1398" s="211">
        <v>5</v>
      </c>
      <c r="M1398" s="209">
        <f>SUM(N1398:O1398)</f>
        <v>185.8</v>
      </c>
      <c r="N1398" s="39">
        <v>46.7</v>
      </c>
      <c r="O1398" s="39">
        <v>139.1</v>
      </c>
      <c r="P1398" s="209">
        <f t="shared" ref="P1398:P1400" si="404">M1398*36430</f>
        <v>6768694</v>
      </c>
      <c r="Q1398" s="209"/>
      <c r="R1398" s="209">
        <v>6594072.6299999999</v>
      </c>
      <c r="S1398" s="209">
        <f>P1398-Q1398-R1398</f>
        <v>174621.37000000011</v>
      </c>
      <c r="T1398" s="39"/>
      <c r="AJ1398" s="142"/>
    </row>
    <row r="1399" spans="1:36" x14ac:dyDescent="0.25">
      <c r="A1399" s="37" t="s">
        <v>141</v>
      </c>
      <c r="B1399" s="52" t="s">
        <v>1395</v>
      </c>
      <c r="C1399" s="39" t="s">
        <v>211</v>
      </c>
      <c r="D1399" s="214" t="s">
        <v>1396</v>
      </c>
      <c r="E1399" s="54">
        <v>42947</v>
      </c>
      <c r="F1399" s="54">
        <v>42978</v>
      </c>
      <c r="G1399" s="211">
        <v>1</v>
      </c>
      <c r="H1399" s="211">
        <v>1</v>
      </c>
      <c r="I1399" s="39">
        <v>50.8</v>
      </c>
      <c r="J1399" s="211">
        <f>SUM(K1399:L1399)</f>
        <v>1</v>
      </c>
      <c r="K1399" s="211">
        <v>0</v>
      </c>
      <c r="L1399" s="211">
        <v>1</v>
      </c>
      <c r="M1399" s="209">
        <f>SUM(N1399:O1399)</f>
        <v>29.4</v>
      </c>
      <c r="N1399" s="39">
        <v>0</v>
      </c>
      <c r="O1399" s="39">
        <v>29.4</v>
      </c>
      <c r="P1399" s="209">
        <f t="shared" si="404"/>
        <v>1071042</v>
      </c>
      <c r="Q1399" s="209"/>
      <c r="R1399" s="209">
        <v>1043410.84</v>
      </c>
      <c r="S1399" s="209">
        <f>P1399-Q1399-R1399</f>
        <v>27631.160000000033</v>
      </c>
      <c r="T1399" s="39"/>
      <c r="AJ1399" s="142"/>
    </row>
    <row r="1400" spans="1:36" x14ac:dyDescent="0.25">
      <c r="A1400" s="37" t="s">
        <v>88</v>
      </c>
      <c r="B1400" s="52" t="s">
        <v>1397</v>
      </c>
      <c r="C1400" s="211">
        <v>10</v>
      </c>
      <c r="D1400" s="214" t="s">
        <v>1398</v>
      </c>
      <c r="E1400" s="54">
        <v>42947</v>
      </c>
      <c r="F1400" s="54">
        <v>42978</v>
      </c>
      <c r="G1400" s="211">
        <v>15</v>
      </c>
      <c r="H1400" s="211">
        <v>15</v>
      </c>
      <c r="I1400" s="39">
        <v>219.6</v>
      </c>
      <c r="J1400" s="211">
        <f>SUM(K1400:L1400)</f>
        <v>5</v>
      </c>
      <c r="K1400" s="211">
        <v>0</v>
      </c>
      <c r="L1400" s="211">
        <v>5</v>
      </c>
      <c r="M1400" s="209">
        <f>SUM(N1400:O1400)</f>
        <v>219.6</v>
      </c>
      <c r="N1400" s="69">
        <v>0</v>
      </c>
      <c r="O1400" s="69">
        <v>219.6</v>
      </c>
      <c r="P1400" s="209">
        <f t="shared" si="404"/>
        <v>8000028</v>
      </c>
      <c r="Q1400" s="209"/>
      <c r="R1400" s="209">
        <v>7793640.2000000002</v>
      </c>
      <c r="S1400" s="209">
        <f>P1400-Q1400-R1400</f>
        <v>206387.79999999981</v>
      </c>
      <c r="T1400" s="39"/>
      <c r="AJ1400" s="142"/>
    </row>
    <row r="1401" spans="1:36" ht="21" x14ac:dyDescent="0.25">
      <c r="A1401" s="23"/>
      <c r="B1401" s="35" t="s">
        <v>328</v>
      </c>
      <c r="C1401" s="210"/>
      <c r="D1401" s="214"/>
      <c r="E1401" s="210"/>
      <c r="F1401" s="210"/>
      <c r="G1401" s="210"/>
      <c r="H1401" s="210"/>
      <c r="I1401" s="39"/>
      <c r="J1401" s="211"/>
      <c r="K1401" s="210"/>
      <c r="L1401" s="210"/>
      <c r="M1401" s="39"/>
      <c r="N1401" s="39"/>
      <c r="O1401" s="39"/>
      <c r="P1401" s="209"/>
      <c r="Q1401" s="209"/>
      <c r="R1401" s="209"/>
      <c r="S1401" s="209"/>
      <c r="T1401" s="210"/>
      <c r="AJ1401" s="142"/>
    </row>
    <row r="1402" spans="1:36" ht="31.5" x14ac:dyDescent="0.25">
      <c r="A1402" s="23"/>
      <c r="B1402" s="52" t="s">
        <v>378</v>
      </c>
      <c r="C1402" s="210" t="s">
        <v>31</v>
      </c>
      <c r="D1402" s="214" t="s">
        <v>31</v>
      </c>
      <c r="E1402" s="210" t="s">
        <v>31</v>
      </c>
      <c r="F1402" s="210" t="s">
        <v>31</v>
      </c>
      <c r="G1402" s="210">
        <f>SUM(G1403:G1405)</f>
        <v>60</v>
      </c>
      <c r="H1402" s="210">
        <f t="shared" ref="H1402:S1402" si="405">SUM(H1403:H1405)</f>
        <v>60</v>
      </c>
      <c r="I1402" s="39">
        <f t="shared" si="405"/>
        <v>902.4</v>
      </c>
      <c r="J1402" s="211">
        <f t="shared" si="405"/>
        <v>28</v>
      </c>
      <c r="K1402" s="210">
        <f t="shared" si="405"/>
        <v>19</v>
      </c>
      <c r="L1402" s="210">
        <f t="shared" si="405"/>
        <v>9</v>
      </c>
      <c r="M1402" s="39">
        <f t="shared" si="405"/>
        <v>902.40000000000009</v>
      </c>
      <c r="N1402" s="39">
        <f t="shared" si="405"/>
        <v>584.90000000000009</v>
      </c>
      <c r="O1402" s="39">
        <f t="shared" si="405"/>
        <v>317.5</v>
      </c>
      <c r="P1402" s="209">
        <f t="shared" si="405"/>
        <v>32874432</v>
      </c>
      <c r="Q1402" s="209">
        <f t="shared" si="405"/>
        <v>0</v>
      </c>
      <c r="R1402" s="209">
        <f t="shared" si="405"/>
        <v>31951149.960000001</v>
      </c>
      <c r="S1402" s="209">
        <f t="shared" si="405"/>
        <v>923282.04</v>
      </c>
      <c r="T1402" s="210"/>
      <c r="AJ1402" s="142"/>
    </row>
    <row r="1403" spans="1:36" x14ac:dyDescent="0.25">
      <c r="A1403" s="37" t="s">
        <v>157</v>
      </c>
      <c r="B1403" s="35" t="s">
        <v>1545</v>
      </c>
      <c r="C1403" s="210" t="s">
        <v>211</v>
      </c>
      <c r="D1403" s="214">
        <v>37553</v>
      </c>
      <c r="E1403" s="54">
        <v>42947</v>
      </c>
      <c r="F1403" s="54">
        <v>42978</v>
      </c>
      <c r="G1403" s="210">
        <v>6</v>
      </c>
      <c r="H1403" s="210">
        <v>6</v>
      </c>
      <c r="I1403" s="39">
        <v>120.7</v>
      </c>
      <c r="J1403" s="211">
        <f>SUM(K1403:L1403)</f>
        <v>4</v>
      </c>
      <c r="K1403" s="210">
        <v>3</v>
      </c>
      <c r="L1403" s="210">
        <v>1</v>
      </c>
      <c r="M1403" s="209">
        <f>SUM(N1403:O1403)</f>
        <v>120.7</v>
      </c>
      <c r="N1403" s="39">
        <v>91.2</v>
      </c>
      <c r="O1403" s="39">
        <v>29.5</v>
      </c>
      <c r="P1403" s="209">
        <f>M1403*36430</f>
        <v>4397101</v>
      </c>
      <c r="Q1403" s="209"/>
      <c r="R1403" s="209">
        <f>P1403-S1403</f>
        <v>4273607.93</v>
      </c>
      <c r="S1403" s="209">
        <v>123493.07</v>
      </c>
      <c r="T1403" s="210"/>
      <c r="AJ1403" s="142"/>
    </row>
    <row r="1404" spans="1:36" x14ac:dyDescent="0.25">
      <c r="A1404" s="37" t="s">
        <v>320</v>
      </c>
      <c r="B1404" s="35" t="s">
        <v>1546</v>
      </c>
      <c r="C1404" s="210" t="s">
        <v>211</v>
      </c>
      <c r="D1404" s="214">
        <v>37553</v>
      </c>
      <c r="E1404" s="54">
        <v>42947</v>
      </c>
      <c r="F1404" s="54">
        <v>42978</v>
      </c>
      <c r="G1404" s="210">
        <v>22</v>
      </c>
      <c r="H1404" s="210">
        <v>22</v>
      </c>
      <c r="I1404" s="39">
        <v>360</v>
      </c>
      <c r="J1404" s="211">
        <f>SUM(K1404:L1404)</f>
        <v>8</v>
      </c>
      <c r="K1404" s="210">
        <v>4</v>
      </c>
      <c r="L1404" s="210">
        <v>4</v>
      </c>
      <c r="M1404" s="209">
        <f>SUM(N1404:O1404)</f>
        <v>360</v>
      </c>
      <c r="N1404" s="39">
        <v>177.4</v>
      </c>
      <c r="O1404" s="39">
        <v>182.6</v>
      </c>
      <c r="P1404" s="209">
        <f>M1404*36430</f>
        <v>13114800</v>
      </c>
      <c r="Q1404" s="209"/>
      <c r="R1404" s="209">
        <f>P1404-S1404</f>
        <v>12746469.4</v>
      </c>
      <c r="S1404" s="209">
        <v>368330.6</v>
      </c>
      <c r="T1404" s="210"/>
      <c r="AJ1404" s="142"/>
    </row>
    <row r="1405" spans="1:36" x14ac:dyDescent="0.25">
      <c r="A1405" s="37" t="s">
        <v>69</v>
      </c>
      <c r="B1405" s="35" t="s">
        <v>1547</v>
      </c>
      <c r="C1405" s="210" t="s">
        <v>211</v>
      </c>
      <c r="D1405" s="214">
        <v>38132</v>
      </c>
      <c r="E1405" s="54">
        <v>42947</v>
      </c>
      <c r="F1405" s="54">
        <v>42978</v>
      </c>
      <c r="G1405" s="210">
        <v>32</v>
      </c>
      <c r="H1405" s="210">
        <v>32</v>
      </c>
      <c r="I1405" s="39">
        <v>421.7</v>
      </c>
      <c r="J1405" s="211">
        <f>SUM(K1405:L1405)</f>
        <v>16</v>
      </c>
      <c r="K1405" s="210">
        <v>12</v>
      </c>
      <c r="L1405" s="210">
        <v>4</v>
      </c>
      <c r="M1405" s="209">
        <f>SUM(N1405:O1405)</f>
        <v>421.70000000000005</v>
      </c>
      <c r="N1405" s="39">
        <v>316.3</v>
      </c>
      <c r="O1405" s="39">
        <v>105.4</v>
      </c>
      <c r="P1405" s="209">
        <f>M1405*36430</f>
        <v>15362531.000000002</v>
      </c>
      <c r="Q1405" s="209"/>
      <c r="R1405" s="209">
        <f>P1405-S1405</f>
        <v>14931072.630000003</v>
      </c>
      <c r="S1405" s="209">
        <v>431458.37</v>
      </c>
      <c r="T1405" s="210"/>
      <c r="AJ1405" s="142"/>
    </row>
    <row r="1406" spans="1:36" ht="21" x14ac:dyDescent="0.25">
      <c r="A1406" s="23"/>
      <c r="B1406" s="52" t="s">
        <v>1548</v>
      </c>
      <c r="C1406" s="39"/>
      <c r="D1406" s="214"/>
      <c r="E1406" s="39"/>
      <c r="F1406" s="39"/>
      <c r="G1406" s="211"/>
      <c r="H1406" s="211"/>
      <c r="I1406" s="39"/>
      <c r="J1406" s="211"/>
      <c r="K1406" s="211"/>
      <c r="L1406" s="211"/>
      <c r="M1406" s="39"/>
      <c r="N1406" s="39"/>
      <c r="O1406" s="39"/>
      <c r="P1406" s="209"/>
      <c r="Q1406" s="209"/>
      <c r="R1406" s="209"/>
      <c r="S1406" s="209"/>
      <c r="T1406" s="210"/>
      <c r="AJ1406" s="142"/>
    </row>
    <row r="1407" spans="1:36" ht="31.5" x14ac:dyDescent="0.25">
      <c r="A1407" s="23"/>
      <c r="B1407" s="52" t="s">
        <v>378</v>
      </c>
      <c r="C1407" s="210" t="s">
        <v>31</v>
      </c>
      <c r="D1407" s="214" t="s">
        <v>31</v>
      </c>
      <c r="E1407" s="210" t="s">
        <v>31</v>
      </c>
      <c r="F1407" s="210" t="s">
        <v>31</v>
      </c>
      <c r="G1407" s="211">
        <f>SUM(G1408:G1410)</f>
        <v>5</v>
      </c>
      <c r="H1407" s="211">
        <f t="shared" ref="H1407:S1407" si="406">SUM(H1408:H1410)</f>
        <v>5</v>
      </c>
      <c r="I1407" s="39">
        <f t="shared" si="406"/>
        <v>320.10000000000002</v>
      </c>
      <c r="J1407" s="211">
        <f t="shared" si="406"/>
        <v>5</v>
      </c>
      <c r="K1407" s="211">
        <f t="shared" si="406"/>
        <v>3</v>
      </c>
      <c r="L1407" s="211">
        <f t="shared" si="406"/>
        <v>2</v>
      </c>
      <c r="M1407" s="39">
        <f t="shared" si="406"/>
        <v>166.95000000000002</v>
      </c>
      <c r="N1407" s="39">
        <f t="shared" si="406"/>
        <v>91.8</v>
      </c>
      <c r="O1407" s="39">
        <f t="shared" si="406"/>
        <v>75.150000000000006</v>
      </c>
      <c r="P1407" s="209">
        <f t="shared" si="406"/>
        <v>6081988.5</v>
      </c>
      <c r="Q1407" s="209">
        <f t="shared" si="406"/>
        <v>0</v>
      </c>
      <c r="R1407" s="209">
        <f t="shared" si="406"/>
        <v>5911175.1799999997</v>
      </c>
      <c r="S1407" s="209">
        <f t="shared" si="406"/>
        <v>170813.32</v>
      </c>
      <c r="T1407" s="210"/>
      <c r="AJ1407" s="142"/>
    </row>
    <row r="1408" spans="1:36" x14ac:dyDescent="0.25">
      <c r="A1408" s="37" t="s">
        <v>73</v>
      </c>
      <c r="B1408" s="52" t="s">
        <v>1549</v>
      </c>
      <c r="C1408" s="39" t="s">
        <v>211</v>
      </c>
      <c r="D1408" s="214">
        <v>35943</v>
      </c>
      <c r="E1408" s="54">
        <v>42947</v>
      </c>
      <c r="F1408" s="54">
        <v>42978</v>
      </c>
      <c r="G1408" s="211">
        <v>3</v>
      </c>
      <c r="H1408" s="211">
        <f>G1408</f>
        <v>3</v>
      </c>
      <c r="I1408" s="39">
        <v>151</v>
      </c>
      <c r="J1408" s="211">
        <f>SUM(K1408:L1408)</f>
        <v>3</v>
      </c>
      <c r="K1408" s="211">
        <v>1</v>
      </c>
      <c r="L1408" s="211">
        <v>2</v>
      </c>
      <c r="M1408" s="209">
        <f>SUM(N1408:O1408)</f>
        <v>118.35000000000001</v>
      </c>
      <c r="N1408" s="39">
        <v>43.2</v>
      </c>
      <c r="O1408" s="39">
        <v>75.150000000000006</v>
      </c>
      <c r="P1408" s="209">
        <f>M1408*36430</f>
        <v>4311490.5</v>
      </c>
      <c r="Q1408" s="209"/>
      <c r="R1408" s="209">
        <f>P1408-S1408</f>
        <v>4190401.81</v>
      </c>
      <c r="S1408" s="209">
        <v>121088.69</v>
      </c>
      <c r="T1408" s="210"/>
      <c r="AJ1408" s="142"/>
    </row>
    <row r="1409" spans="1:36" x14ac:dyDescent="0.25">
      <c r="A1409" s="37" t="s">
        <v>151</v>
      </c>
      <c r="B1409" s="52" t="s">
        <v>1550</v>
      </c>
      <c r="C1409" s="39" t="s">
        <v>211</v>
      </c>
      <c r="D1409" s="214">
        <v>35943</v>
      </c>
      <c r="E1409" s="54">
        <v>42947</v>
      </c>
      <c r="F1409" s="54">
        <v>42978</v>
      </c>
      <c r="G1409" s="211">
        <v>1</v>
      </c>
      <c r="H1409" s="211">
        <f>G1409</f>
        <v>1</v>
      </c>
      <c r="I1409" s="39">
        <v>70.8</v>
      </c>
      <c r="J1409" s="211">
        <f>SUM(K1409:L1409)</f>
        <v>1</v>
      </c>
      <c r="K1409" s="211">
        <v>1</v>
      </c>
      <c r="L1409" s="211">
        <v>0</v>
      </c>
      <c r="M1409" s="209">
        <f>SUM(N1409:O1409)</f>
        <v>34.799999999999997</v>
      </c>
      <c r="N1409" s="39">
        <v>34.799999999999997</v>
      </c>
      <c r="O1409" s="39">
        <v>0</v>
      </c>
      <c r="P1409" s="209">
        <f>M1409*36430</f>
        <v>1267764</v>
      </c>
      <c r="Q1409" s="209"/>
      <c r="R1409" s="209">
        <f>P1409-S1409</f>
        <v>1232158.71</v>
      </c>
      <c r="S1409" s="209">
        <v>35605.29</v>
      </c>
      <c r="T1409" s="210"/>
      <c r="AJ1409" s="142"/>
    </row>
    <row r="1410" spans="1:36" x14ac:dyDescent="0.25">
      <c r="A1410" s="37" t="s">
        <v>153</v>
      </c>
      <c r="B1410" s="52" t="s">
        <v>1551</v>
      </c>
      <c r="C1410" s="39" t="s">
        <v>211</v>
      </c>
      <c r="D1410" s="214">
        <v>35943</v>
      </c>
      <c r="E1410" s="54">
        <v>42947</v>
      </c>
      <c r="F1410" s="54">
        <v>42978</v>
      </c>
      <c r="G1410" s="211">
        <v>1</v>
      </c>
      <c r="H1410" s="211">
        <v>1</v>
      </c>
      <c r="I1410" s="39">
        <v>98.3</v>
      </c>
      <c r="J1410" s="211">
        <f>SUM(K1410:L1410)</f>
        <v>1</v>
      </c>
      <c r="K1410" s="211">
        <v>1</v>
      </c>
      <c r="L1410" s="211">
        <v>0</v>
      </c>
      <c r="M1410" s="209">
        <f>SUM(N1410:O1410)</f>
        <v>13.8</v>
      </c>
      <c r="N1410" s="39">
        <v>13.8</v>
      </c>
      <c r="O1410" s="39">
        <v>0</v>
      </c>
      <c r="P1410" s="209">
        <f>M1410*36430</f>
        <v>502734</v>
      </c>
      <c r="Q1410" s="209"/>
      <c r="R1410" s="209">
        <f>P1410-S1410</f>
        <v>488614.66</v>
      </c>
      <c r="S1410" s="209">
        <v>14119.34</v>
      </c>
      <c r="T1410" s="210"/>
      <c r="AJ1410" s="142"/>
    </row>
    <row r="1411" spans="1:36" ht="21" x14ac:dyDescent="0.25">
      <c r="A1411" s="23"/>
      <c r="B1411" s="35" t="s">
        <v>1552</v>
      </c>
      <c r="C1411" s="210"/>
      <c r="D1411" s="214"/>
      <c r="E1411" s="210"/>
      <c r="F1411" s="210"/>
      <c r="G1411" s="211"/>
      <c r="H1411" s="211"/>
      <c r="I1411" s="39"/>
      <c r="J1411" s="211"/>
      <c r="K1411" s="211"/>
      <c r="L1411" s="211"/>
      <c r="M1411" s="39"/>
      <c r="N1411" s="39"/>
      <c r="O1411" s="39"/>
      <c r="P1411" s="209"/>
      <c r="Q1411" s="209"/>
      <c r="R1411" s="209"/>
      <c r="S1411" s="209"/>
      <c r="T1411" s="210"/>
      <c r="AJ1411" s="142"/>
    </row>
    <row r="1412" spans="1:36" ht="31.5" x14ac:dyDescent="0.25">
      <c r="A1412" s="23"/>
      <c r="B1412" s="35" t="s">
        <v>347</v>
      </c>
      <c r="C1412" s="210" t="s">
        <v>31</v>
      </c>
      <c r="D1412" s="214" t="s">
        <v>31</v>
      </c>
      <c r="E1412" s="210" t="s">
        <v>31</v>
      </c>
      <c r="F1412" s="210" t="s">
        <v>31</v>
      </c>
      <c r="G1412" s="211">
        <f>SUM(G1413)</f>
        <v>11</v>
      </c>
      <c r="H1412" s="211">
        <f t="shared" ref="H1412:S1412" si="407">SUM(H1413)</f>
        <v>11</v>
      </c>
      <c r="I1412" s="39">
        <f t="shared" si="407"/>
        <v>482</v>
      </c>
      <c r="J1412" s="211">
        <f t="shared" si="407"/>
        <v>4</v>
      </c>
      <c r="K1412" s="211">
        <f t="shared" si="407"/>
        <v>0</v>
      </c>
      <c r="L1412" s="211">
        <f t="shared" si="407"/>
        <v>4</v>
      </c>
      <c r="M1412" s="39">
        <f>SUM(M1413)</f>
        <v>190.6</v>
      </c>
      <c r="N1412" s="39">
        <f t="shared" si="407"/>
        <v>0</v>
      </c>
      <c r="O1412" s="209">
        <f t="shared" si="407"/>
        <v>190.6</v>
      </c>
      <c r="P1412" s="209">
        <f t="shared" si="407"/>
        <v>6943558</v>
      </c>
      <c r="Q1412" s="209">
        <f t="shared" si="407"/>
        <v>0</v>
      </c>
      <c r="R1412" s="209">
        <f t="shared" si="407"/>
        <v>6748547.4100000001</v>
      </c>
      <c r="S1412" s="209">
        <f t="shared" si="407"/>
        <v>195010.59</v>
      </c>
      <c r="T1412" s="210"/>
      <c r="AJ1412" s="142"/>
    </row>
    <row r="1413" spans="1:36" x14ac:dyDescent="0.25">
      <c r="A1413" s="23">
        <v>40</v>
      </c>
      <c r="B1413" s="35" t="s">
        <v>1553</v>
      </c>
      <c r="C1413" s="210" t="s">
        <v>211</v>
      </c>
      <c r="D1413" s="214">
        <v>38607</v>
      </c>
      <c r="E1413" s="54">
        <v>42947</v>
      </c>
      <c r="F1413" s="54">
        <v>42978</v>
      </c>
      <c r="G1413" s="211">
        <v>11</v>
      </c>
      <c r="H1413" s="211">
        <v>11</v>
      </c>
      <c r="I1413" s="39">
        <v>482</v>
      </c>
      <c r="J1413" s="211">
        <f>SUM(K1413:L1413)</f>
        <v>4</v>
      </c>
      <c r="K1413" s="211">
        <v>0</v>
      </c>
      <c r="L1413" s="211">
        <v>4</v>
      </c>
      <c r="M1413" s="209">
        <f>SUM(N1413:O1413)</f>
        <v>190.6</v>
      </c>
      <c r="N1413" s="39">
        <v>0</v>
      </c>
      <c r="O1413" s="39">
        <v>190.6</v>
      </c>
      <c r="P1413" s="209">
        <f>M1413*36430</f>
        <v>6943558</v>
      </c>
      <c r="Q1413" s="209"/>
      <c r="R1413" s="209">
        <f>P1413-S1413</f>
        <v>6748547.4100000001</v>
      </c>
      <c r="S1413" s="209">
        <v>195010.59</v>
      </c>
      <c r="T1413" s="210"/>
      <c r="AJ1413" s="142"/>
    </row>
    <row r="1414" spans="1:36" x14ac:dyDescent="0.25">
      <c r="A1414" s="23"/>
      <c r="B1414" s="43" t="s">
        <v>208</v>
      </c>
      <c r="C1414" s="210"/>
      <c r="D1414" s="214"/>
      <c r="E1414" s="54"/>
      <c r="F1414" s="54"/>
      <c r="G1414" s="211"/>
      <c r="H1414" s="211"/>
      <c r="I1414" s="209"/>
      <c r="J1414" s="211"/>
      <c r="K1414" s="211"/>
      <c r="L1414" s="211"/>
      <c r="M1414" s="209"/>
      <c r="N1414" s="209"/>
      <c r="O1414" s="209"/>
      <c r="P1414" s="209"/>
      <c r="Q1414" s="209"/>
      <c r="R1414" s="209"/>
      <c r="S1414" s="209"/>
      <c r="T1414" s="210"/>
      <c r="AJ1414" s="142"/>
    </row>
    <row r="1415" spans="1:36" ht="21" x14ac:dyDescent="0.25">
      <c r="A1415" s="23"/>
      <c r="B1415" s="35" t="s">
        <v>1554</v>
      </c>
      <c r="C1415" s="210"/>
      <c r="D1415" s="214"/>
      <c r="E1415" s="54"/>
      <c r="F1415" s="54"/>
      <c r="G1415" s="211"/>
      <c r="H1415" s="211"/>
      <c r="I1415" s="209"/>
      <c r="J1415" s="211"/>
      <c r="K1415" s="211"/>
      <c r="L1415" s="211"/>
      <c r="M1415" s="209"/>
      <c r="N1415" s="209"/>
      <c r="O1415" s="209"/>
      <c r="P1415" s="209"/>
      <c r="Q1415" s="209"/>
      <c r="R1415" s="209"/>
      <c r="S1415" s="209"/>
      <c r="T1415" s="210"/>
      <c r="AJ1415" s="142"/>
    </row>
    <row r="1416" spans="1:36" ht="36.75" customHeight="1" x14ac:dyDescent="0.25">
      <c r="A1416" s="23"/>
      <c r="B1416" s="35" t="s">
        <v>347</v>
      </c>
      <c r="C1416" s="210" t="s">
        <v>31</v>
      </c>
      <c r="D1416" s="214" t="s">
        <v>31</v>
      </c>
      <c r="E1416" s="210" t="s">
        <v>31</v>
      </c>
      <c r="F1416" s="210" t="s">
        <v>31</v>
      </c>
      <c r="G1416" s="211">
        <f>G1417</f>
        <v>2</v>
      </c>
      <c r="H1416" s="211">
        <f t="shared" ref="H1416:S1416" si="408">H1417</f>
        <v>2</v>
      </c>
      <c r="I1416" s="209">
        <f t="shared" si="408"/>
        <v>723.3</v>
      </c>
      <c r="J1416" s="211">
        <f t="shared" si="408"/>
        <v>2</v>
      </c>
      <c r="K1416" s="211">
        <f t="shared" si="408"/>
        <v>0</v>
      </c>
      <c r="L1416" s="211">
        <f t="shared" si="408"/>
        <v>2</v>
      </c>
      <c r="M1416" s="209">
        <f t="shared" si="408"/>
        <v>148.80000000000001</v>
      </c>
      <c r="N1416" s="209">
        <f t="shared" si="408"/>
        <v>0</v>
      </c>
      <c r="O1416" s="209">
        <f t="shared" si="408"/>
        <v>148.80000000000001</v>
      </c>
      <c r="P1416" s="209">
        <f t="shared" si="408"/>
        <v>3894865.14</v>
      </c>
      <c r="Q1416" s="209">
        <f t="shared" si="408"/>
        <v>0</v>
      </c>
      <c r="R1416" s="209">
        <f t="shared" si="408"/>
        <v>3785477.43</v>
      </c>
      <c r="S1416" s="209">
        <f t="shared" si="408"/>
        <v>109387.71</v>
      </c>
      <c r="T1416" s="210"/>
      <c r="AJ1416" s="142"/>
    </row>
    <row r="1417" spans="1:36" x14ac:dyDescent="0.25">
      <c r="A1417" s="23">
        <v>41</v>
      </c>
      <c r="B1417" s="35" t="s">
        <v>1555</v>
      </c>
      <c r="C1417" s="210" t="s">
        <v>211</v>
      </c>
      <c r="D1417" s="214">
        <v>39826</v>
      </c>
      <c r="E1417" s="54">
        <v>42947</v>
      </c>
      <c r="F1417" s="54">
        <v>42978</v>
      </c>
      <c r="G1417" s="210">
        <v>2</v>
      </c>
      <c r="H1417" s="210">
        <v>2</v>
      </c>
      <c r="I1417" s="39">
        <v>723.3</v>
      </c>
      <c r="J1417" s="211">
        <f>SUM(K1417:L1417)</f>
        <v>2</v>
      </c>
      <c r="K1417" s="210">
        <v>0</v>
      </c>
      <c r="L1417" s="210">
        <v>2</v>
      </c>
      <c r="M1417" s="209">
        <f>SUM(N1417:O1417)</f>
        <v>148.80000000000001</v>
      </c>
      <c r="N1417" s="39">
        <v>0</v>
      </c>
      <c r="O1417" s="39">
        <v>148.80000000000001</v>
      </c>
      <c r="P1417" s="209">
        <f>R1417+S1417</f>
        <v>3894865.14</v>
      </c>
      <c r="Q1417" s="209"/>
      <c r="R1417" s="209">
        <v>3785477.43</v>
      </c>
      <c r="S1417" s="209">
        <v>109387.71</v>
      </c>
      <c r="T1417" s="210"/>
      <c r="AJ1417" s="142"/>
    </row>
    <row r="1418" spans="1:36" x14ac:dyDescent="0.25">
      <c r="A1418" s="23"/>
      <c r="B1418" s="43" t="s">
        <v>214</v>
      </c>
      <c r="C1418" s="210"/>
      <c r="D1418" s="214"/>
      <c r="E1418" s="54"/>
      <c r="F1418" s="54"/>
      <c r="G1418" s="211"/>
      <c r="H1418" s="211"/>
      <c r="I1418" s="209"/>
      <c r="J1418" s="211"/>
      <c r="K1418" s="211"/>
      <c r="L1418" s="211"/>
      <c r="M1418" s="209"/>
      <c r="N1418" s="209"/>
      <c r="O1418" s="209"/>
      <c r="P1418" s="209"/>
      <c r="Q1418" s="209"/>
      <c r="R1418" s="209"/>
      <c r="S1418" s="209"/>
      <c r="T1418" s="210"/>
      <c r="AJ1418" s="142"/>
    </row>
    <row r="1419" spans="1:36" ht="21" x14ac:dyDescent="0.25">
      <c r="A1419" s="23"/>
      <c r="B1419" s="35" t="s">
        <v>230</v>
      </c>
      <c r="C1419" s="210"/>
      <c r="D1419" s="214"/>
      <c r="E1419" s="54"/>
      <c r="F1419" s="54"/>
      <c r="G1419" s="211"/>
      <c r="H1419" s="211"/>
      <c r="I1419" s="209"/>
      <c r="J1419" s="211"/>
      <c r="K1419" s="211"/>
      <c r="L1419" s="211"/>
      <c r="M1419" s="209"/>
      <c r="N1419" s="209"/>
      <c r="O1419" s="209"/>
      <c r="P1419" s="209"/>
      <c r="Q1419" s="209"/>
      <c r="R1419" s="209"/>
      <c r="S1419" s="209"/>
      <c r="T1419" s="210"/>
      <c r="AJ1419" s="142"/>
    </row>
    <row r="1420" spans="1:36" ht="31.5" x14ac:dyDescent="0.25">
      <c r="A1420" s="23"/>
      <c r="B1420" s="35" t="s">
        <v>347</v>
      </c>
      <c r="C1420" s="210" t="s">
        <v>31</v>
      </c>
      <c r="D1420" s="214" t="s">
        <v>31</v>
      </c>
      <c r="E1420" s="210" t="s">
        <v>31</v>
      </c>
      <c r="F1420" s="210" t="s">
        <v>31</v>
      </c>
      <c r="G1420" s="115">
        <f>G1421</f>
        <v>14</v>
      </c>
      <c r="H1420" s="115">
        <f t="shared" ref="H1420:S1420" si="409">H1421</f>
        <v>14</v>
      </c>
      <c r="I1420" s="209">
        <f t="shared" si="409"/>
        <v>384.49</v>
      </c>
      <c r="J1420" s="211">
        <f t="shared" si="409"/>
        <v>7</v>
      </c>
      <c r="K1420" s="115">
        <f t="shared" si="409"/>
        <v>1</v>
      </c>
      <c r="L1420" s="115">
        <f t="shared" si="409"/>
        <v>6</v>
      </c>
      <c r="M1420" s="209">
        <f t="shared" si="409"/>
        <v>323.2</v>
      </c>
      <c r="N1420" s="209">
        <f t="shared" si="409"/>
        <v>54.3</v>
      </c>
      <c r="O1420" s="209">
        <f t="shared" si="409"/>
        <v>268.89999999999998</v>
      </c>
      <c r="P1420" s="209">
        <f t="shared" si="409"/>
        <v>10443343.380000001</v>
      </c>
      <c r="Q1420" s="209">
        <f t="shared" si="409"/>
        <v>0</v>
      </c>
      <c r="R1420" s="209">
        <f t="shared" si="409"/>
        <v>10150040.940000001</v>
      </c>
      <c r="S1420" s="209">
        <f t="shared" si="409"/>
        <v>293302.44</v>
      </c>
      <c r="T1420" s="210"/>
      <c r="U1420" s="144"/>
      <c r="AI1420" s="142"/>
      <c r="AJ1420" s="142"/>
    </row>
    <row r="1421" spans="1:36" x14ac:dyDescent="0.25">
      <c r="A1421" s="235">
        <v>42</v>
      </c>
      <c r="B1421" s="236" t="s">
        <v>1556</v>
      </c>
      <c r="C1421" s="212">
        <v>45</v>
      </c>
      <c r="D1421" s="141" t="s">
        <v>1557</v>
      </c>
      <c r="E1421" s="136">
        <v>42947</v>
      </c>
      <c r="F1421" s="136">
        <v>42978</v>
      </c>
      <c r="G1421" s="237">
        <v>14</v>
      </c>
      <c r="H1421" s="237">
        <v>14</v>
      </c>
      <c r="I1421" s="78">
        <v>384.49</v>
      </c>
      <c r="J1421" s="76">
        <f>SUM(K1421:L1421)</f>
        <v>7</v>
      </c>
      <c r="K1421" s="237">
        <v>1</v>
      </c>
      <c r="L1421" s="237">
        <v>6</v>
      </c>
      <c r="M1421" s="78">
        <f>SUM(N1421:O1421)</f>
        <v>323.2</v>
      </c>
      <c r="N1421" s="78">
        <v>54.3</v>
      </c>
      <c r="O1421" s="78">
        <v>268.89999999999998</v>
      </c>
      <c r="P1421" s="78">
        <f>R1421+S1421</f>
        <v>10443343.380000001</v>
      </c>
      <c r="Q1421" s="78"/>
      <c r="R1421" s="78">
        <v>10150040.940000001</v>
      </c>
      <c r="S1421" s="78">
        <v>293302.44</v>
      </c>
      <c r="T1421" s="212"/>
      <c r="U1421" s="144"/>
      <c r="AI1421" s="142"/>
      <c r="AJ1421" s="142"/>
    </row>
    <row r="1422" spans="1:36" x14ac:dyDescent="0.25">
      <c r="A1422" s="23"/>
      <c r="B1422" s="43" t="s">
        <v>414</v>
      </c>
      <c r="C1422" s="210"/>
      <c r="D1422" s="37"/>
      <c r="E1422" s="54"/>
      <c r="F1422" s="54"/>
      <c r="G1422" s="115"/>
      <c r="H1422" s="115"/>
      <c r="I1422" s="209"/>
      <c r="J1422" s="211"/>
      <c r="K1422" s="115"/>
      <c r="L1422" s="115"/>
      <c r="M1422" s="209"/>
      <c r="N1422" s="209"/>
      <c r="O1422" s="209"/>
      <c r="P1422" s="209"/>
      <c r="Q1422" s="209"/>
      <c r="R1422" s="209"/>
      <c r="S1422" s="209"/>
      <c r="T1422" s="210"/>
      <c r="U1422" s="144"/>
      <c r="AI1422" s="142"/>
      <c r="AJ1422" s="142"/>
    </row>
    <row r="1423" spans="1:36" ht="21" x14ac:dyDescent="0.25">
      <c r="A1423" s="23"/>
      <c r="B1423" s="35" t="s">
        <v>415</v>
      </c>
      <c r="C1423" s="210"/>
      <c r="D1423" s="37"/>
      <c r="E1423" s="54"/>
      <c r="F1423" s="54"/>
      <c r="G1423" s="115"/>
      <c r="H1423" s="115"/>
      <c r="I1423" s="209"/>
      <c r="J1423" s="211"/>
      <c r="K1423" s="115"/>
      <c r="L1423" s="115"/>
      <c r="M1423" s="209"/>
      <c r="N1423" s="209"/>
      <c r="O1423" s="209"/>
      <c r="P1423" s="209"/>
      <c r="Q1423" s="209"/>
      <c r="R1423" s="209"/>
      <c r="S1423" s="209"/>
      <c r="T1423" s="210"/>
      <c r="U1423" s="144"/>
      <c r="AI1423" s="142"/>
      <c r="AJ1423" s="142"/>
    </row>
    <row r="1424" spans="1:36" ht="31.5" x14ac:dyDescent="0.25">
      <c r="A1424" s="23"/>
      <c r="B1424" s="35" t="s">
        <v>1558</v>
      </c>
      <c r="C1424" s="210" t="s">
        <v>31</v>
      </c>
      <c r="D1424" s="214" t="s">
        <v>31</v>
      </c>
      <c r="E1424" s="210" t="s">
        <v>31</v>
      </c>
      <c r="F1424" s="210" t="s">
        <v>31</v>
      </c>
      <c r="G1424" s="115">
        <f>SUM(G1425)</f>
        <v>2</v>
      </c>
      <c r="H1424" s="115">
        <f t="shared" ref="H1424:S1424" si="410">SUM(H1425)</f>
        <v>1</v>
      </c>
      <c r="I1424" s="209">
        <f t="shared" si="410"/>
        <v>174.3</v>
      </c>
      <c r="J1424" s="115">
        <f t="shared" si="410"/>
        <v>1</v>
      </c>
      <c r="K1424" s="115">
        <f t="shared" si="410"/>
        <v>0</v>
      </c>
      <c r="L1424" s="115">
        <f t="shared" si="410"/>
        <v>1</v>
      </c>
      <c r="M1424" s="209">
        <f t="shared" si="410"/>
        <v>29.2</v>
      </c>
      <c r="N1424" s="209">
        <f t="shared" si="410"/>
        <v>0</v>
      </c>
      <c r="O1424" s="209">
        <f t="shared" si="410"/>
        <v>29.2</v>
      </c>
      <c r="P1424" s="209">
        <f t="shared" si="410"/>
        <v>0</v>
      </c>
      <c r="Q1424" s="209">
        <f t="shared" si="410"/>
        <v>0</v>
      </c>
      <c r="R1424" s="209">
        <f t="shared" si="410"/>
        <v>0</v>
      </c>
      <c r="S1424" s="209">
        <f t="shared" si="410"/>
        <v>0</v>
      </c>
      <c r="T1424" s="209"/>
      <c r="U1424" s="144"/>
      <c r="AI1424" s="142"/>
      <c r="AJ1424" s="142"/>
    </row>
    <row r="1425" spans="1:36" x14ac:dyDescent="0.25">
      <c r="A1425" s="23">
        <v>43</v>
      </c>
      <c r="B1425" s="36" t="s">
        <v>1498</v>
      </c>
      <c r="C1425" s="210">
        <v>15</v>
      </c>
      <c r="D1425" s="214" t="s">
        <v>1499</v>
      </c>
      <c r="E1425" s="54">
        <v>42947</v>
      </c>
      <c r="F1425" s="54">
        <v>42978</v>
      </c>
      <c r="G1425" s="211">
        <v>2</v>
      </c>
      <c r="H1425" s="211">
        <v>1</v>
      </c>
      <c r="I1425" s="39">
        <v>174.3</v>
      </c>
      <c r="J1425" s="211">
        <f>SUM(K1425:L1425)</f>
        <v>1</v>
      </c>
      <c r="K1425" s="211">
        <v>0</v>
      </c>
      <c r="L1425" s="211">
        <v>1</v>
      </c>
      <c r="M1425" s="209">
        <f>SUM(N1425:O1425)</f>
        <v>29.2</v>
      </c>
      <c r="N1425" s="39">
        <v>0</v>
      </c>
      <c r="O1425" s="39">
        <v>29.2</v>
      </c>
      <c r="P1425" s="209"/>
      <c r="Q1425" s="209"/>
      <c r="R1425" s="209"/>
      <c r="S1425" s="209"/>
      <c r="T1425" s="210"/>
      <c r="U1425" s="144"/>
      <c r="AI1425" s="142"/>
      <c r="AJ1425" s="142"/>
    </row>
    <row r="1426" spans="1:36" x14ac:dyDescent="0.25">
      <c r="A1426" s="145"/>
      <c r="B1426" s="238"/>
      <c r="C1426" s="146"/>
      <c r="D1426" s="239"/>
      <c r="E1426" s="240"/>
      <c r="F1426" s="240"/>
      <c r="G1426" s="241"/>
      <c r="H1426" s="241"/>
      <c r="I1426" s="62"/>
      <c r="J1426" s="147"/>
      <c r="K1426" s="241"/>
      <c r="L1426" s="241"/>
      <c r="M1426" s="62"/>
      <c r="N1426" s="62"/>
      <c r="O1426" s="62"/>
      <c r="P1426" s="62"/>
      <c r="Q1426" s="62"/>
      <c r="R1426" s="62"/>
      <c r="S1426" s="62"/>
      <c r="T1426" s="146"/>
      <c r="U1426" s="144"/>
      <c r="AI1426" s="142"/>
      <c r="AJ1426" s="142"/>
    </row>
    <row r="1427" spans="1:36" x14ac:dyDescent="0.25">
      <c r="A1427" s="252" t="s">
        <v>1662</v>
      </c>
      <c r="B1427" s="252"/>
      <c r="C1427" s="252"/>
      <c r="D1427" s="252"/>
      <c r="E1427" s="252"/>
      <c r="F1427" s="252"/>
      <c r="G1427" s="252"/>
      <c r="H1427" s="252"/>
      <c r="I1427" s="252"/>
      <c r="J1427" s="252"/>
      <c r="K1427" s="252"/>
      <c r="L1427" s="252"/>
      <c r="M1427" s="252"/>
      <c r="N1427" s="252"/>
      <c r="O1427" s="252"/>
      <c r="P1427" s="252"/>
      <c r="Q1427" s="252"/>
      <c r="R1427" s="252"/>
      <c r="S1427" s="252"/>
      <c r="T1427" s="146"/>
      <c r="U1427" s="144"/>
    </row>
    <row r="1428" spans="1:36" x14ac:dyDescent="0.25">
      <c r="A1428" s="145"/>
      <c r="B1428" s="148"/>
      <c r="C1428" s="146"/>
      <c r="D1428" s="149"/>
      <c r="E1428" s="146"/>
      <c r="F1428" s="146"/>
      <c r="G1428" s="146"/>
      <c r="H1428" s="146"/>
      <c r="I1428" s="62"/>
      <c r="J1428" s="147"/>
      <c r="K1428" s="146"/>
      <c r="L1428" s="146"/>
      <c r="M1428" s="62"/>
      <c r="N1428" s="62"/>
      <c r="O1428" s="62"/>
      <c r="P1428" s="62"/>
      <c r="Q1428" s="62"/>
      <c r="R1428" s="62"/>
      <c r="S1428" s="62"/>
      <c r="T1428" s="146"/>
      <c r="U1428" s="144"/>
    </row>
    <row r="1429" spans="1:36" x14ac:dyDescent="0.25">
      <c r="A1429" s="145"/>
      <c r="B1429" s="148"/>
      <c r="C1429" s="146"/>
      <c r="D1429" s="149"/>
      <c r="E1429" s="146"/>
      <c r="F1429" s="146"/>
      <c r="G1429" s="146"/>
      <c r="H1429" s="146"/>
      <c r="I1429" s="62"/>
      <c r="J1429" s="147"/>
      <c r="K1429" s="146"/>
      <c r="L1429" s="146"/>
      <c r="M1429" s="62"/>
      <c r="N1429" s="62"/>
      <c r="O1429" s="62"/>
      <c r="P1429" s="62"/>
      <c r="Q1429" s="62"/>
      <c r="R1429" s="62"/>
      <c r="S1429" s="62"/>
      <c r="T1429" s="146"/>
      <c r="U1429" s="144"/>
    </row>
    <row r="1430" spans="1:36" x14ac:dyDescent="0.25">
      <c r="A1430" s="145"/>
      <c r="B1430" s="148"/>
      <c r="C1430" s="146"/>
      <c r="D1430" s="149"/>
      <c r="E1430" s="146"/>
      <c r="F1430" s="146"/>
      <c r="G1430" s="146"/>
      <c r="H1430" s="146"/>
      <c r="I1430" s="62"/>
      <c r="J1430" s="147"/>
      <c r="K1430" s="146"/>
      <c r="L1430" s="146"/>
      <c r="M1430" s="62"/>
      <c r="N1430" s="62"/>
      <c r="O1430" s="62"/>
      <c r="P1430" s="62"/>
      <c r="Q1430" s="62"/>
      <c r="R1430" s="62"/>
      <c r="S1430" s="62"/>
      <c r="T1430" s="146"/>
      <c r="U1430" s="144"/>
    </row>
    <row r="1431" spans="1:36" x14ac:dyDescent="0.25">
      <c r="A1431" s="145"/>
      <c r="B1431" s="148"/>
      <c r="C1431" s="146"/>
      <c r="D1431" s="149"/>
      <c r="E1431" s="146"/>
      <c r="F1431" s="146"/>
      <c r="G1431" s="146"/>
      <c r="H1431" s="146"/>
      <c r="I1431" s="62"/>
      <c r="J1431" s="147"/>
      <c r="K1431" s="146"/>
      <c r="L1431" s="146"/>
      <c r="M1431" s="62"/>
      <c r="N1431" s="62"/>
      <c r="O1431" s="62"/>
      <c r="P1431" s="62"/>
      <c r="Q1431" s="62"/>
      <c r="R1431" s="62"/>
      <c r="S1431" s="62"/>
      <c r="T1431" s="146"/>
      <c r="U1431" s="144"/>
    </row>
    <row r="1432" spans="1:36" x14ac:dyDescent="0.25">
      <c r="A1432" s="145"/>
      <c r="B1432" s="148"/>
      <c r="C1432" s="146"/>
      <c r="D1432" s="149"/>
      <c r="E1432" s="146"/>
      <c r="F1432" s="146"/>
      <c r="G1432" s="146"/>
      <c r="H1432" s="146"/>
      <c r="I1432" s="62"/>
      <c r="J1432" s="147"/>
      <c r="K1432" s="146"/>
      <c r="L1432" s="146"/>
      <c r="M1432" s="62"/>
      <c r="N1432" s="62"/>
      <c r="O1432" s="62"/>
      <c r="P1432" s="62"/>
      <c r="Q1432" s="62"/>
      <c r="R1432" s="62"/>
      <c r="S1432" s="62"/>
      <c r="T1432" s="146"/>
      <c r="U1432" s="144"/>
    </row>
    <row r="1433" spans="1:36" x14ac:dyDescent="0.25">
      <c r="A1433" s="145"/>
      <c r="B1433" s="148"/>
      <c r="C1433" s="146"/>
      <c r="D1433" s="149"/>
      <c r="E1433" s="146"/>
      <c r="F1433" s="146"/>
      <c r="G1433" s="146"/>
      <c r="H1433" s="146"/>
      <c r="I1433" s="62"/>
      <c r="J1433" s="147"/>
      <c r="K1433" s="146"/>
      <c r="L1433" s="146"/>
      <c r="M1433" s="62"/>
      <c r="N1433" s="62"/>
      <c r="O1433" s="62"/>
      <c r="P1433" s="62"/>
      <c r="Q1433" s="62"/>
      <c r="R1433" s="62"/>
      <c r="S1433" s="62"/>
      <c r="T1433" s="146"/>
      <c r="U1433" s="144"/>
    </row>
    <row r="1434" spans="1:36" x14ac:dyDescent="0.25">
      <c r="A1434" s="145"/>
      <c r="B1434" s="148"/>
      <c r="C1434" s="146"/>
      <c r="D1434" s="149"/>
      <c r="E1434" s="146"/>
      <c r="F1434" s="146"/>
      <c r="G1434" s="146"/>
      <c r="H1434" s="146"/>
      <c r="I1434" s="62"/>
      <c r="J1434" s="147"/>
      <c r="K1434" s="146"/>
      <c r="L1434" s="146"/>
      <c r="M1434" s="62"/>
      <c r="N1434" s="62"/>
      <c r="O1434" s="62"/>
      <c r="P1434" s="62"/>
      <c r="Q1434" s="62"/>
      <c r="R1434" s="62"/>
      <c r="S1434" s="62"/>
      <c r="T1434" s="146"/>
      <c r="U1434" s="144"/>
    </row>
    <row r="1435" spans="1:36" x14ac:dyDescent="0.25">
      <c r="A1435" s="145"/>
      <c r="B1435" s="148"/>
      <c r="C1435" s="146"/>
      <c r="D1435" s="149"/>
      <c r="E1435" s="146"/>
      <c r="F1435" s="146"/>
      <c r="G1435" s="146"/>
      <c r="H1435" s="146"/>
      <c r="I1435" s="62"/>
      <c r="J1435" s="147"/>
      <c r="K1435" s="146"/>
      <c r="L1435" s="146"/>
      <c r="M1435" s="62"/>
      <c r="N1435" s="62"/>
      <c r="O1435" s="62"/>
      <c r="P1435" s="62"/>
      <c r="Q1435" s="62"/>
      <c r="R1435" s="62"/>
      <c r="S1435" s="62"/>
      <c r="T1435" s="146"/>
      <c r="U1435" s="144"/>
    </row>
    <row r="1436" spans="1:36" x14ac:dyDescent="0.25">
      <c r="A1436" s="145"/>
      <c r="B1436" s="148"/>
      <c r="C1436" s="146"/>
      <c r="D1436" s="149"/>
      <c r="E1436" s="146"/>
      <c r="F1436" s="146"/>
      <c r="G1436" s="146"/>
      <c r="H1436" s="146"/>
      <c r="I1436" s="62"/>
      <c r="J1436" s="147"/>
      <c r="K1436" s="146"/>
      <c r="L1436" s="146"/>
      <c r="M1436" s="62"/>
      <c r="N1436" s="62"/>
      <c r="O1436" s="62"/>
      <c r="P1436" s="62"/>
      <c r="Q1436" s="62"/>
      <c r="R1436" s="62"/>
      <c r="S1436" s="62"/>
      <c r="T1436" s="146"/>
      <c r="U1436" s="144"/>
    </row>
    <row r="1437" spans="1:36" x14ac:dyDescent="0.25">
      <c r="A1437" s="145"/>
      <c r="B1437" s="148"/>
      <c r="C1437" s="146"/>
      <c r="D1437" s="149"/>
      <c r="E1437" s="146"/>
      <c r="F1437" s="146"/>
      <c r="G1437" s="146"/>
      <c r="H1437" s="146"/>
      <c r="I1437" s="62"/>
      <c r="J1437" s="147"/>
      <c r="K1437" s="146"/>
      <c r="L1437" s="146"/>
      <c r="M1437" s="62"/>
      <c r="N1437" s="62"/>
      <c r="O1437" s="62"/>
      <c r="P1437" s="62"/>
      <c r="Q1437" s="62"/>
      <c r="R1437" s="62"/>
      <c r="S1437" s="62"/>
      <c r="T1437" s="146"/>
      <c r="U1437" s="144"/>
    </row>
    <row r="1438" spans="1:36" x14ac:dyDescent="0.25">
      <c r="A1438" s="145"/>
      <c r="B1438" s="148"/>
      <c r="C1438" s="146"/>
      <c r="D1438" s="149"/>
      <c r="E1438" s="146"/>
      <c r="F1438" s="146"/>
      <c r="G1438" s="146"/>
      <c r="H1438" s="146"/>
      <c r="I1438" s="62"/>
      <c r="J1438" s="147"/>
      <c r="K1438" s="146"/>
      <c r="L1438" s="146"/>
      <c r="M1438" s="62"/>
      <c r="N1438" s="62"/>
      <c r="O1438" s="62"/>
      <c r="P1438" s="62"/>
      <c r="Q1438" s="62"/>
      <c r="R1438" s="62"/>
      <c r="S1438" s="62"/>
      <c r="T1438" s="146"/>
      <c r="U1438" s="144"/>
    </row>
    <row r="1439" spans="1:36" x14ac:dyDescent="0.25">
      <c r="A1439" s="145"/>
      <c r="B1439" s="148"/>
      <c r="C1439" s="146"/>
      <c r="D1439" s="149"/>
      <c r="E1439" s="146"/>
      <c r="F1439" s="146"/>
      <c r="G1439" s="146"/>
      <c r="H1439" s="146"/>
      <c r="I1439" s="62"/>
      <c r="J1439" s="147"/>
      <c r="K1439" s="146"/>
      <c r="L1439" s="146"/>
      <c r="M1439" s="62"/>
      <c r="N1439" s="62"/>
      <c r="O1439" s="62"/>
      <c r="P1439" s="62"/>
      <c r="Q1439" s="62"/>
      <c r="R1439" s="62"/>
      <c r="S1439" s="62"/>
      <c r="T1439" s="146"/>
      <c r="U1439" s="144"/>
    </row>
    <row r="1440" spans="1:36" x14ac:dyDescent="0.25">
      <c r="A1440" s="145"/>
      <c r="B1440" s="148"/>
      <c r="C1440" s="146"/>
      <c r="D1440" s="149"/>
      <c r="E1440" s="146"/>
      <c r="F1440" s="146"/>
      <c r="G1440" s="146"/>
      <c r="H1440" s="146"/>
      <c r="I1440" s="62"/>
      <c r="J1440" s="147"/>
      <c r="K1440" s="146"/>
      <c r="L1440" s="146"/>
      <c r="M1440" s="62"/>
      <c r="N1440" s="62"/>
      <c r="O1440" s="62"/>
      <c r="P1440" s="62"/>
      <c r="Q1440" s="62"/>
      <c r="R1440" s="62"/>
      <c r="S1440" s="62"/>
      <c r="T1440" s="146"/>
      <c r="U1440" s="144"/>
    </row>
    <row r="1441" spans="1:21" x14ac:dyDescent="0.25">
      <c r="A1441" s="145"/>
      <c r="B1441" s="148"/>
      <c r="C1441" s="146"/>
      <c r="D1441" s="149"/>
      <c r="E1441" s="146"/>
      <c r="F1441" s="146"/>
      <c r="G1441" s="146"/>
      <c r="H1441" s="146"/>
      <c r="I1441" s="62"/>
      <c r="J1441" s="147"/>
      <c r="K1441" s="146"/>
      <c r="L1441" s="146"/>
      <c r="M1441" s="62"/>
      <c r="N1441" s="62"/>
      <c r="O1441" s="62"/>
      <c r="P1441" s="62"/>
      <c r="Q1441" s="62"/>
      <c r="R1441" s="62"/>
      <c r="S1441" s="62"/>
      <c r="T1441" s="146"/>
      <c r="U1441" s="144"/>
    </row>
    <row r="1442" spans="1:21" x14ac:dyDescent="0.25">
      <c r="A1442" s="145"/>
      <c r="B1442" s="148"/>
      <c r="C1442" s="146"/>
      <c r="D1442" s="149"/>
      <c r="E1442" s="146"/>
      <c r="F1442" s="146"/>
      <c r="G1442" s="146"/>
      <c r="H1442" s="146"/>
      <c r="I1442" s="62"/>
      <c r="J1442" s="147"/>
      <c r="K1442" s="146"/>
      <c r="L1442" s="146"/>
      <c r="M1442" s="62"/>
      <c r="N1442" s="62"/>
      <c r="O1442" s="62"/>
      <c r="P1442" s="62"/>
      <c r="Q1442" s="62"/>
      <c r="R1442" s="62"/>
      <c r="S1442" s="62"/>
      <c r="T1442" s="146"/>
      <c r="U1442" s="144"/>
    </row>
    <row r="1443" spans="1:21" x14ac:dyDescent="0.25">
      <c r="A1443" s="145"/>
      <c r="B1443" s="148"/>
      <c r="C1443" s="146"/>
      <c r="D1443" s="149"/>
      <c r="E1443" s="146"/>
      <c r="F1443" s="146"/>
      <c r="G1443" s="146"/>
      <c r="H1443" s="146"/>
      <c r="I1443" s="62"/>
      <c r="J1443" s="147"/>
      <c r="K1443" s="146"/>
      <c r="L1443" s="146"/>
      <c r="M1443" s="62"/>
      <c r="N1443" s="62"/>
      <c r="O1443" s="62"/>
      <c r="P1443" s="62"/>
      <c r="Q1443" s="62"/>
      <c r="R1443" s="62"/>
      <c r="S1443" s="62"/>
      <c r="T1443" s="146"/>
      <c r="U1443" s="144"/>
    </row>
    <row r="1444" spans="1:21" x14ac:dyDescent="0.25">
      <c r="A1444" s="145"/>
      <c r="B1444" s="148"/>
      <c r="C1444" s="146"/>
      <c r="D1444" s="149"/>
      <c r="E1444" s="146"/>
      <c r="F1444" s="146"/>
      <c r="G1444" s="146"/>
      <c r="H1444" s="146"/>
      <c r="I1444" s="62"/>
      <c r="J1444" s="147"/>
      <c r="K1444" s="146"/>
      <c r="L1444" s="146"/>
      <c r="M1444" s="62"/>
      <c r="N1444" s="62"/>
      <c r="O1444" s="62"/>
      <c r="P1444" s="62"/>
      <c r="Q1444" s="62"/>
      <c r="R1444" s="62"/>
      <c r="S1444" s="62"/>
      <c r="T1444" s="146"/>
    </row>
    <row r="1445" spans="1:21" x14ac:dyDescent="0.25">
      <c r="A1445" s="145"/>
      <c r="B1445" s="148"/>
      <c r="C1445" s="146"/>
      <c r="D1445" s="149"/>
      <c r="E1445" s="146"/>
      <c r="F1445" s="146"/>
      <c r="G1445" s="146"/>
      <c r="H1445" s="146"/>
      <c r="I1445" s="62"/>
      <c r="J1445" s="147"/>
      <c r="K1445" s="146"/>
      <c r="L1445" s="146"/>
      <c r="M1445" s="62"/>
      <c r="N1445" s="62"/>
      <c r="O1445" s="62"/>
      <c r="P1445" s="62"/>
      <c r="Q1445" s="62"/>
      <c r="R1445" s="62"/>
      <c r="S1445" s="62"/>
      <c r="T1445" s="146"/>
    </row>
  </sheetData>
  <mergeCells count="22">
    <mergeCell ref="A1427:S1427"/>
    <mergeCell ref="M5:O5"/>
    <mergeCell ref="P5:T5"/>
    <mergeCell ref="A6:A8"/>
    <mergeCell ref="J6:J7"/>
    <mergeCell ref="K6:L6"/>
    <mergeCell ref="M6:M7"/>
    <mergeCell ref="N6:O6"/>
    <mergeCell ref="P6:P7"/>
    <mergeCell ref="Q6:T6"/>
    <mergeCell ref="C7:C8"/>
    <mergeCell ref="R1:T1"/>
    <mergeCell ref="A3:T3"/>
    <mergeCell ref="B5:B8"/>
    <mergeCell ref="C5:D6"/>
    <mergeCell ref="E5:E8"/>
    <mergeCell ref="F5:F8"/>
    <mergeCell ref="G5:G7"/>
    <mergeCell ref="H5:H7"/>
    <mergeCell ref="I5:I7"/>
    <mergeCell ref="J5:L5"/>
    <mergeCell ref="D7:D8"/>
  </mergeCells>
  <pageMargins left="0.11811023622047245" right="0.11811023622047245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38"/>
  <sheetViews>
    <sheetView view="pageBreakPreview" zoomScale="75" zoomScaleNormal="80" workbookViewId="0">
      <selection activeCell="Q3" sqref="Q3:T3"/>
    </sheetView>
  </sheetViews>
  <sheetFormatPr defaultColWidth="9.1796875" defaultRowHeight="14.5" x14ac:dyDescent="0.35"/>
  <cols>
    <col min="1" max="1" width="6.1796875" style="182" customWidth="1"/>
    <col min="2" max="2" width="38.54296875" style="183" customWidth="1"/>
    <col min="3" max="3" width="9.1796875" style="154"/>
    <col min="4" max="4" width="12.54296875" style="154" customWidth="1"/>
    <col min="5" max="8" width="12.7265625" style="154" customWidth="1"/>
    <col min="9" max="9" width="9.1796875" style="154"/>
    <col min="10" max="10" width="11.453125" style="154" customWidth="1"/>
    <col min="11" max="21" width="9.1796875" style="154"/>
    <col min="22" max="22" width="10.81640625" style="154" bestFit="1" customWidth="1"/>
    <col min="23" max="23" width="11.453125" style="154" bestFit="1" customWidth="1"/>
    <col min="24" max="16384" width="9.1796875" style="154"/>
  </cols>
  <sheetData>
    <row r="3" spans="1:20" x14ac:dyDescent="0.35">
      <c r="A3" s="217"/>
      <c r="B3" s="150"/>
      <c r="C3" s="151"/>
      <c r="D3" s="152"/>
      <c r="E3" s="217"/>
      <c r="F3" s="217"/>
      <c r="G3" s="217"/>
      <c r="H3" s="151"/>
      <c r="I3" s="151"/>
      <c r="J3" s="151"/>
      <c r="K3" s="153"/>
      <c r="L3" s="153"/>
      <c r="M3" s="153"/>
      <c r="N3" s="153"/>
      <c r="O3" s="153"/>
      <c r="P3" s="153"/>
      <c r="Q3" s="257" t="s">
        <v>1663</v>
      </c>
      <c r="R3" s="257"/>
      <c r="S3" s="257"/>
      <c r="T3" s="257"/>
    </row>
    <row r="4" spans="1:20" x14ac:dyDescent="0.35">
      <c r="A4" s="217"/>
      <c r="B4" s="150"/>
      <c r="C4" s="151"/>
      <c r="D4" s="152"/>
      <c r="E4" s="217"/>
      <c r="F4" s="217"/>
      <c r="G4" s="217"/>
      <c r="H4" s="151"/>
      <c r="I4" s="151"/>
      <c r="J4" s="151"/>
      <c r="K4" s="217"/>
      <c r="L4" s="217"/>
      <c r="M4" s="217"/>
      <c r="N4" s="151"/>
      <c r="O4" s="151"/>
      <c r="P4" s="151"/>
      <c r="Q4" s="257" t="s">
        <v>1561</v>
      </c>
      <c r="R4" s="257"/>
      <c r="S4" s="257"/>
      <c r="T4" s="258"/>
    </row>
    <row r="5" spans="1:20" x14ac:dyDescent="0.35">
      <c r="A5" s="259" t="s">
        <v>1562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</row>
    <row r="6" spans="1:20" x14ac:dyDescent="0.35">
      <c r="A6" s="259" t="s">
        <v>1563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</row>
    <row r="7" spans="1:20" ht="15" x14ac:dyDescent="0.25">
      <c r="A7" s="217"/>
      <c r="B7" s="150"/>
      <c r="C7" s="151"/>
      <c r="D7" s="152"/>
      <c r="E7" s="217"/>
      <c r="F7" s="217"/>
      <c r="G7" s="217"/>
      <c r="H7" s="151"/>
      <c r="I7" s="151"/>
      <c r="J7" s="151"/>
      <c r="K7" s="217"/>
      <c r="L7" s="217"/>
      <c r="M7" s="217"/>
      <c r="N7" s="151"/>
      <c r="O7" s="151"/>
      <c r="P7" s="151"/>
      <c r="Q7" s="217"/>
      <c r="R7" s="217"/>
      <c r="S7" s="217"/>
      <c r="T7" s="151"/>
    </row>
    <row r="8" spans="1:20" x14ac:dyDescent="0.35">
      <c r="A8" s="260" t="s">
        <v>1</v>
      </c>
      <c r="B8" s="260" t="s">
        <v>1564</v>
      </c>
      <c r="C8" s="263" t="s">
        <v>1565</v>
      </c>
      <c r="D8" s="263"/>
      <c r="E8" s="263"/>
      <c r="F8" s="263"/>
      <c r="G8" s="263"/>
      <c r="H8" s="263"/>
      <c r="I8" s="263" t="s">
        <v>1566</v>
      </c>
      <c r="J8" s="263"/>
      <c r="K8" s="263"/>
      <c r="L8" s="263"/>
      <c r="M8" s="263"/>
      <c r="N8" s="263"/>
      <c r="O8" s="263" t="s">
        <v>1567</v>
      </c>
      <c r="P8" s="263"/>
      <c r="Q8" s="263"/>
      <c r="R8" s="263"/>
      <c r="S8" s="263"/>
      <c r="T8" s="263"/>
    </row>
    <row r="9" spans="1:20" x14ac:dyDescent="0.35">
      <c r="A9" s="261"/>
      <c r="B9" s="261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</row>
    <row r="10" spans="1:20" ht="28" x14ac:dyDescent="0.35">
      <c r="A10" s="261"/>
      <c r="B10" s="261"/>
      <c r="C10" s="155" t="s">
        <v>1568</v>
      </c>
      <c r="D10" s="155" t="s">
        <v>1569</v>
      </c>
      <c r="E10" s="155" t="s">
        <v>1570</v>
      </c>
      <c r="F10" s="155" t="s">
        <v>1571</v>
      </c>
      <c r="G10" s="155" t="s">
        <v>1572</v>
      </c>
      <c r="H10" s="155" t="s">
        <v>1573</v>
      </c>
      <c r="I10" s="155" t="s">
        <v>1574</v>
      </c>
      <c r="J10" s="155" t="s">
        <v>1575</v>
      </c>
      <c r="K10" s="155" t="s">
        <v>1576</v>
      </c>
      <c r="L10" s="155" t="s">
        <v>1571</v>
      </c>
      <c r="M10" s="155" t="s">
        <v>1572</v>
      </c>
      <c r="N10" s="155" t="s">
        <v>1573</v>
      </c>
      <c r="O10" s="155" t="s">
        <v>1577</v>
      </c>
      <c r="P10" s="155" t="s">
        <v>1578</v>
      </c>
      <c r="Q10" s="155" t="s">
        <v>1579</v>
      </c>
      <c r="R10" s="155" t="s">
        <v>1571</v>
      </c>
      <c r="S10" s="155" t="s">
        <v>1572</v>
      </c>
      <c r="T10" s="155" t="s">
        <v>1573</v>
      </c>
    </row>
    <row r="11" spans="1:20" x14ac:dyDescent="0.35">
      <c r="A11" s="262"/>
      <c r="B11" s="262"/>
      <c r="C11" s="156" t="s">
        <v>27</v>
      </c>
      <c r="D11" s="157" t="s">
        <v>27</v>
      </c>
      <c r="E11" s="156" t="s">
        <v>27</v>
      </c>
      <c r="F11" s="156" t="s">
        <v>27</v>
      </c>
      <c r="G11" s="156" t="s">
        <v>27</v>
      </c>
      <c r="H11" s="156" t="s">
        <v>27</v>
      </c>
      <c r="I11" s="156" t="s">
        <v>28</v>
      </c>
      <c r="J11" s="156" t="s">
        <v>28</v>
      </c>
      <c r="K11" s="156" t="s">
        <v>28</v>
      </c>
      <c r="L11" s="156" t="s">
        <v>28</v>
      </c>
      <c r="M11" s="156" t="s">
        <v>28</v>
      </c>
      <c r="N11" s="156" t="s">
        <v>28</v>
      </c>
      <c r="O11" s="156" t="s">
        <v>26</v>
      </c>
      <c r="P11" s="156" t="s">
        <v>26</v>
      </c>
      <c r="Q11" s="156" t="s">
        <v>26</v>
      </c>
      <c r="R11" s="156" t="s">
        <v>26</v>
      </c>
      <c r="S11" s="156" t="s">
        <v>26</v>
      </c>
      <c r="T11" s="156" t="s">
        <v>26</v>
      </c>
    </row>
    <row r="12" spans="1:20" s="159" customFormat="1" ht="11.25" x14ac:dyDescent="0.2">
      <c r="A12" s="219">
        <v>1</v>
      </c>
      <c r="B12" s="210">
        <v>2</v>
      </c>
      <c r="C12" s="219">
        <v>3</v>
      </c>
      <c r="D12" s="158">
        <v>4</v>
      </c>
      <c r="E12" s="219">
        <v>5</v>
      </c>
      <c r="F12" s="219">
        <v>6</v>
      </c>
      <c r="G12" s="219">
        <v>7</v>
      </c>
      <c r="H12" s="219">
        <v>8</v>
      </c>
      <c r="I12" s="219">
        <v>9</v>
      </c>
      <c r="J12" s="219">
        <v>10</v>
      </c>
      <c r="K12" s="219">
        <v>11</v>
      </c>
      <c r="L12" s="219">
        <v>12</v>
      </c>
      <c r="M12" s="219">
        <v>13</v>
      </c>
      <c r="N12" s="219">
        <v>14</v>
      </c>
      <c r="O12" s="219">
        <v>15</v>
      </c>
      <c r="P12" s="219">
        <v>16</v>
      </c>
      <c r="Q12" s="219">
        <v>17</v>
      </c>
      <c r="R12" s="219">
        <v>18</v>
      </c>
      <c r="S12" s="219">
        <v>19</v>
      </c>
      <c r="T12" s="219">
        <v>20</v>
      </c>
    </row>
    <row r="13" spans="1:20" x14ac:dyDescent="0.35">
      <c r="A13" s="160"/>
      <c r="B13" s="161" t="s">
        <v>1580</v>
      </c>
      <c r="C13" s="162"/>
      <c r="D13" s="163">
        <f>SUM(D14:D126)</f>
        <v>52440.739999999991</v>
      </c>
      <c r="E13" s="163">
        <f>SUM(E14:E126)</f>
        <v>48287.93</v>
      </c>
      <c r="F13" s="163">
        <f>SUM(F15:F126)</f>
        <v>41763.590000000004</v>
      </c>
      <c r="G13" s="163">
        <f>SUM(G15:G126)</f>
        <v>46435.519999999997</v>
      </c>
      <c r="H13" s="164">
        <f>SUM(H14:H126)</f>
        <v>188927.78</v>
      </c>
      <c r="I13" s="165"/>
      <c r="J13" s="165">
        <f>SUM(J14:J126)</f>
        <v>1336</v>
      </c>
      <c r="K13" s="165">
        <f>SUM(K14:K126)</f>
        <v>1235</v>
      </c>
      <c r="L13" s="165">
        <f>SUM(L14:L126)</f>
        <v>1071</v>
      </c>
      <c r="M13" s="165">
        <f>SUM(M14:M126)</f>
        <v>1203</v>
      </c>
      <c r="N13" s="165">
        <f>SUM(N14:N126)</f>
        <v>4845</v>
      </c>
      <c r="O13" s="165"/>
      <c r="P13" s="165">
        <f>SUM(P14:P126)</f>
        <v>3361</v>
      </c>
      <c r="Q13" s="165">
        <f>SUM(Q14:Q126)</f>
        <v>3056</v>
      </c>
      <c r="R13" s="165">
        <f>SUM(R14:R126)</f>
        <v>2679</v>
      </c>
      <c r="S13" s="165">
        <f>SUM(S14:S126)</f>
        <v>2999</v>
      </c>
      <c r="T13" s="166">
        <f>SUM(T14:T126)</f>
        <v>12095</v>
      </c>
    </row>
    <row r="14" spans="1:20" x14ac:dyDescent="0.35">
      <c r="A14" s="167"/>
      <c r="B14" s="168" t="s">
        <v>57</v>
      </c>
      <c r="C14" s="169"/>
      <c r="D14" s="157"/>
      <c r="E14" s="157"/>
      <c r="F14" s="157"/>
      <c r="G14" s="157"/>
      <c r="H14" s="157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</row>
    <row r="15" spans="1:20" ht="28" x14ac:dyDescent="0.35">
      <c r="A15" s="167" t="s">
        <v>269</v>
      </c>
      <c r="B15" s="168" t="s">
        <v>1581</v>
      </c>
      <c r="C15" s="171"/>
      <c r="D15" s="172">
        <v>1264.7</v>
      </c>
      <c r="E15" s="172">
        <v>1421.5</v>
      </c>
      <c r="F15" s="172"/>
      <c r="G15" s="172"/>
      <c r="H15" s="172">
        <f>SUM(D15:G15)</f>
        <v>2686.2</v>
      </c>
      <c r="I15" s="173"/>
      <c r="J15" s="173">
        <v>28</v>
      </c>
      <c r="K15" s="173">
        <v>32</v>
      </c>
      <c r="L15" s="173"/>
      <c r="M15" s="173"/>
      <c r="N15" s="173">
        <f t="shared" ref="N15:N22" si="0">SUM(J15:M15)</f>
        <v>60</v>
      </c>
      <c r="O15" s="173"/>
      <c r="P15" s="173">
        <v>92</v>
      </c>
      <c r="Q15" s="173">
        <v>92</v>
      </c>
      <c r="R15" s="173"/>
      <c r="S15" s="173"/>
      <c r="T15" s="173">
        <f t="shared" ref="T15:T22" si="1">SUM(P15:S15)</f>
        <v>184</v>
      </c>
    </row>
    <row r="16" spans="1:20" ht="28" x14ac:dyDescent="0.35">
      <c r="A16" s="167" t="s">
        <v>96</v>
      </c>
      <c r="B16" s="174" t="s">
        <v>928</v>
      </c>
      <c r="C16" s="171"/>
      <c r="D16" s="172"/>
      <c r="E16" s="172"/>
      <c r="F16" s="172">
        <v>516.79999999999995</v>
      </c>
      <c r="G16" s="172"/>
      <c r="H16" s="172">
        <f>SUM(D16:G16)</f>
        <v>516.79999999999995</v>
      </c>
      <c r="I16" s="173"/>
      <c r="J16" s="173"/>
      <c r="K16" s="173"/>
      <c r="L16" s="173">
        <v>13</v>
      </c>
      <c r="M16" s="173"/>
      <c r="N16" s="173">
        <f t="shared" si="0"/>
        <v>13</v>
      </c>
      <c r="O16" s="173"/>
      <c r="P16" s="173"/>
      <c r="Q16" s="173"/>
      <c r="R16" s="173">
        <v>40</v>
      </c>
      <c r="S16" s="173"/>
      <c r="T16" s="173">
        <f t="shared" si="1"/>
        <v>40</v>
      </c>
    </row>
    <row r="17" spans="1:23" ht="28" x14ac:dyDescent="0.35">
      <c r="A17" s="167" t="s">
        <v>98</v>
      </c>
      <c r="B17" s="174" t="s">
        <v>1228</v>
      </c>
      <c r="C17" s="171"/>
      <c r="D17" s="172"/>
      <c r="E17" s="172"/>
      <c r="F17" s="172"/>
      <c r="G17" s="172">
        <v>186.9</v>
      </c>
      <c r="H17" s="172">
        <f>SUM(D17:G17)</f>
        <v>186.9</v>
      </c>
      <c r="I17" s="173"/>
      <c r="J17" s="173"/>
      <c r="K17" s="173"/>
      <c r="L17" s="173"/>
      <c r="M17" s="173">
        <v>4</v>
      </c>
      <c r="N17" s="173">
        <f t="shared" si="0"/>
        <v>4</v>
      </c>
      <c r="O17" s="173"/>
      <c r="P17" s="173"/>
      <c r="Q17" s="173"/>
      <c r="R17" s="173"/>
      <c r="S17" s="173">
        <v>12</v>
      </c>
      <c r="T17" s="173">
        <f t="shared" si="1"/>
        <v>12</v>
      </c>
    </row>
    <row r="18" spans="1:23" x14ac:dyDescent="0.35">
      <c r="A18" s="167"/>
      <c r="B18" s="175" t="s">
        <v>36</v>
      </c>
      <c r="C18" s="171"/>
      <c r="D18" s="172"/>
      <c r="E18" s="172"/>
      <c r="F18" s="172"/>
      <c r="G18" s="172"/>
      <c r="H18" s="172"/>
      <c r="I18" s="173"/>
      <c r="J18" s="173"/>
      <c r="K18" s="173"/>
      <c r="L18" s="173"/>
      <c r="M18" s="173"/>
      <c r="N18" s="173">
        <f t="shared" si="0"/>
        <v>0</v>
      </c>
      <c r="O18" s="173"/>
      <c r="P18" s="173"/>
      <c r="Q18" s="173"/>
      <c r="R18" s="173"/>
      <c r="S18" s="173"/>
      <c r="T18" s="173">
        <f t="shared" si="1"/>
        <v>0</v>
      </c>
    </row>
    <row r="19" spans="1:23" ht="28" x14ac:dyDescent="0.35">
      <c r="A19" s="167" t="s">
        <v>100</v>
      </c>
      <c r="B19" s="168" t="s">
        <v>37</v>
      </c>
      <c r="C19" s="171"/>
      <c r="D19" s="172">
        <v>1045.18</v>
      </c>
      <c r="E19" s="172"/>
      <c r="F19" s="172">
        <v>695.92</v>
      </c>
      <c r="G19" s="172"/>
      <c r="H19" s="172">
        <f>SUM(D19:G19)</f>
        <v>1741.1</v>
      </c>
      <c r="I19" s="173"/>
      <c r="J19" s="173">
        <v>34</v>
      </c>
      <c r="K19" s="173"/>
      <c r="L19" s="173">
        <v>23</v>
      </c>
      <c r="M19" s="173"/>
      <c r="N19" s="173">
        <f t="shared" si="0"/>
        <v>57</v>
      </c>
      <c r="O19" s="173"/>
      <c r="P19" s="173">
        <v>71</v>
      </c>
      <c r="Q19" s="173"/>
      <c r="R19" s="173">
        <v>43</v>
      </c>
      <c r="S19" s="173"/>
      <c r="T19" s="173">
        <f t="shared" si="1"/>
        <v>114</v>
      </c>
    </row>
    <row r="20" spans="1:23" ht="28" x14ac:dyDescent="0.35">
      <c r="A20" s="167" t="s">
        <v>288</v>
      </c>
      <c r="B20" s="168" t="s">
        <v>1582</v>
      </c>
      <c r="C20" s="171"/>
      <c r="D20" s="172"/>
      <c r="E20" s="172">
        <v>1271.5999999999999</v>
      </c>
      <c r="F20" s="172"/>
      <c r="G20" s="172"/>
      <c r="H20" s="172">
        <f>SUM(D20:G20)</f>
        <v>1271.5999999999999</v>
      </c>
      <c r="I20" s="173"/>
      <c r="J20" s="173"/>
      <c r="K20" s="173">
        <v>25</v>
      </c>
      <c r="L20" s="173"/>
      <c r="M20" s="173"/>
      <c r="N20" s="173">
        <f t="shared" si="0"/>
        <v>25</v>
      </c>
      <c r="O20" s="173"/>
      <c r="P20" s="173"/>
      <c r="Q20" s="173">
        <v>67</v>
      </c>
      <c r="R20" s="173"/>
      <c r="S20" s="173"/>
      <c r="T20" s="173">
        <f t="shared" si="1"/>
        <v>67</v>
      </c>
    </row>
    <row r="21" spans="1:23" ht="28" x14ac:dyDescent="0.35">
      <c r="A21" s="167" t="s">
        <v>71</v>
      </c>
      <c r="B21" s="174" t="s">
        <v>1210</v>
      </c>
      <c r="C21" s="171"/>
      <c r="D21" s="172"/>
      <c r="E21" s="172">
        <v>1418.58</v>
      </c>
      <c r="F21" s="172"/>
      <c r="G21" s="172">
        <v>1780.54</v>
      </c>
      <c r="H21" s="172">
        <f>SUM(D21:G21)</f>
        <v>3199.12</v>
      </c>
      <c r="I21" s="173"/>
      <c r="J21" s="173"/>
      <c r="K21" s="173">
        <v>40</v>
      </c>
      <c r="L21" s="173"/>
      <c r="M21" s="173">
        <v>42</v>
      </c>
      <c r="N21" s="173">
        <f t="shared" si="0"/>
        <v>82</v>
      </c>
      <c r="O21" s="173"/>
      <c r="P21" s="173"/>
      <c r="Q21" s="173">
        <v>95</v>
      </c>
      <c r="R21" s="173"/>
      <c r="S21" s="173">
        <v>95</v>
      </c>
      <c r="T21" s="173">
        <f t="shared" si="1"/>
        <v>190</v>
      </c>
    </row>
    <row r="22" spans="1:23" ht="28" x14ac:dyDescent="0.35">
      <c r="A22" s="167" t="s">
        <v>277</v>
      </c>
      <c r="B22" s="168" t="s">
        <v>1583</v>
      </c>
      <c r="C22" s="171"/>
      <c r="D22" s="172">
        <v>3284.66</v>
      </c>
      <c r="E22" s="172"/>
      <c r="F22" s="172">
        <v>1934.35</v>
      </c>
      <c r="G22" s="172"/>
      <c r="H22" s="172">
        <f>SUM(D22:G22)</f>
        <v>5219.01</v>
      </c>
      <c r="I22" s="173"/>
      <c r="J22" s="173">
        <v>70</v>
      </c>
      <c r="K22" s="173"/>
      <c r="L22" s="173">
        <v>48</v>
      </c>
      <c r="M22" s="173"/>
      <c r="N22" s="173">
        <f t="shared" si="0"/>
        <v>118</v>
      </c>
      <c r="O22" s="173"/>
      <c r="P22" s="173">
        <v>155</v>
      </c>
      <c r="Q22" s="173"/>
      <c r="R22" s="173">
        <v>90</v>
      </c>
      <c r="S22" s="173"/>
      <c r="T22" s="173">
        <f t="shared" si="1"/>
        <v>245</v>
      </c>
    </row>
    <row r="23" spans="1:23" x14ac:dyDescent="0.35">
      <c r="A23" s="218"/>
      <c r="B23" s="175" t="s">
        <v>65</v>
      </c>
      <c r="C23" s="171"/>
      <c r="D23" s="172"/>
      <c r="E23" s="172"/>
      <c r="F23" s="172"/>
      <c r="G23" s="172"/>
      <c r="H23" s="172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W23" s="176"/>
    </row>
    <row r="24" spans="1:23" ht="28" x14ac:dyDescent="0.35">
      <c r="A24" s="167" t="s">
        <v>116</v>
      </c>
      <c r="B24" s="168" t="s">
        <v>1230</v>
      </c>
      <c r="C24" s="171"/>
      <c r="D24" s="172"/>
      <c r="E24" s="172"/>
      <c r="F24" s="172"/>
      <c r="G24" s="172">
        <v>84.92</v>
      </c>
      <c r="H24" s="172">
        <f>SUM(D24:G24)</f>
        <v>84.92</v>
      </c>
      <c r="I24" s="173"/>
      <c r="J24" s="173"/>
      <c r="K24" s="173"/>
      <c r="L24" s="173"/>
      <c r="M24" s="173">
        <v>2</v>
      </c>
      <c r="N24" s="173">
        <f>SUM(J24:M24)</f>
        <v>2</v>
      </c>
      <c r="O24" s="173"/>
      <c r="P24" s="173"/>
      <c r="Q24" s="173"/>
      <c r="R24" s="173"/>
      <c r="S24" s="173">
        <v>3</v>
      </c>
      <c r="T24" s="173">
        <f>SUM(P24:S24)</f>
        <v>3</v>
      </c>
    </row>
    <row r="25" spans="1:23" ht="28" x14ac:dyDescent="0.35">
      <c r="A25" s="167" t="s">
        <v>155</v>
      </c>
      <c r="B25" s="168" t="s">
        <v>443</v>
      </c>
      <c r="C25" s="171"/>
      <c r="D25" s="172">
        <v>3890.52</v>
      </c>
      <c r="E25" s="172">
        <v>2905.9</v>
      </c>
      <c r="F25" s="172"/>
      <c r="G25" s="172">
        <v>12095.3</v>
      </c>
      <c r="H25" s="172">
        <f>SUM(D25:G25)</f>
        <v>18891.72</v>
      </c>
      <c r="I25" s="173"/>
      <c r="J25" s="173">
        <v>95</v>
      </c>
      <c r="K25" s="173">
        <v>70</v>
      </c>
      <c r="L25" s="173"/>
      <c r="M25" s="173">
        <v>312</v>
      </c>
      <c r="N25" s="173">
        <f>SUM(J25:M25)</f>
        <v>477</v>
      </c>
      <c r="O25" s="173"/>
      <c r="P25" s="173">
        <v>235</v>
      </c>
      <c r="Q25" s="173">
        <v>179</v>
      </c>
      <c r="R25" s="173"/>
      <c r="S25" s="173">
        <v>859</v>
      </c>
      <c r="T25" s="173">
        <f>SUM(P25:S25)</f>
        <v>1273</v>
      </c>
    </row>
    <row r="26" spans="1:23" ht="28" x14ac:dyDescent="0.35">
      <c r="A26" s="167" t="s">
        <v>263</v>
      </c>
      <c r="B26" s="168" t="s">
        <v>89</v>
      </c>
      <c r="C26" s="171"/>
      <c r="D26" s="172">
        <v>1780.1</v>
      </c>
      <c r="E26" s="172">
        <v>1143</v>
      </c>
      <c r="F26" s="172"/>
      <c r="G26" s="172">
        <v>3959.9</v>
      </c>
      <c r="H26" s="172">
        <f>SUM(D26:G26)</f>
        <v>6883</v>
      </c>
      <c r="I26" s="173"/>
      <c r="J26" s="173">
        <v>49</v>
      </c>
      <c r="K26" s="173">
        <v>34</v>
      </c>
      <c r="L26" s="173"/>
      <c r="M26" s="173">
        <v>109</v>
      </c>
      <c r="N26" s="173">
        <f>SUM(J26:M26)</f>
        <v>192</v>
      </c>
      <c r="O26" s="173"/>
      <c r="P26" s="173">
        <v>133</v>
      </c>
      <c r="Q26" s="173">
        <v>74</v>
      </c>
      <c r="R26" s="173"/>
      <c r="S26" s="173">
        <v>271</v>
      </c>
      <c r="T26" s="173">
        <f>SUM(P26:S26)</f>
        <v>478</v>
      </c>
    </row>
    <row r="27" spans="1:23" ht="28" x14ac:dyDescent="0.35">
      <c r="A27" s="167" t="s">
        <v>104</v>
      </c>
      <c r="B27" s="168" t="s">
        <v>107</v>
      </c>
      <c r="C27" s="171"/>
      <c r="D27" s="172">
        <v>4009.5</v>
      </c>
      <c r="E27" s="172">
        <v>2580.19</v>
      </c>
      <c r="F27" s="172">
        <v>2688</v>
      </c>
      <c r="G27" s="172">
        <v>2183.1</v>
      </c>
      <c r="H27" s="172">
        <f>SUM(D27:G27)</f>
        <v>11460.79</v>
      </c>
      <c r="I27" s="173"/>
      <c r="J27" s="173">
        <v>92</v>
      </c>
      <c r="K27" s="173">
        <v>51</v>
      </c>
      <c r="L27" s="173">
        <v>60</v>
      </c>
      <c r="M27" s="173">
        <v>49</v>
      </c>
      <c r="N27" s="173">
        <f>SUM(J27:M27)</f>
        <v>252</v>
      </c>
      <c r="O27" s="173"/>
      <c r="P27" s="173">
        <f>153+72</f>
        <v>225</v>
      </c>
      <c r="Q27" s="173">
        <v>146</v>
      </c>
      <c r="R27" s="173">
        <v>144</v>
      </c>
      <c r="S27" s="173">
        <v>125</v>
      </c>
      <c r="T27" s="173">
        <f>SUM(P27:S27)</f>
        <v>640</v>
      </c>
    </row>
    <row r="28" spans="1:23" ht="28" x14ac:dyDescent="0.35">
      <c r="A28" s="167" t="s">
        <v>82</v>
      </c>
      <c r="B28" s="174" t="s">
        <v>947</v>
      </c>
      <c r="C28" s="171"/>
      <c r="D28" s="172"/>
      <c r="E28" s="172">
        <v>47.6</v>
      </c>
      <c r="F28" s="172">
        <v>190.1</v>
      </c>
      <c r="G28" s="172"/>
      <c r="H28" s="172">
        <f>SUM(D28:G28)</f>
        <v>237.7</v>
      </c>
      <c r="I28" s="173"/>
      <c r="J28" s="173"/>
      <c r="K28" s="173">
        <v>1</v>
      </c>
      <c r="L28" s="173">
        <v>5</v>
      </c>
      <c r="M28" s="173"/>
      <c r="N28" s="173">
        <f>SUM(J28:M28)</f>
        <v>6</v>
      </c>
      <c r="O28" s="173"/>
      <c r="P28" s="173"/>
      <c r="Q28" s="173">
        <v>1</v>
      </c>
      <c r="R28" s="173">
        <v>18</v>
      </c>
      <c r="S28" s="173"/>
      <c r="T28" s="173">
        <f>SUM(P28:S28)</f>
        <v>19</v>
      </c>
    </row>
    <row r="29" spans="1:23" x14ac:dyDescent="0.35">
      <c r="A29" s="218"/>
      <c r="B29" s="168" t="s">
        <v>119</v>
      </c>
      <c r="C29" s="171"/>
      <c r="D29" s="172"/>
      <c r="E29" s="172"/>
      <c r="F29" s="172"/>
      <c r="G29" s="172"/>
      <c r="H29" s="172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</row>
    <row r="30" spans="1:23" ht="28" x14ac:dyDescent="0.35">
      <c r="A30" s="167" t="s">
        <v>40</v>
      </c>
      <c r="B30" s="168" t="s">
        <v>954</v>
      </c>
      <c r="C30" s="171"/>
      <c r="D30" s="172"/>
      <c r="E30" s="172"/>
      <c r="F30" s="172">
        <v>510.7</v>
      </c>
      <c r="G30" s="172"/>
      <c r="H30" s="172">
        <f t="shared" ref="H30:H44" si="2">SUM(D30:G30)</f>
        <v>510.7</v>
      </c>
      <c r="I30" s="173"/>
      <c r="J30" s="173"/>
      <c r="K30" s="173"/>
      <c r="L30" s="173">
        <v>14</v>
      </c>
      <c r="M30" s="173"/>
      <c r="N30" s="173">
        <f t="shared" ref="N30:N44" si="3">SUM(J30:M30)</f>
        <v>14</v>
      </c>
      <c r="O30" s="173"/>
      <c r="P30" s="173"/>
      <c r="Q30" s="173"/>
      <c r="R30" s="173">
        <v>28</v>
      </c>
      <c r="S30" s="173"/>
      <c r="T30" s="173">
        <f t="shared" ref="T30:T44" si="4">SUM(P30:S30)</f>
        <v>28</v>
      </c>
    </row>
    <row r="31" spans="1:23" ht="28" x14ac:dyDescent="0.35">
      <c r="A31" s="167" t="s">
        <v>102</v>
      </c>
      <c r="B31" s="168" t="s">
        <v>961</v>
      </c>
      <c r="C31" s="171"/>
      <c r="D31" s="172"/>
      <c r="E31" s="172"/>
      <c r="F31" s="172">
        <v>1530.17</v>
      </c>
      <c r="G31" s="172"/>
      <c r="H31" s="172">
        <f t="shared" si="2"/>
        <v>1530.17</v>
      </c>
      <c r="I31" s="173"/>
      <c r="J31" s="173"/>
      <c r="K31" s="173"/>
      <c r="L31" s="173">
        <v>43</v>
      </c>
      <c r="M31" s="173"/>
      <c r="N31" s="173">
        <f t="shared" si="3"/>
        <v>43</v>
      </c>
      <c r="O31" s="173"/>
      <c r="P31" s="173"/>
      <c r="Q31" s="173"/>
      <c r="R31" s="173">
        <v>103</v>
      </c>
      <c r="S31" s="173"/>
      <c r="T31" s="173">
        <f t="shared" si="4"/>
        <v>103</v>
      </c>
    </row>
    <row r="32" spans="1:23" ht="28" x14ac:dyDescent="0.35">
      <c r="A32" s="167" t="s">
        <v>172</v>
      </c>
      <c r="B32" s="168" t="s">
        <v>163</v>
      </c>
      <c r="C32" s="171"/>
      <c r="D32" s="172">
        <v>5176</v>
      </c>
      <c r="E32" s="172">
        <v>5209.2</v>
      </c>
      <c r="F32" s="172">
        <v>3240.8</v>
      </c>
      <c r="G32" s="172"/>
      <c r="H32" s="172">
        <f t="shared" si="2"/>
        <v>13626</v>
      </c>
      <c r="I32" s="173"/>
      <c r="J32" s="173">
        <v>124</v>
      </c>
      <c r="K32" s="173">
        <v>117</v>
      </c>
      <c r="L32" s="173">
        <v>62</v>
      </c>
      <c r="M32" s="173"/>
      <c r="N32" s="173">
        <f t="shared" si="3"/>
        <v>303</v>
      </c>
      <c r="O32" s="173"/>
      <c r="P32" s="173">
        <f>239+64</f>
        <v>303</v>
      </c>
      <c r="Q32" s="173">
        <v>273</v>
      </c>
      <c r="R32" s="173">
        <v>201</v>
      </c>
      <c r="S32" s="173"/>
      <c r="T32" s="173">
        <f t="shared" si="4"/>
        <v>777</v>
      </c>
    </row>
    <row r="33" spans="1:20" ht="28" x14ac:dyDescent="0.35">
      <c r="A33" s="167" t="s">
        <v>174</v>
      </c>
      <c r="B33" s="174" t="s">
        <v>1584</v>
      </c>
      <c r="C33" s="171"/>
      <c r="D33" s="172"/>
      <c r="E33" s="172">
        <v>53.1</v>
      </c>
      <c r="F33" s="172"/>
      <c r="G33" s="172">
        <v>1672.9</v>
      </c>
      <c r="H33" s="172">
        <f t="shared" si="2"/>
        <v>1726</v>
      </c>
      <c r="I33" s="173"/>
      <c r="J33" s="173"/>
      <c r="K33" s="173">
        <v>2</v>
      </c>
      <c r="L33" s="173"/>
      <c r="M33" s="173">
        <v>38</v>
      </c>
      <c r="N33" s="173">
        <f t="shared" si="3"/>
        <v>40</v>
      </c>
      <c r="O33" s="173"/>
      <c r="P33" s="173"/>
      <c r="Q33" s="173">
        <v>7</v>
      </c>
      <c r="R33" s="173"/>
      <c r="S33" s="173">
        <v>87</v>
      </c>
      <c r="T33" s="173">
        <f t="shared" si="4"/>
        <v>94</v>
      </c>
    </row>
    <row r="34" spans="1:20" ht="28" x14ac:dyDescent="0.35">
      <c r="A34" s="167" t="s">
        <v>80</v>
      </c>
      <c r="B34" s="174" t="s">
        <v>1519</v>
      </c>
      <c r="C34" s="171"/>
      <c r="D34" s="172"/>
      <c r="E34" s="172"/>
      <c r="F34" s="172"/>
      <c r="G34" s="172">
        <v>250.27</v>
      </c>
      <c r="H34" s="172">
        <f t="shared" si="2"/>
        <v>250.27</v>
      </c>
      <c r="I34" s="173"/>
      <c r="J34" s="173"/>
      <c r="K34" s="173"/>
      <c r="L34" s="173"/>
      <c r="M34" s="173">
        <v>5</v>
      </c>
      <c r="N34" s="173">
        <f t="shared" si="3"/>
        <v>5</v>
      </c>
      <c r="O34" s="173"/>
      <c r="P34" s="173"/>
      <c r="Q34" s="173"/>
      <c r="R34" s="173"/>
      <c r="S34" s="173">
        <v>18</v>
      </c>
      <c r="T34" s="173">
        <f t="shared" si="4"/>
        <v>18</v>
      </c>
    </row>
    <row r="35" spans="1:20" ht="28" x14ac:dyDescent="0.35">
      <c r="A35" s="167" t="s">
        <v>181</v>
      </c>
      <c r="B35" s="174" t="s">
        <v>889</v>
      </c>
      <c r="C35" s="171"/>
      <c r="D35" s="172"/>
      <c r="E35" s="172">
        <v>37.700000000000003</v>
      </c>
      <c r="F35" s="172">
        <v>384.4</v>
      </c>
      <c r="G35" s="172"/>
      <c r="H35" s="172">
        <f t="shared" si="2"/>
        <v>422.09999999999997</v>
      </c>
      <c r="I35" s="173"/>
      <c r="J35" s="173"/>
      <c r="K35" s="173">
        <v>1</v>
      </c>
      <c r="L35" s="173">
        <v>10</v>
      </c>
      <c r="M35" s="173"/>
      <c r="N35" s="173">
        <f t="shared" si="3"/>
        <v>11</v>
      </c>
      <c r="O35" s="173"/>
      <c r="P35" s="173"/>
      <c r="Q35" s="173">
        <v>3</v>
      </c>
      <c r="R35" s="173">
        <v>35</v>
      </c>
      <c r="S35" s="173"/>
      <c r="T35" s="173">
        <f t="shared" si="4"/>
        <v>38</v>
      </c>
    </row>
    <row r="36" spans="1:20" ht="28" x14ac:dyDescent="0.35">
      <c r="A36" s="167" t="s">
        <v>64</v>
      </c>
      <c r="B36" s="174" t="s">
        <v>351</v>
      </c>
      <c r="C36" s="171"/>
      <c r="D36" s="172">
        <v>2463.21</v>
      </c>
      <c r="E36" s="172">
        <v>220.4</v>
      </c>
      <c r="F36" s="172"/>
      <c r="G36" s="172">
        <v>105.5</v>
      </c>
      <c r="H36" s="172">
        <f t="shared" si="2"/>
        <v>2789.11</v>
      </c>
      <c r="I36" s="173"/>
      <c r="J36" s="173">
        <v>72</v>
      </c>
      <c r="K36" s="173">
        <v>4</v>
      </c>
      <c r="L36" s="173"/>
      <c r="M36" s="173">
        <v>4</v>
      </c>
      <c r="N36" s="173">
        <f t="shared" si="3"/>
        <v>80</v>
      </c>
      <c r="O36" s="173"/>
      <c r="P36" s="173">
        <v>169</v>
      </c>
      <c r="Q36" s="173">
        <v>9</v>
      </c>
      <c r="R36" s="173"/>
      <c r="S36" s="173">
        <v>7</v>
      </c>
      <c r="T36" s="173">
        <f t="shared" si="4"/>
        <v>185</v>
      </c>
    </row>
    <row r="37" spans="1:20" ht="28" x14ac:dyDescent="0.35">
      <c r="A37" s="167" t="s">
        <v>56</v>
      </c>
      <c r="B37" s="174" t="s">
        <v>1521</v>
      </c>
      <c r="C37" s="171"/>
      <c r="D37" s="172"/>
      <c r="E37" s="172"/>
      <c r="G37" s="172">
        <v>288.60000000000002</v>
      </c>
      <c r="H37" s="172">
        <f t="shared" si="2"/>
        <v>288.60000000000002</v>
      </c>
      <c r="I37" s="173"/>
      <c r="J37" s="173"/>
      <c r="K37" s="173"/>
      <c r="M37" s="173">
        <v>8</v>
      </c>
      <c r="N37" s="173">
        <f t="shared" si="3"/>
        <v>8</v>
      </c>
      <c r="O37" s="173"/>
      <c r="P37" s="173"/>
      <c r="Q37" s="173"/>
      <c r="S37" s="173">
        <v>13</v>
      </c>
      <c r="T37" s="173">
        <f t="shared" si="4"/>
        <v>13</v>
      </c>
    </row>
    <row r="38" spans="1:20" ht="28" x14ac:dyDescent="0.35">
      <c r="A38" s="167" t="s">
        <v>54</v>
      </c>
      <c r="B38" s="174" t="s">
        <v>986</v>
      </c>
      <c r="C38" s="171"/>
      <c r="D38" s="172"/>
      <c r="E38" s="172"/>
      <c r="F38" s="172">
        <v>66.2</v>
      </c>
      <c r="G38" s="172"/>
      <c r="H38" s="172">
        <f t="shared" si="2"/>
        <v>66.2</v>
      </c>
      <c r="I38" s="173"/>
      <c r="J38" s="173"/>
      <c r="K38" s="173"/>
      <c r="L38" s="173">
        <v>2</v>
      </c>
      <c r="M38" s="173"/>
      <c r="N38" s="173">
        <f t="shared" si="3"/>
        <v>2</v>
      </c>
      <c r="O38" s="173"/>
      <c r="P38" s="173"/>
      <c r="Q38" s="173"/>
      <c r="R38" s="173">
        <v>10</v>
      </c>
      <c r="S38" s="173"/>
      <c r="T38" s="173">
        <f t="shared" si="4"/>
        <v>10</v>
      </c>
    </row>
    <row r="39" spans="1:20" ht="28" x14ac:dyDescent="0.35">
      <c r="A39" s="167" t="s">
        <v>52</v>
      </c>
      <c r="B39" s="168" t="s">
        <v>120</v>
      </c>
      <c r="C39" s="171"/>
      <c r="D39" s="172">
        <f>1625.1+41.2</f>
        <v>1666.3</v>
      </c>
      <c r="E39" s="172"/>
      <c r="F39" s="172">
        <v>1648.4</v>
      </c>
      <c r="G39" s="172">
        <v>1479.7</v>
      </c>
      <c r="H39" s="172">
        <f t="shared" si="2"/>
        <v>4794.3999999999996</v>
      </c>
      <c r="I39" s="173"/>
      <c r="J39" s="173">
        <v>40</v>
      </c>
      <c r="K39" s="173"/>
      <c r="L39" s="173">
        <v>45</v>
      </c>
      <c r="M39" s="173">
        <v>36</v>
      </c>
      <c r="N39" s="173">
        <f t="shared" si="3"/>
        <v>121</v>
      </c>
      <c r="O39" s="173"/>
      <c r="P39" s="173">
        <v>112</v>
      </c>
      <c r="Q39" s="173"/>
      <c r="R39" s="173">
        <v>106</v>
      </c>
      <c r="S39" s="173">
        <v>88</v>
      </c>
      <c r="T39" s="173">
        <f t="shared" si="4"/>
        <v>306</v>
      </c>
    </row>
    <row r="40" spans="1:20" ht="28" x14ac:dyDescent="0.35">
      <c r="A40" s="167" t="s">
        <v>42</v>
      </c>
      <c r="B40" s="175" t="s">
        <v>1335</v>
      </c>
      <c r="C40" s="171"/>
      <c r="D40" s="172"/>
      <c r="E40" s="172"/>
      <c r="F40" s="172"/>
      <c r="G40" s="172">
        <v>434.8</v>
      </c>
      <c r="H40" s="172">
        <f t="shared" si="2"/>
        <v>434.8</v>
      </c>
      <c r="I40" s="173"/>
      <c r="J40" s="173"/>
      <c r="K40" s="173"/>
      <c r="L40" s="173"/>
      <c r="M40" s="173">
        <v>13</v>
      </c>
      <c r="N40" s="173">
        <f t="shared" si="3"/>
        <v>13</v>
      </c>
      <c r="O40" s="173"/>
      <c r="P40" s="173"/>
      <c r="Q40" s="173"/>
      <c r="R40" s="173"/>
      <c r="S40" s="173">
        <v>34</v>
      </c>
      <c r="T40" s="173">
        <f t="shared" si="4"/>
        <v>34</v>
      </c>
    </row>
    <row r="41" spans="1:20" ht="28" x14ac:dyDescent="0.35">
      <c r="A41" s="167" t="s">
        <v>44</v>
      </c>
      <c r="B41" s="168" t="s">
        <v>142</v>
      </c>
      <c r="C41" s="171"/>
      <c r="D41" s="172">
        <v>3317.16</v>
      </c>
      <c r="E41" s="172">
        <v>1776.09</v>
      </c>
      <c r="F41" s="172"/>
      <c r="G41" s="172">
        <v>2766.61</v>
      </c>
      <c r="H41" s="172">
        <f t="shared" si="2"/>
        <v>7859.8600000000006</v>
      </c>
      <c r="I41" s="173"/>
      <c r="J41" s="173">
        <v>98</v>
      </c>
      <c r="K41" s="173">
        <v>52</v>
      </c>
      <c r="L41" s="173"/>
      <c r="M41" s="173">
        <v>79</v>
      </c>
      <c r="N41" s="173">
        <f t="shared" si="3"/>
        <v>229</v>
      </c>
      <c r="O41" s="173"/>
      <c r="P41" s="173">
        <v>257</v>
      </c>
      <c r="Q41" s="173">
        <v>127</v>
      </c>
      <c r="R41" s="173"/>
      <c r="S41" s="173">
        <v>180</v>
      </c>
      <c r="T41" s="173">
        <f t="shared" si="4"/>
        <v>564</v>
      </c>
    </row>
    <row r="42" spans="1:20" ht="28" x14ac:dyDescent="0.35">
      <c r="A42" s="167" t="s">
        <v>46</v>
      </c>
      <c r="B42" s="174" t="s">
        <v>1585</v>
      </c>
      <c r="C42" s="171"/>
      <c r="D42" s="172"/>
      <c r="E42" s="172"/>
      <c r="F42" s="172">
        <v>2028.76</v>
      </c>
      <c r="G42" s="172"/>
      <c r="H42" s="172">
        <f t="shared" si="2"/>
        <v>2028.76</v>
      </c>
      <c r="I42" s="173"/>
      <c r="J42" s="173"/>
      <c r="K42" s="173"/>
      <c r="L42" s="173">
        <v>76</v>
      </c>
      <c r="M42" s="173"/>
      <c r="N42" s="173">
        <f t="shared" si="3"/>
        <v>76</v>
      </c>
      <c r="O42" s="173"/>
      <c r="P42" s="173"/>
      <c r="Q42" s="173"/>
      <c r="R42" s="173">
        <v>162</v>
      </c>
      <c r="S42" s="173"/>
      <c r="T42" s="173">
        <f t="shared" si="4"/>
        <v>162</v>
      </c>
    </row>
    <row r="43" spans="1:20" ht="28" x14ac:dyDescent="0.35">
      <c r="A43" s="167" t="s">
        <v>162</v>
      </c>
      <c r="B43" s="175" t="s">
        <v>1586</v>
      </c>
      <c r="C43" s="171"/>
      <c r="D43" s="172"/>
      <c r="E43" s="172">
        <v>2242.3000000000002</v>
      </c>
      <c r="F43" s="172"/>
      <c r="G43" s="172"/>
      <c r="H43" s="172">
        <f t="shared" si="2"/>
        <v>2242.3000000000002</v>
      </c>
      <c r="I43" s="173"/>
      <c r="J43" s="173"/>
      <c r="K43" s="173">
        <v>64</v>
      </c>
      <c r="L43" s="173"/>
      <c r="M43" s="173"/>
      <c r="N43" s="173">
        <f t="shared" si="3"/>
        <v>64</v>
      </c>
      <c r="O43" s="173"/>
      <c r="P43" s="173"/>
      <c r="Q43" s="173">
        <v>168</v>
      </c>
      <c r="R43" s="173"/>
      <c r="S43" s="173"/>
      <c r="T43" s="173">
        <f t="shared" si="4"/>
        <v>168</v>
      </c>
    </row>
    <row r="44" spans="1:20" ht="28" x14ac:dyDescent="0.35">
      <c r="A44" s="167" t="s">
        <v>148</v>
      </c>
      <c r="B44" s="175" t="s">
        <v>1587</v>
      </c>
      <c r="C44" s="171"/>
      <c r="D44" s="172"/>
      <c r="E44" s="172"/>
      <c r="F44" s="172"/>
      <c r="G44" s="172">
        <v>455.7</v>
      </c>
      <c r="H44" s="172">
        <f t="shared" si="2"/>
        <v>455.7</v>
      </c>
      <c r="I44" s="173"/>
      <c r="J44" s="173"/>
      <c r="K44" s="173"/>
      <c r="L44" s="173"/>
      <c r="M44" s="173">
        <v>10</v>
      </c>
      <c r="N44" s="173">
        <f t="shared" si="3"/>
        <v>10</v>
      </c>
      <c r="O44" s="173"/>
      <c r="P44" s="173"/>
      <c r="Q44" s="173"/>
      <c r="R44" s="173"/>
      <c r="S44" s="173">
        <v>21</v>
      </c>
      <c r="T44" s="173">
        <f t="shared" si="4"/>
        <v>21</v>
      </c>
    </row>
    <row r="45" spans="1:20" x14ac:dyDescent="0.35">
      <c r="A45" s="218"/>
      <c r="B45" s="175" t="s">
        <v>182</v>
      </c>
      <c r="C45" s="171"/>
      <c r="D45" s="172"/>
      <c r="E45" s="172"/>
      <c r="F45" s="172"/>
      <c r="G45" s="172"/>
      <c r="H45" s="172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:20" ht="28" x14ac:dyDescent="0.35">
      <c r="A46" s="167" t="s">
        <v>460</v>
      </c>
      <c r="B46" s="168" t="s">
        <v>183</v>
      </c>
      <c r="C46" s="171"/>
      <c r="D46" s="172">
        <v>1344.03</v>
      </c>
      <c r="E46" s="172">
        <v>3360.31</v>
      </c>
      <c r="F46" s="172">
        <v>987.58</v>
      </c>
      <c r="G46" s="172"/>
      <c r="H46" s="172">
        <f t="shared" ref="H46:H53" si="5">SUM(D46:G46)</f>
        <v>5691.92</v>
      </c>
      <c r="I46" s="173"/>
      <c r="J46" s="173">
        <v>35</v>
      </c>
      <c r="K46" s="173">
        <v>81</v>
      </c>
      <c r="L46" s="173">
        <v>35</v>
      </c>
      <c r="M46" s="173"/>
      <c r="N46" s="173">
        <f t="shared" ref="N46:N53" si="6">SUM(J46:M46)</f>
        <v>151</v>
      </c>
      <c r="O46" s="173"/>
      <c r="P46" s="173">
        <v>101</v>
      </c>
      <c r="Q46" s="173">
        <v>211</v>
      </c>
      <c r="R46" s="173">
        <v>80</v>
      </c>
      <c r="S46" s="173"/>
      <c r="T46" s="173">
        <f t="shared" ref="T46:T53" si="7">SUM(P46:S46)</f>
        <v>392</v>
      </c>
    </row>
    <row r="47" spans="1:20" ht="28" x14ac:dyDescent="0.35">
      <c r="A47" s="167" t="s">
        <v>462</v>
      </c>
      <c r="B47" s="168" t="s">
        <v>1540</v>
      </c>
      <c r="C47" s="171"/>
      <c r="D47" s="172"/>
      <c r="E47" s="172"/>
      <c r="F47" s="172"/>
      <c r="G47" s="172">
        <v>554</v>
      </c>
      <c r="H47" s="172">
        <f t="shared" si="5"/>
        <v>554</v>
      </c>
      <c r="I47" s="173"/>
      <c r="J47" s="173"/>
      <c r="K47" s="173"/>
      <c r="L47" s="173"/>
      <c r="M47" s="173">
        <v>12</v>
      </c>
      <c r="N47" s="173">
        <f t="shared" si="6"/>
        <v>12</v>
      </c>
      <c r="O47" s="173"/>
      <c r="P47" s="173"/>
      <c r="Q47" s="173"/>
      <c r="R47" s="173"/>
      <c r="S47" s="173">
        <v>31</v>
      </c>
      <c r="T47" s="173">
        <f t="shared" si="7"/>
        <v>31</v>
      </c>
    </row>
    <row r="48" spans="1:20" ht="28" x14ac:dyDescent="0.35">
      <c r="A48" s="167" t="s">
        <v>75</v>
      </c>
      <c r="B48" s="174" t="s">
        <v>346</v>
      </c>
      <c r="C48" s="171"/>
      <c r="D48" s="172">
        <v>158.5</v>
      </c>
      <c r="E48" s="172">
        <v>1745.63</v>
      </c>
      <c r="F48" s="172">
        <v>1373.47</v>
      </c>
      <c r="G48" s="172"/>
      <c r="H48" s="172">
        <f t="shared" si="5"/>
        <v>3277.6000000000004</v>
      </c>
      <c r="I48" s="173"/>
      <c r="J48" s="173">
        <v>3</v>
      </c>
      <c r="K48" s="173">
        <v>39</v>
      </c>
      <c r="L48" s="173">
        <v>34</v>
      </c>
      <c r="M48" s="173"/>
      <c r="N48" s="173">
        <f t="shared" si="6"/>
        <v>76</v>
      </c>
      <c r="O48" s="173"/>
      <c r="P48" s="173">
        <v>7</v>
      </c>
      <c r="Q48" s="173">
        <v>96</v>
      </c>
      <c r="R48" s="173">
        <v>87</v>
      </c>
      <c r="S48" s="173"/>
      <c r="T48" s="173">
        <f t="shared" si="7"/>
        <v>190</v>
      </c>
    </row>
    <row r="49" spans="1:21" ht="28" x14ac:dyDescent="0.35">
      <c r="A49" s="167" t="s">
        <v>465</v>
      </c>
      <c r="B49" s="174" t="s">
        <v>1588</v>
      </c>
      <c r="C49" s="171"/>
      <c r="D49" s="172"/>
      <c r="E49" s="172"/>
      <c r="F49" s="172">
        <v>1026.79</v>
      </c>
      <c r="G49" s="172"/>
      <c r="H49" s="172">
        <f t="shared" si="5"/>
        <v>1026.79</v>
      </c>
      <c r="I49" s="173"/>
      <c r="J49" s="173"/>
      <c r="K49" s="173"/>
      <c r="L49" s="173">
        <v>32</v>
      </c>
      <c r="M49" s="173"/>
      <c r="N49" s="173">
        <f t="shared" si="6"/>
        <v>32</v>
      </c>
      <c r="O49" s="173"/>
      <c r="P49" s="173"/>
      <c r="Q49" s="173"/>
      <c r="R49" s="173">
        <v>78</v>
      </c>
      <c r="S49" s="173"/>
      <c r="T49" s="173">
        <f t="shared" si="7"/>
        <v>78</v>
      </c>
    </row>
    <row r="50" spans="1:21" ht="28" x14ac:dyDescent="0.35">
      <c r="A50" s="167" t="s">
        <v>141</v>
      </c>
      <c r="B50" s="174" t="s">
        <v>1363</v>
      </c>
      <c r="C50" s="171"/>
      <c r="D50" s="172"/>
      <c r="E50" s="172"/>
      <c r="F50" s="172"/>
      <c r="G50" s="172">
        <v>479.30000000000007</v>
      </c>
      <c r="H50" s="172">
        <f t="shared" si="5"/>
        <v>479.30000000000007</v>
      </c>
      <c r="I50" s="173"/>
      <c r="J50" s="173"/>
      <c r="K50" s="173"/>
      <c r="L50" s="173"/>
      <c r="M50" s="173">
        <v>14</v>
      </c>
      <c r="N50" s="173">
        <f t="shared" si="6"/>
        <v>14</v>
      </c>
      <c r="O50" s="173"/>
      <c r="P50" s="173"/>
      <c r="Q50" s="173"/>
      <c r="R50" s="173"/>
      <c r="S50" s="173">
        <v>36</v>
      </c>
      <c r="T50" s="173">
        <f t="shared" si="7"/>
        <v>36</v>
      </c>
    </row>
    <row r="51" spans="1:21" ht="28" x14ac:dyDescent="0.35">
      <c r="A51" s="167" t="s">
        <v>88</v>
      </c>
      <c r="B51" s="168" t="s">
        <v>1047</v>
      </c>
      <c r="C51" s="171"/>
      <c r="D51" s="172"/>
      <c r="E51" s="172"/>
      <c r="F51" s="172">
        <v>1197.3599999999999</v>
      </c>
      <c r="G51" s="172"/>
      <c r="H51" s="172">
        <f t="shared" si="5"/>
        <v>1197.3599999999999</v>
      </c>
      <c r="I51" s="173"/>
      <c r="J51" s="173"/>
      <c r="K51" s="173"/>
      <c r="L51" s="173">
        <v>30</v>
      </c>
      <c r="M51" s="173"/>
      <c r="N51" s="173">
        <f t="shared" si="6"/>
        <v>30</v>
      </c>
      <c r="O51" s="173"/>
      <c r="P51" s="173"/>
      <c r="Q51" s="173"/>
      <c r="R51" s="173">
        <v>61</v>
      </c>
      <c r="S51" s="173"/>
      <c r="T51" s="173">
        <f t="shared" si="7"/>
        <v>61</v>
      </c>
    </row>
    <row r="52" spans="1:21" ht="28" x14ac:dyDescent="0.35">
      <c r="A52" s="167" t="s">
        <v>157</v>
      </c>
      <c r="B52" s="174" t="s">
        <v>893</v>
      </c>
      <c r="C52" s="171"/>
      <c r="D52" s="172"/>
      <c r="E52" s="172">
        <v>41.25</v>
      </c>
      <c r="F52" s="172">
        <v>462.15</v>
      </c>
      <c r="G52" s="172"/>
      <c r="H52" s="172">
        <f t="shared" si="5"/>
        <v>503.4</v>
      </c>
      <c r="I52" s="173"/>
      <c r="J52" s="173"/>
      <c r="K52" s="173">
        <v>1</v>
      </c>
      <c r="L52" s="173">
        <v>11</v>
      </c>
      <c r="M52" s="173"/>
      <c r="N52" s="173">
        <f t="shared" si="6"/>
        <v>12</v>
      </c>
      <c r="O52" s="173"/>
      <c r="P52" s="173"/>
      <c r="Q52" s="173">
        <v>1</v>
      </c>
      <c r="R52" s="173">
        <v>21</v>
      </c>
      <c r="S52" s="173"/>
      <c r="T52" s="173">
        <f t="shared" si="7"/>
        <v>22</v>
      </c>
    </row>
    <row r="53" spans="1:21" ht="28" x14ac:dyDescent="0.35">
      <c r="A53" s="167" t="s">
        <v>320</v>
      </c>
      <c r="B53" s="168" t="s">
        <v>1370</v>
      </c>
      <c r="C53" s="171"/>
      <c r="D53" s="172"/>
      <c r="E53" s="172"/>
      <c r="F53" s="172"/>
      <c r="G53" s="172">
        <v>67.7</v>
      </c>
      <c r="H53" s="172">
        <f t="shared" si="5"/>
        <v>67.7</v>
      </c>
      <c r="I53" s="173"/>
      <c r="J53" s="173"/>
      <c r="K53" s="173"/>
      <c r="L53" s="173"/>
      <c r="M53" s="173">
        <v>2</v>
      </c>
      <c r="N53" s="173">
        <f t="shared" si="6"/>
        <v>2</v>
      </c>
      <c r="O53" s="173"/>
      <c r="P53" s="173"/>
      <c r="Q53" s="173"/>
      <c r="R53" s="173"/>
      <c r="S53" s="173">
        <v>2</v>
      </c>
      <c r="T53" s="173">
        <f t="shared" si="7"/>
        <v>2</v>
      </c>
    </row>
    <row r="54" spans="1:21" x14ac:dyDescent="0.35">
      <c r="A54" s="218"/>
      <c r="B54" s="175" t="s">
        <v>199</v>
      </c>
      <c r="C54" s="171"/>
      <c r="D54" s="172"/>
      <c r="E54" s="172"/>
      <c r="F54" s="172"/>
      <c r="G54" s="172"/>
      <c r="H54" s="172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</row>
    <row r="55" spans="1:21" ht="28" x14ac:dyDescent="0.35">
      <c r="A55" s="167" t="s">
        <v>69</v>
      </c>
      <c r="B55" s="168" t="s">
        <v>896</v>
      </c>
      <c r="C55" s="171"/>
      <c r="D55" s="172"/>
      <c r="E55" s="172">
        <v>49</v>
      </c>
      <c r="F55" s="172">
        <v>1432.34</v>
      </c>
      <c r="G55" s="172"/>
      <c r="H55" s="172">
        <f t="shared" ref="H55:H65" si="8">SUM(D55:G55)</f>
        <v>1481.34</v>
      </c>
      <c r="I55" s="173"/>
      <c r="J55" s="173"/>
      <c r="K55" s="173">
        <v>1</v>
      </c>
      <c r="L55" s="173">
        <v>32</v>
      </c>
      <c r="M55" s="173"/>
      <c r="N55" s="173">
        <f t="shared" ref="N55:N65" si="9">SUM(J55:M55)</f>
        <v>33</v>
      </c>
      <c r="O55" s="173"/>
      <c r="P55" s="173"/>
      <c r="Q55" s="173">
        <v>2</v>
      </c>
      <c r="R55" s="173">
        <v>93</v>
      </c>
      <c r="S55" s="173"/>
      <c r="T55" s="173">
        <f t="shared" ref="T55:T65" si="10">SUM(P55:S55)</f>
        <v>95</v>
      </c>
    </row>
    <row r="56" spans="1:21" ht="28" x14ac:dyDescent="0.35">
      <c r="A56" s="167" t="s">
        <v>73</v>
      </c>
      <c r="B56" s="174" t="s">
        <v>1589</v>
      </c>
      <c r="C56" s="171"/>
      <c r="D56" s="172"/>
      <c r="E56" s="172"/>
      <c r="F56" s="172"/>
      <c r="G56" s="172">
        <v>1105.23</v>
      </c>
      <c r="H56" s="172">
        <f t="shared" si="8"/>
        <v>1105.23</v>
      </c>
      <c r="I56" s="173"/>
      <c r="J56" s="173"/>
      <c r="K56" s="173"/>
      <c r="L56" s="173"/>
      <c r="M56" s="173">
        <v>26</v>
      </c>
      <c r="N56" s="173">
        <f t="shared" si="9"/>
        <v>26</v>
      </c>
      <c r="O56" s="173"/>
      <c r="P56" s="173"/>
      <c r="Q56" s="173"/>
      <c r="R56" s="173"/>
      <c r="S56" s="173">
        <v>57</v>
      </c>
      <c r="T56" s="173">
        <f t="shared" si="10"/>
        <v>57</v>
      </c>
    </row>
    <row r="57" spans="1:21" ht="28" x14ac:dyDescent="0.35">
      <c r="A57" s="167" t="s">
        <v>151</v>
      </c>
      <c r="B57" s="168" t="s">
        <v>328</v>
      </c>
      <c r="C57" s="171"/>
      <c r="D57" s="172">
        <v>1501.3</v>
      </c>
      <c r="E57" s="172"/>
      <c r="F57" s="172"/>
      <c r="G57" s="172">
        <v>902.4</v>
      </c>
      <c r="H57" s="172">
        <f t="shared" si="8"/>
        <v>2403.6999999999998</v>
      </c>
      <c r="I57" s="173"/>
      <c r="J57" s="173">
        <v>47</v>
      </c>
      <c r="K57" s="173"/>
      <c r="L57" s="173"/>
      <c r="M57" s="173">
        <v>28</v>
      </c>
      <c r="N57" s="173">
        <f t="shared" si="9"/>
        <v>75</v>
      </c>
      <c r="O57" s="173"/>
      <c r="P57" s="173">
        <v>107</v>
      </c>
      <c r="Q57" s="173"/>
      <c r="R57" s="173"/>
      <c r="S57" s="173">
        <v>60</v>
      </c>
      <c r="T57" s="173">
        <f t="shared" si="10"/>
        <v>167</v>
      </c>
    </row>
    <row r="58" spans="1:21" ht="28" x14ac:dyDescent="0.35">
      <c r="A58" s="167" t="s">
        <v>153</v>
      </c>
      <c r="B58" s="174" t="s">
        <v>1383</v>
      </c>
      <c r="C58" s="171"/>
      <c r="D58" s="172"/>
      <c r="E58" s="172"/>
      <c r="F58" s="172"/>
      <c r="G58" s="172">
        <v>232.6</v>
      </c>
      <c r="H58" s="172">
        <f t="shared" si="8"/>
        <v>232.6</v>
      </c>
      <c r="I58" s="173"/>
      <c r="J58" s="173"/>
      <c r="K58" s="173"/>
      <c r="L58" s="173"/>
      <c r="M58" s="173">
        <v>7</v>
      </c>
      <c r="N58" s="173">
        <f t="shared" si="9"/>
        <v>7</v>
      </c>
      <c r="O58" s="173"/>
      <c r="P58" s="173"/>
      <c r="Q58" s="173"/>
      <c r="R58" s="173"/>
      <c r="S58" s="173">
        <v>22</v>
      </c>
      <c r="T58" s="173">
        <f t="shared" si="10"/>
        <v>22</v>
      </c>
    </row>
    <row r="59" spans="1:21" ht="28" x14ac:dyDescent="0.35">
      <c r="A59" s="167" t="s">
        <v>145</v>
      </c>
      <c r="B59" s="174" t="s">
        <v>1389</v>
      </c>
      <c r="C59" s="171"/>
      <c r="D59" s="172"/>
      <c r="E59" s="172"/>
      <c r="F59" s="172"/>
      <c r="G59" s="172">
        <v>685.4</v>
      </c>
      <c r="H59" s="172">
        <f t="shared" si="8"/>
        <v>685.4</v>
      </c>
      <c r="I59" s="173"/>
      <c r="J59" s="173"/>
      <c r="K59" s="173"/>
      <c r="L59" s="173"/>
      <c r="M59" s="173">
        <v>19</v>
      </c>
      <c r="N59" s="173">
        <f t="shared" si="9"/>
        <v>19</v>
      </c>
      <c r="O59" s="173"/>
      <c r="P59" s="173"/>
      <c r="Q59" s="173"/>
      <c r="R59" s="173"/>
      <c r="S59" s="173">
        <v>46</v>
      </c>
      <c r="T59" s="173">
        <f t="shared" si="10"/>
        <v>46</v>
      </c>
    </row>
    <row r="60" spans="1:21" ht="28" x14ac:dyDescent="0.35">
      <c r="A60" s="167" t="s">
        <v>131</v>
      </c>
      <c r="B60" s="174" t="s">
        <v>1548</v>
      </c>
      <c r="C60" s="171"/>
      <c r="D60" s="172"/>
      <c r="E60" s="172"/>
      <c r="F60" s="172"/>
      <c r="G60" s="172">
        <v>166.95</v>
      </c>
      <c r="H60" s="172">
        <f t="shared" si="8"/>
        <v>166.95</v>
      </c>
      <c r="I60" s="173"/>
      <c r="J60" s="173"/>
      <c r="K60" s="173"/>
      <c r="L60" s="173"/>
      <c r="M60" s="173">
        <v>5</v>
      </c>
      <c r="N60" s="173">
        <f t="shared" si="9"/>
        <v>5</v>
      </c>
      <c r="O60" s="173"/>
      <c r="P60" s="173"/>
      <c r="Q60" s="173"/>
      <c r="R60" s="173"/>
      <c r="S60" s="173">
        <v>5</v>
      </c>
      <c r="T60" s="173">
        <f t="shared" si="10"/>
        <v>5</v>
      </c>
    </row>
    <row r="61" spans="1:21" ht="28" x14ac:dyDescent="0.35">
      <c r="A61" s="167" t="s">
        <v>447</v>
      </c>
      <c r="B61" s="174" t="s">
        <v>1399</v>
      </c>
      <c r="C61" s="171"/>
      <c r="D61" s="172"/>
      <c r="E61" s="172"/>
      <c r="F61" s="172"/>
      <c r="G61" s="172">
        <v>264.79999999999995</v>
      </c>
      <c r="H61" s="172">
        <f t="shared" si="8"/>
        <v>264.79999999999995</v>
      </c>
      <c r="I61" s="173"/>
      <c r="J61" s="173"/>
      <c r="K61" s="173"/>
      <c r="L61" s="173"/>
      <c r="M61" s="173">
        <v>9</v>
      </c>
      <c r="N61" s="173">
        <f t="shared" si="9"/>
        <v>9</v>
      </c>
      <c r="O61" s="173"/>
      <c r="P61" s="173"/>
      <c r="Q61" s="173"/>
      <c r="R61" s="173"/>
      <c r="S61" s="173">
        <v>23</v>
      </c>
      <c r="T61" s="173">
        <f t="shared" si="10"/>
        <v>23</v>
      </c>
    </row>
    <row r="62" spans="1:21" ht="28" x14ac:dyDescent="0.35">
      <c r="A62" s="167" t="s">
        <v>111</v>
      </c>
      <c r="B62" s="174" t="s">
        <v>1590</v>
      </c>
      <c r="C62" s="171"/>
      <c r="D62" s="172"/>
      <c r="E62" s="172"/>
      <c r="F62" s="172">
        <v>319.47000000000003</v>
      </c>
      <c r="G62" s="172"/>
      <c r="H62" s="172">
        <f t="shared" si="8"/>
        <v>319.47000000000003</v>
      </c>
      <c r="I62" s="173"/>
      <c r="J62" s="173"/>
      <c r="K62" s="173"/>
      <c r="L62" s="173">
        <v>9</v>
      </c>
      <c r="M62" s="173"/>
      <c r="N62" s="173">
        <f t="shared" si="9"/>
        <v>9</v>
      </c>
      <c r="O62" s="173"/>
      <c r="P62" s="173"/>
      <c r="Q62" s="173"/>
      <c r="R62" s="173">
        <v>23</v>
      </c>
      <c r="S62" s="173"/>
      <c r="T62" s="173">
        <f t="shared" si="10"/>
        <v>23</v>
      </c>
    </row>
    <row r="63" spans="1:21" ht="28" x14ac:dyDescent="0.35">
      <c r="A63" s="167" t="s">
        <v>293</v>
      </c>
      <c r="B63" s="174" t="s">
        <v>1591</v>
      </c>
      <c r="C63" s="171"/>
      <c r="D63" s="172"/>
      <c r="E63" s="172"/>
      <c r="F63" s="172"/>
      <c r="G63" s="172">
        <v>190.6</v>
      </c>
      <c r="H63" s="172">
        <f t="shared" si="8"/>
        <v>190.6</v>
      </c>
      <c r="I63" s="173"/>
      <c r="J63" s="173"/>
      <c r="K63" s="173"/>
      <c r="L63" s="173"/>
      <c r="M63" s="173">
        <v>4</v>
      </c>
      <c r="N63" s="173">
        <f t="shared" si="9"/>
        <v>4</v>
      </c>
      <c r="O63" s="173"/>
      <c r="P63" s="173"/>
      <c r="Q63" s="173"/>
      <c r="R63" s="173"/>
      <c r="S63" s="173">
        <v>11</v>
      </c>
      <c r="T63" s="173">
        <f t="shared" si="10"/>
        <v>11</v>
      </c>
    </row>
    <row r="64" spans="1:21" ht="28" x14ac:dyDescent="0.35">
      <c r="A64" s="167" t="s">
        <v>483</v>
      </c>
      <c r="B64" s="168" t="s">
        <v>200</v>
      </c>
      <c r="C64" s="171"/>
      <c r="D64" s="172">
        <v>3029.19</v>
      </c>
      <c r="E64" s="172">
        <v>2621.9</v>
      </c>
      <c r="F64" s="172">
        <v>1312.3</v>
      </c>
      <c r="G64" s="172">
        <v>1089.67</v>
      </c>
      <c r="H64" s="172">
        <f t="shared" si="8"/>
        <v>8053.06</v>
      </c>
      <c r="I64" s="173"/>
      <c r="J64" s="173">
        <v>68</v>
      </c>
      <c r="K64" s="173">
        <v>64</v>
      </c>
      <c r="L64" s="173">
        <v>26</v>
      </c>
      <c r="M64" s="173">
        <v>21</v>
      </c>
      <c r="N64" s="173">
        <f t="shared" si="9"/>
        <v>179</v>
      </c>
      <c r="O64" s="173"/>
      <c r="P64" s="173">
        <v>164</v>
      </c>
      <c r="Q64" s="173">
        <v>169</v>
      </c>
      <c r="R64" s="173">
        <v>70</v>
      </c>
      <c r="S64" s="173">
        <v>75</v>
      </c>
      <c r="T64" s="173">
        <f t="shared" si="10"/>
        <v>478</v>
      </c>
      <c r="U64" s="177"/>
    </row>
    <row r="65" spans="1:20" ht="28" x14ac:dyDescent="0.35">
      <c r="A65" s="167" t="s">
        <v>480</v>
      </c>
      <c r="B65" s="174" t="s">
        <v>899</v>
      </c>
      <c r="C65" s="171"/>
      <c r="D65" s="172"/>
      <c r="E65" s="172">
        <v>38</v>
      </c>
      <c r="F65" s="172"/>
      <c r="G65" s="172">
        <v>115</v>
      </c>
      <c r="H65" s="172">
        <f t="shared" si="8"/>
        <v>153</v>
      </c>
      <c r="I65" s="173"/>
      <c r="J65" s="173"/>
      <c r="K65" s="173">
        <v>1</v>
      </c>
      <c r="L65" s="173"/>
      <c r="M65" s="173">
        <v>6</v>
      </c>
      <c r="N65" s="173">
        <f t="shared" si="9"/>
        <v>7</v>
      </c>
      <c r="O65" s="173"/>
      <c r="P65" s="173"/>
      <c r="Q65" s="173">
        <v>4</v>
      </c>
      <c r="R65" s="173"/>
      <c r="S65" s="173">
        <v>11</v>
      </c>
      <c r="T65" s="173">
        <f t="shared" si="10"/>
        <v>15</v>
      </c>
    </row>
    <row r="66" spans="1:20" x14ac:dyDescent="0.35">
      <c r="A66" s="218"/>
      <c r="B66" s="175" t="s">
        <v>208</v>
      </c>
      <c r="C66" s="171"/>
      <c r="D66" s="172"/>
      <c r="E66" s="172"/>
      <c r="F66" s="172"/>
      <c r="G66" s="172"/>
      <c r="H66" s="172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</row>
    <row r="67" spans="1:20" ht="28" x14ac:dyDescent="0.35">
      <c r="A67" s="167" t="s">
        <v>486</v>
      </c>
      <c r="B67" s="168" t="s">
        <v>340</v>
      </c>
      <c r="C67" s="171"/>
      <c r="D67" s="172">
        <v>1035.0999999999999</v>
      </c>
      <c r="E67" s="172"/>
      <c r="F67" s="172"/>
      <c r="G67" s="172"/>
      <c r="H67" s="172">
        <f>SUM(D67:G67)</f>
        <v>1035.0999999999999</v>
      </c>
      <c r="I67" s="173"/>
      <c r="J67" s="173">
        <v>29</v>
      </c>
      <c r="K67" s="173"/>
      <c r="L67" s="173"/>
      <c r="M67" s="173"/>
      <c r="N67" s="173">
        <f>SUM(J67:M67)</f>
        <v>29</v>
      </c>
      <c r="O67" s="173"/>
      <c r="P67" s="173">
        <v>74</v>
      </c>
      <c r="Q67" s="173"/>
      <c r="R67" s="173"/>
      <c r="S67" s="173"/>
      <c r="T67" s="173">
        <f>SUM(P67:S67)</f>
        <v>74</v>
      </c>
    </row>
    <row r="68" spans="1:20" ht="28" x14ac:dyDescent="0.35">
      <c r="A68" s="167" t="s">
        <v>323</v>
      </c>
      <c r="B68" s="168" t="s">
        <v>1554</v>
      </c>
      <c r="C68" s="171"/>
      <c r="D68" s="172"/>
      <c r="E68" s="172"/>
      <c r="F68" s="172"/>
      <c r="G68" s="172">
        <v>148.80000000000001</v>
      </c>
      <c r="H68" s="172">
        <f>SUM(D68:G68)</f>
        <v>148.80000000000001</v>
      </c>
      <c r="I68" s="173"/>
      <c r="J68" s="173"/>
      <c r="K68" s="173"/>
      <c r="L68" s="173"/>
      <c r="M68" s="173">
        <v>2</v>
      </c>
      <c r="N68" s="173">
        <f>SUM(J68:M68)</f>
        <v>2</v>
      </c>
      <c r="O68" s="173"/>
      <c r="P68" s="173"/>
      <c r="Q68" s="173"/>
      <c r="R68" s="173"/>
      <c r="S68" s="173">
        <v>2</v>
      </c>
      <c r="T68" s="173">
        <f>SUM(P68:S68)</f>
        <v>2</v>
      </c>
    </row>
    <row r="69" spans="1:20" ht="28" x14ac:dyDescent="0.35">
      <c r="A69" s="167" t="s">
        <v>489</v>
      </c>
      <c r="B69" s="168" t="s">
        <v>209</v>
      </c>
      <c r="C69" s="171"/>
      <c r="D69" s="172">
        <v>1714.1</v>
      </c>
      <c r="E69" s="172"/>
      <c r="F69" s="172"/>
      <c r="G69" s="172"/>
      <c r="H69" s="172">
        <f>SUM(D69:G69)</f>
        <v>1714.1</v>
      </c>
      <c r="I69" s="173"/>
      <c r="J69" s="173">
        <v>39</v>
      </c>
      <c r="K69" s="173"/>
      <c r="L69" s="173"/>
      <c r="M69" s="173"/>
      <c r="N69" s="173">
        <f>SUM(J69:M69)</f>
        <v>39</v>
      </c>
      <c r="O69" s="173"/>
      <c r="P69" s="173">
        <v>107</v>
      </c>
      <c r="Q69" s="173"/>
      <c r="R69" s="173"/>
      <c r="S69" s="173"/>
      <c r="T69" s="173">
        <f>SUM(P69:S69)</f>
        <v>107</v>
      </c>
    </row>
    <row r="70" spans="1:20" x14ac:dyDescent="0.35">
      <c r="A70" s="218"/>
      <c r="B70" s="175" t="s">
        <v>903</v>
      </c>
      <c r="C70" s="171"/>
      <c r="D70" s="172"/>
      <c r="E70" s="172"/>
      <c r="F70" s="172"/>
      <c r="G70" s="172"/>
      <c r="H70" s="172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</row>
    <row r="71" spans="1:20" ht="28" x14ac:dyDescent="0.35">
      <c r="A71" s="167" t="s">
        <v>491</v>
      </c>
      <c r="B71" s="168" t="s">
        <v>904</v>
      </c>
      <c r="C71" s="171"/>
      <c r="D71" s="172"/>
      <c r="E71" s="172">
        <v>33.799999999999997</v>
      </c>
      <c r="F71" s="172">
        <v>111.6</v>
      </c>
      <c r="G71" s="172"/>
      <c r="H71" s="172">
        <f>SUM(D71:G71)</f>
        <v>145.39999999999998</v>
      </c>
      <c r="I71" s="173"/>
      <c r="J71" s="173"/>
      <c r="K71" s="173">
        <v>1</v>
      </c>
      <c r="L71" s="173">
        <v>3</v>
      </c>
      <c r="M71" s="173"/>
      <c r="N71" s="173">
        <f>SUM(J71:M71)</f>
        <v>4</v>
      </c>
      <c r="O71" s="173"/>
      <c r="P71" s="173"/>
      <c r="Q71" s="173">
        <v>2</v>
      </c>
      <c r="R71" s="173">
        <v>30</v>
      </c>
      <c r="S71" s="173"/>
      <c r="T71" s="173">
        <f>SUM(P71:S71)</f>
        <v>32</v>
      </c>
    </row>
    <row r="72" spans="1:20" ht="28" x14ac:dyDescent="0.35">
      <c r="A72" s="167" t="s">
        <v>160</v>
      </c>
      <c r="B72" s="174" t="s">
        <v>1592</v>
      </c>
      <c r="C72" s="171"/>
      <c r="D72" s="172"/>
      <c r="E72" s="172"/>
      <c r="F72" s="172">
        <v>1054.9000000000001</v>
      </c>
      <c r="G72" s="172"/>
      <c r="H72" s="172">
        <f>SUM(D72:G72)</f>
        <v>1054.9000000000001</v>
      </c>
      <c r="I72" s="173"/>
      <c r="J72" s="173"/>
      <c r="K72" s="173"/>
      <c r="L72" s="173">
        <v>27</v>
      </c>
      <c r="M72" s="173"/>
      <c r="N72" s="173">
        <f>SUM(J72:M72)</f>
        <v>27</v>
      </c>
      <c r="O72" s="173"/>
      <c r="P72" s="173"/>
      <c r="Q72" s="173"/>
      <c r="R72" s="173">
        <v>48</v>
      </c>
      <c r="S72" s="173"/>
      <c r="T72" s="173">
        <f>SUM(P72:S72)</f>
        <v>48</v>
      </c>
    </row>
    <row r="73" spans="1:20" x14ac:dyDescent="0.35">
      <c r="A73" s="218"/>
      <c r="B73" s="175" t="s">
        <v>214</v>
      </c>
      <c r="C73" s="171"/>
      <c r="D73" s="172"/>
      <c r="E73" s="172"/>
      <c r="F73" s="172"/>
      <c r="G73" s="172"/>
      <c r="H73" s="172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</row>
    <row r="74" spans="1:20" ht="28" x14ac:dyDescent="0.35">
      <c r="A74" s="167" t="s">
        <v>495</v>
      </c>
      <c r="B74" s="174" t="s">
        <v>1593</v>
      </c>
      <c r="C74" s="171"/>
      <c r="D74" s="172"/>
      <c r="E74" s="172">
        <v>29.6</v>
      </c>
      <c r="F74" s="172">
        <v>1624.09</v>
      </c>
      <c r="G74" s="172"/>
      <c r="H74" s="172">
        <f t="shared" ref="H74:H80" si="11">SUM(D74:G74)</f>
        <v>1653.6899999999998</v>
      </c>
      <c r="I74" s="173"/>
      <c r="J74" s="173"/>
      <c r="K74" s="173">
        <v>1</v>
      </c>
      <c r="L74" s="173">
        <v>38</v>
      </c>
      <c r="M74" s="173"/>
      <c r="N74" s="173">
        <f t="shared" ref="N74:N80" si="12">SUM(J74:M74)</f>
        <v>39</v>
      </c>
      <c r="O74" s="173"/>
      <c r="P74" s="173"/>
      <c r="Q74" s="173">
        <v>1</v>
      </c>
      <c r="R74" s="173">
        <v>99</v>
      </c>
      <c r="S74" s="173"/>
      <c r="T74" s="173">
        <f t="shared" ref="T74:T80" si="13">SUM(P74:S74)</f>
        <v>100</v>
      </c>
    </row>
    <row r="75" spans="1:20" ht="28" x14ac:dyDescent="0.35">
      <c r="A75" s="167" t="s">
        <v>498</v>
      </c>
      <c r="B75" s="168" t="s">
        <v>1594</v>
      </c>
      <c r="C75" s="171"/>
      <c r="D75" s="172">
        <v>1041.51</v>
      </c>
      <c r="E75" s="172">
        <v>347.4</v>
      </c>
      <c r="F75" s="172">
        <v>584.63</v>
      </c>
      <c r="G75" s="172"/>
      <c r="H75" s="172">
        <f t="shared" si="11"/>
        <v>1973.54</v>
      </c>
      <c r="I75" s="173"/>
      <c r="J75" s="173">
        <v>28</v>
      </c>
      <c r="K75" s="173">
        <v>11</v>
      </c>
      <c r="L75" s="173">
        <v>18</v>
      </c>
      <c r="M75" s="173"/>
      <c r="N75" s="173">
        <f t="shared" si="12"/>
        <v>57</v>
      </c>
      <c r="O75" s="173"/>
      <c r="P75" s="173">
        <v>56</v>
      </c>
      <c r="Q75" s="173">
        <v>17</v>
      </c>
      <c r="R75" s="173">
        <v>35</v>
      </c>
      <c r="S75" s="173"/>
      <c r="T75" s="173">
        <f t="shared" si="13"/>
        <v>108</v>
      </c>
    </row>
    <row r="76" spans="1:20" ht="28" x14ac:dyDescent="0.35">
      <c r="A76" s="167" t="s">
        <v>166</v>
      </c>
      <c r="B76" s="168" t="s">
        <v>910</v>
      </c>
      <c r="C76" s="171"/>
      <c r="D76" s="172"/>
      <c r="E76" s="172">
        <v>23.6</v>
      </c>
      <c r="F76" s="172">
        <v>945.4</v>
      </c>
      <c r="G76" s="172"/>
      <c r="H76" s="172">
        <f t="shared" si="11"/>
        <v>969</v>
      </c>
      <c r="I76" s="173"/>
      <c r="J76" s="173"/>
      <c r="K76" s="173">
        <v>1</v>
      </c>
      <c r="L76" s="173">
        <v>21</v>
      </c>
      <c r="M76" s="173"/>
      <c r="N76" s="173">
        <f t="shared" si="12"/>
        <v>22</v>
      </c>
      <c r="O76" s="173"/>
      <c r="P76" s="173"/>
      <c r="Q76" s="173">
        <v>3</v>
      </c>
      <c r="R76" s="173">
        <v>58</v>
      </c>
      <c r="S76" s="173"/>
      <c r="T76" s="173">
        <f t="shared" si="13"/>
        <v>61</v>
      </c>
    </row>
    <row r="77" spans="1:20" ht="28" x14ac:dyDescent="0.35">
      <c r="A77" s="167" t="s">
        <v>502</v>
      </c>
      <c r="B77" s="174" t="s">
        <v>1595</v>
      </c>
      <c r="C77" s="171"/>
      <c r="D77" s="172"/>
      <c r="E77" s="172">
        <v>541.70000000000005</v>
      </c>
      <c r="F77" s="172"/>
      <c r="G77" s="172"/>
      <c r="H77" s="172">
        <f t="shared" si="11"/>
        <v>541.70000000000005</v>
      </c>
      <c r="I77" s="173"/>
      <c r="J77" s="173"/>
      <c r="K77" s="173">
        <v>13</v>
      </c>
      <c r="L77" s="173"/>
      <c r="M77" s="173"/>
      <c r="N77" s="173">
        <f t="shared" si="12"/>
        <v>13</v>
      </c>
      <c r="O77" s="173"/>
      <c r="P77" s="173"/>
      <c r="Q77" s="173">
        <v>30</v>
      </c>
      <c r="R77" s="173"/>
      <c r="S77" s="173"/>
      <c r="T77" s="173">
        <f t="shared" si="13"/>
        <v>30</v>
      </c>
    </row>
    <row r="78" spans="1:20" ht="28" x14ac:dyDescent="0.35">
      <c r="A78" s="167" t="s">
        <v>504</v>
      </c>
      <c r="B78" s="168" t="s">
        <v>1404</v>
      </c>
      <c r="C78" s="171"/>
      <c r="D78" s="172"/>
      <c r="E78" s="172"/>
      <c r="F78" s="172"/>
      <c r="G78" s="172">
        <v>1457.6</v>
      </c>
      <c r="H78" s="172">
        <f t="shared" si="11"/>
        <v>1457.6</v>
      </c>
      <c r="I78" s="173"/>
      <c r="J78" s="173"/>
      <c r="K78" s="173"/>
      <c r="L78" s="173"/>
      <c r="M78" s="173">
        <v>40</v>
      </c>
      <c r="N78" s="173">
        <f t="shared" si="12"/>
        <v>40</v>
      </c>
      <c r="O78" s="173"/>
      <c r="P78" s="173"/>
      <c r="Q78" s="173"/>
      <c r="R78" s="173"/>
      <c r="S78" s="173">
        <v>102</v>
      </c>
      <c r="T78" s="173">
        <f t="shared" si="13"/>
        <v>102</v>
      </c>
    </row>
    <row r="79" spans="1:20" ht="28" x14ac:dyDescent="0.35">
      <c r="A79" s="167" t="s">
        <v>129</v>
      </c>
      <c r="B79" s="168" t="s">
        <v>1596</v>
      </c>
      <c r="C79" s="171"/>
      <c r="D79" s="172">
        <v>840.54</v>
      </c>
      <c r="E79" s="172"/>
      <c r="F79" s="172"/>
      <c r="G79" s="172">
        <v>323.2</v>
      </c>
      <c r="H79" s="172">
        <f t="shared" si="11"/>
        <v>1163.74</v>
      </c>
      <c r="I79" s="173"/>
      <c r="J79" s="173">
        <v>20</v>
      </c>
      <c r="K79" s="173"/>
      <c r="L79" s="173"/>
      <c r="M79" s="173">
        <v>7</v>
      </c>
      <c r="N79" s="173">
        <f t="shared" si="12"/>
        <v>27</v>
      </c>
      <c r="O79" s="173"/>
      <c r="P79" s="173">
        <v>45</v>
      </c>
      <c r="Q79" s="173"/>
      <c r="R79" s="173"/>
      <c r="S79" s="173">
        <v>14</v>
      </c>
      <c r="T79" s="173">
        <f t="shared" si="13"/>
        <v>59</v>
      </c>
    </row>
    <row r="80" spans="1:20" ht="28" x14ac:dyDescent="0.35">
      <c r="A80" s="167" t="s">
        <v>137</v>
      </c>
      <c r="B80" s="168" t="s">
        <v>237</v>
      </c>
      <c r="C80" s="171"/>
      <c r="D80" s="172">
        <v>444.8</v>
      </c>
      <c r="E80" s="172"/>
      <c r="F80" s="172"/>
      <c r="G80" s="172"/>
      <c r="H80" s="172">
        <f t="shared" si="11"/>
        <v>444.8</v>
      </c>
      <c r="I80" s="173"/>
      <c r="J80" s="173">
        <v>15</v>
      </c>
      <c r="K80" s="173"/>
      <c r="L80" s="173"/>
      <c r="M80" s="173"/>
      <c r="N80" s="173">
        <f t="shared" si="12"/>
        <v>15</v>
      </c>
      <c r="O80" s="173"/>
      <c r="P80" s="173">
        <v>33</v>
      </c>
      <c r="Q80" s="173"/>
      <c r="R80" s="173"/>
      <c r="S80" s="173"/>
      <c r="T80" s="173">
        <f t="shared" si="13"/>
        <v>33</v>
      </c>
    </row>
    <row r="81" spans="1:20" x14ac:dyDescent="0.35">
      <c r="A81" s="218"/>
      <c r="B81" s="175" t="s">
        <v>243</v>
      </c>
      <c r="C81" s="171"/>
      <c r="D81" s="172"/>
      <c r="E81" s="172"/>
      <c r="F81" s="172"/>
      <c r="G81" s="172"/>
      <c r="H81" s="172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</row>
    <row r="82" spans="1:20" ht="28" x14ac:dyDescent="0.35">
      <c r="A82" s="167" t="s">
        <v>123</v>
      </c>
      <c r="B82" s="168" t="s">
        <v>1415</v>
      </c>
      <c r="C82" s="171"/>
      <c r="D82" s="172"/>
      <c r="E82" s="172"/>
      <c r="F82" s="172"/>
      <c r="G82" s="172">
        <v>1981.6</v>
      </c>
      <c r="H82" s="172">
        <f>SUM(D82:G82)</f>
        <v>1981.6</v>
      </c>
      <c r="I82" s="173"/>
      <c r="J82" s="173"/>
      <c r="K82" s="173"/>
      <c r="L82" s="173"/>
      <c r="M82" s="173">
        <v>54</v>
      </c>
      <c r="N82" s="173">
        <f>SUM(J82:M82)</f>
        <v>54</v>
      </c>
      <c r="O82" s="173"/>
      <c r="P82" s="173"/>
      <c r="Q82" s="173"/>
      <c r="R82" s="173"/>
      <c r="S82" s="173">
        <v>126</v>
      </c>
      <c r="T82" s="173">
        <f>SUM(P82:S82)</f>
        <v>126</v>
      </c>
    </row>
    <row r="83" spans="1:20" ht="28" x14ac:dyDescent="0.35">
      <c r="A83" s="167" t="s">
        <v>135</v>
      </c>
      <c r="B83" s="168" t="s">
        <v>1430</v>
      </c>
      <c r="C83" s="171"/>
      <c r="D83" s="172"/>
      <c r="E83" s="172"/>
      <c r="F83" s="172"/>
      <c r="G83" s="172">
        <v>186</v>
      </c>
      <c r="H83" s="172">
        <f>SUM(D83:G83)</f>
        <v>186</v>
      </c>
      <c r="I83" s="173"/>
      <c r="J83" s="173"/>
      <c r="K83" s="173"/>
      <c r="L83" s="173"/>
      <c r="M83" s="173">
        <v>5</v>
      </c>
      <c r="N83" s="173">
        <f>SUM(J83:M83)</f>
        <v>5</v>
      </c>
      <c r="O83" s="173"/>
      <c r="P83" s="173"/>
      <c r="Q83" s="173"/>
      <c r="R83" s="173"/>
      <c r="S83" s="173">
        <v>10</v>
      </c>
      <c r="T83" s="173">
        <f>SUM(P83:S83)</f>
        <v>10</v>
      </c>
    </row>
    <row r="84" spans="1:20" ht="28" x14ac:dyDescent="0.35">
      <c r="A84" s="167" t="s">
        <v>139</v>
      </c>
      <c r="B84" s="168" t="s">
        <v>244</v>
      </c>
      <c r="C84" s="171"/>
      <c r="D84" s="172">
        <v>1308.0999999999999</v>
      </c>
      <c r="E84" s="172">
        <v>2467.8000000000002</v>
      </c>
      <c r="F84" s="172"/>
      <c r="G84" s="172"/>
      <c r="H84" s="172">
        <f>SUM(D84:G84)</f>
        <v>3775.9</v>
      </c>
      <c r="I84" s="173"/>
      <c r="J84" s="173">
        <v>38</v>
      </c>
      <c r="K84" s="173">
        <v>68</v>
      </c>
      <c r="L84" s="173"/>
      <c r="M84" s="173"/>
      <c r="N84" s="173">
        <f>SUM(J84:M84)</f>
        <v>106</v>
      </c>
      <c r="O84" s="173"/>
      <c r="P84" s="173">
        <v>117</v>
      </c>
      <c r="Q84" s="173">
        <v>150</v>
      </c>
      <c r="R84" s="173"/>
      <c r="S84" s="173"/>
      <c r="T84" s="173">
        <f>SUM(P84:S84)</f>
        <v>267</v>
      </c>
    </row>
    <row r="85" spans="1:20" ht="28" x14ac:dyDescent="0.35">
      <c r="A85" s="167" t="s">
        <v>133</v>
      </c>
      <c r="B85" s="168" t="s">
        <v>1597</v>
      </c>
      <c r="C85" s="171"/>
      <c r="D85" s="172"/>
      <c r="E85" s="172">
        <v>950.8</v>
      </c>
      <c r="F85" s="172"/>
      <c r="G85" s="172"/>
      <c r="H85" s="172">
        <f>SUM(D85:G85)</f>
        <v>950.8</v>
      </c>
      <c r="I85" s="173"/>
      <c r="J85" s="173"/>
      <c r="K85" s="173">
        <v>25</v>
      </c>
      <c r="L85" s="173"/>
      <c r="M85" s="173"/>
      <c r="N85" s="173">
        <f>SUM(J85:M85)</f>
        <v>25</v>
      </c>
      <c r="O85" s="173"/>
      <c r="P85" s="173"/>
      <c r="Q85" s="173">
        <v>60</v>
      </c>
      <c r="R85" s="173"/>
      <c r="S85" s="173"/>
      <c r="T85" s="173">
        <f>SUM(P85:S85)</f>
        <v>60</v>
      </c>
    </row>
    <row r="86" spans="1:20" x14ac:dyDescent="0.35">
      <c r="A86" s="218"/>
      <c r="B86" s="175" t="s">
        <v>252</v>
      </c>
      <c r="C86" s="171"/>
      <c r="D86" s="172"/>
      <c r="E86" s="172"/>
      <c r="F86" s="172"/>
      <c r="G86" s="172"/>
      <c r="H86" s="172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</row>
    <row r="87" spans="1:20" ht="28" x14ac:dyDescent="0.35">
      <c r="A87" s="167" t="s">
        <v>512</v>
      </c>
      <c r="B87" s="168" t="s">
        <v>1598</v>
      </c>
      <c r="C87" s="171"/>
      <c r="D87" s="172"/>
      <c r="E87" s="172"/>
      <c r="F87" s="172">
        <v>436.06</v>
      </c>
      <c r="G87" s="172"/>
      <c r="H87" s="172">
        <f t="shared" ref="H87:H95" si="14">SUM(D87:G87)</f>
        <v>436.06</v>
      </c>
      <c r="I87" s="173"/>
      <c r="J87" s="173"/>
      <c r="K87" s="173"/>
      <c r="L87" s="173">
        <v>14</v>
      </c>
      <c r="M87" s="173"/>
      <c r="N87" s="173">
        <f t="shared" ref="N87:N95" si="15">SUM(J87:M87)</f>
        <v>14</v>
      </c>
      <c r="O87" s="173"/>
      <c r="P87" s="173"/>
      <c r="Q87" s="173"/>
      <c r="R87" s="173">
        <v>36</v>
      </c>
      <c r="S87" s="173"/>
      <c r="T87" s="173">
        <f t="shared" ref="T87:T95" si="16">SUM(P87:S87)</f>
        <v>36</v>
      </c>
    </row>
    <row r="88" spans="1:20" ht="28" x14ac:dyDescent="0.35">
      <c r="A88" s="167" t="s">
        <v>514</v>
      </c>
      <c r="B88" s="168" t="s">
        <v>1434</v>
      </c>
      <c r="C88" s="171"/>
      <c r="D88" s="172"/>
      <c r="E88" s="172"/>
      <c r="F88" s="172"/>
      <c r="G88" s="172">
        <v>1049</v>
      </c>
      <c r="H88" s="172">
        <f t="shared" si="14"/>
        <v>1049</v>
      </c>
      <c r="I88" s="173"/>
      <c r="J88" s="173"/>
      <c r="K88" s="173"/>
      <c r="L88" s="173"/>
      <c r="M88" s="173">
        <v>36</v>
      </c>
      <c r="N88" s="173">
        <f t="shared" si="15"/>
        <v>36</v>
      </c>
      <c r="O88" s="173"/>
      <c r="P88" s="173"/>
      <c r="Q88" s="173"/>
      <c r="R88" s="173"/>
      <c r="S88" s="173">
        <v>79</v>
      </c>
      <c r="T88" s="173">
        <f t="shared" si="16"/>
        <v>79</v>
      </c>
    </row>
    <row r="89" spans="1:20" ht="28" x14ac:dyDescent="0.35">
      <c r="A89" s="167" t="s">
        <v>497</v>
      </c>
      <c r="B89" s="168" t="s">
        <v>253</v>
      </c>
      <c r="C89" s="171"/>
      <c r="D89" s="172">
        <v>750.2</v>
      </c>
      <c r="E89" s="172"/>
      <c r="F89" s="172"/>
      <c r="G89" s="172"/>
      <c r="H89" s="172">
        <f t="shared" si="14"/>
        <v>750.2</v>
      </c>
      <c r="I89" s="173"/>
      <c r="J89" s="173">
        <v>18</v>
      </c>
      <c r="K89" s="173"/>
      <c r="L89" s="173"/>
      <c r="M89" s="173"/>
      <c r="N89" s="173">
        <f t="shared" si="15"/>
        <v>18</v>
      </c>
      <c r="O89" s="173"/>
      <c r="P89" s="173">
        <v>36</v>
      </c>
      <c r="Q89" s="173"/>
      <c r="R89" s="173"/>
      <c r="S89" s="173"/>
      <c r="T89" s="173">
        <f t="shared" si="16"/>
        <v>36</v>
      </c>
    </row>
    <row r="90" spans="1:20" ht="28" x14ac:dyDescent="0.35">
      <c r="A90" s="167" t="s">
        <v>494</v>
      </c>
      <c r="B90" s="168" t="s">
        <v>682</v>
      </c>
      <c r="C90" s="171"/>
      <c r="D90" s="172"/>
      <c r="E90" s="172">
        <v>38.200000000000003</v>
      </c>
      <c r="F90" s="172"/>
      <c r="G90" s="172"/>
      <c r="H90" s="172">
        <f t="shared" si="14"/>
        <v>38.200000000000003</v>
      </c>
      <c r="I90" s="173"/>
      <c r="J90" s="173"/>
      <c r="K90" s="173">
        <v>1</v>
      </c>
      <c r="L90" s="173"/>
      <c r="M90" s="173"/>
      <c r="N90" s="173">
        <f t="shared" si="15"/>
        <v>1</v>
      </c>
      <c r="O90" s="173"/>
      <c r="P90" s="173"/>
      <c r="Q90" s="173">
        <v>2</v>
      </c>
      <c r="R90" s="173"/>
      <c r="S90" s="173"/>
      <c r="T90" s="173">
        <f t="shared" si="16"/>
        <v>2</v>
      </c>
    </row>
    <row r="91" spans="1:20" ht="28" x14ac:dyDescent="0.35">
      <c r="A91" s="167" t="s">
        <v>179</v>
      </c>
      <c r="B91" s="168" t="s">
        <v>1105</v>
      </c>
      <c r="C91" s="171"/>
      <c r="D91" s="172"/>
      <c r="E91" s="172"/>
      <c r="F91" s="172">
        <v>139.30000000000001</v>
      </c>
      <c r="G91" s="172"/>
      <c r="H91" s="172">
        <f t="shared" si="14"/>
        <v>139.30000000000001</v>
      </c>
      <c r="I91" s="173"/>
      <c r="J91" s="173"/>
      <c r="K91" s="173"/>
      <c r="L91" s="173">
        <v>3</v>
      </c>
      <c r="M91" s="173"/>
      <c r="N91" s="173">
        <f t="shared" si="15"/>
        <v>3</v>
      </c>
      <c r="O91" s="173"/>
      <c r="P91" s="173"/>
      <c r="Q91" s="173"/>
      <c r="R91" s="173">
        <v>7</v>
      </c>
      <c r="S91" s="173"/>
      <c r="T91" s="173">
        <f t="shared" si="16"/>
        <v>7</v>
      </c>
    </row>
    <row r="92" spans="1:20" ht="28" x14ac:dyDescent="0.35">
      <c r="A92" s="167" t="s">
        <v>170</v>
      </c>
      <c r="B92" s="168" t="s">
        <v>1599</v>
      </c>
      <c r="C92" s="171"/>
      <c r="D92" s="172"/>
      <c r="E92" s="172"/>
      <c r="F92" s="172">
        <v>106.1</v>
      </c>
      <c r="G92" s="172"/>
      <c r="H92" s="172">
        <f t="shared" si="14"/>
        <v>106.1</v>
      </c>
      <c r="I92" s="173"/>
      <c r="J92" s="173"/>
      <c r="K92" s="173"/>
      <c r="L92" s="173">
        <v>2</v>
      </c>
      <c r="M92" s="173"/>
      <c r="N92" s="173">
        <f t="shared" si="15"/>
        <v>2</v>
      </c>
      <c r="O92" s="173"/>
      <c r="P92" s="173"/>
      <c r="Q92" s="173"/>
      <c r="R92" s="173">
        <v>5</v>
      </c>
      <c r="S92" s="173"/>
      <c r="T92" s="173">
        <f t="shared" si="16"/>
        <v>5</v>
      </c>
    </row>
    <row r="93" spans="1:20" ht="28" x14ac:dyDescent="0.35">
      <c r="A93" s="167" t="s">
        <v>168</v>
      </c>
      <c r="B93" s="168" t="s">
        <v>256</v>
      </c>
      <c r="C93" s="171"/>
      <c r="D93" s="172">
        <v>1040.7</v>
      </c>
      <c r="E93" s="172"/>
      <c r="F93" s="172"/>
      <c r="G93" s="172"/>
      <c r="H93" s="172">
        <f t="shared" si="14"/>
        <v>1040.7</v>
      </c>
      <c r="I93" s="173"/>
      <c r="J93" s="173">
        <v>31</v>
      </c>
      <c r="K93" s="173"/>
      <c r="L93" s="173"/>
      <c r="M93" s="173"/>
      <c r="N93" s="173">
        <f t="shared" si="15"/>
        <v>31</v>
      </c>
      <c r="O93" s="173"/>
      <c r="P93" s="173">
        <v>109</v>
      </c>
      <c r="Q93" s="173"/>
      <c r="R93" s="173"/>
      <c r="S93" s="173"/>
      <c r="T93" s="173">
        <f t="shared" si="16"/>
        <v>109</v>
      </c>
    </row>
    <row r="94" spans="1:20" ht="28" x14ac:dyDescent="0.35">
      <c r="A94" s="167" t="s">
        <v>177</v>
      </c>
      <c r="B94" s="168" t="s">
        <v>913</v>
      </c>
      <c r="C94" s="171"/>
      <c r="D94" s="172"/>
      <c r="E94" s="172">
        <v>308.5</v>
      </c>
      <c r="F94" s="172"/>
      <c r="G94" s="172"/>
      <c r="H94" s="172">
        <f t="shared" si="14"/>
        <v>308.5</v>
      </c>
      <c r="I94" s="173"/>
      <c r="J94" s="173"/>
      <c r="K94" s="173">
        <v>10</v>
      </c>
      <c r="L94" s="173"/>
      <c r="M94" s="173"/>
      <c r="N94" s="173">
        <f t="shared" si="15"/>
        <v>10</v>
      </c>
      <c r="O94" s="173"/>
      <c r="P94" s="173"/>
      <c r="Q94" s="173">
        <v>29</v>
      </c>
      <c r="R94" s="173"/>
      <c r="S94" s="173"/>
      <c r="T94" s="173">
        <f t="shared" si="16"/>
        <v>29</v>
      </c>
    </row>
    <row r="95" spans="1:20" ht="28" x14ac:dyDescent="0.35">
      <c r="A95" s="167" t="s">
        <v>455</v>
      </c>
      <c r="B95" s="174" t="s">
        <v>918</v>
      </c>
      <c r="C95" s="171"/>
      <c r="D95" s="172"/>
      <c r="E95" s="172">
        <v>47.1</v>
      </c>
      <c r="F95" s="172">
        <v>46.3</v>
      </c>
      <c r="G95" s="172"/>
      <c r="H95" s="172">
        <f t="shared" si="14"/>
        <v>93.4</v>
      </c>
      <c r="I95" s="173"/>
      <c r="J95" s="173"/>
      <c r="K95" s="173">
        <v>1</v>
      </c>
      <c r="L95" s="173">
        <v>1</v>
      </c>
      <c r="M95" s="173"/>
      <c r="N95" s="173">
        <f t="shared" si="15"/>
        <v>2</v>
      </c>
      <c r="O95" s="173"/>
      <c r="P95" s="173"/>
      <c r="Q95" s="173">
        <v>1</v>
      </c>
      <c r="R95" s="173">
        <v>3</v>
      </c>
      <c r="S95" s="173"/>
      <c r="T95" s="173">
        <f t="shared" si="16"/>
        <v>4</v>
      </c>
    </row>
    <row r="96" spans="1:20" x14ac:dyDescent="0.35">
      <c r="A96" s="218"/>
      <c r="B96" s="175" t="s">
        <v>270</v>
      </c>
      <c r="C96" s="171"/>
      <c r="D96" s="172"/>
      <c r="E96" s="172"/>
      <c r="F96" s="172"/>
      <c r="G96" s="172"/>
      <c r="H96" s="172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</row>
    <row r="97" spans="1:25" ht="28" x14ac:dyDescent="0.35">
      <c r="A97" s="167" t="s">
        <v>317</v>
      </c>
      <c r="B97" s="174" t="s">
        <v>1443</v>
      </c>
      <c r="C97" s="171"/>
      <c r="D97" s="172"/>
      <c r="E97" s="172"/>
      <c r="F97" s="172"/>
      <c r="G97" s="172">
        <v>1038.2</v>
      </c>
      <c r="H97" s="172">
        <f>SUM(D97:G97)</f>
        <v>1038.2</v>
      </c>
      <c r="I97" s="173"/>
      <c r="J97" s="173"/>
      <c r="K97" s="173"/>
      <c r="L97" s="173"/>
      <c r="M97" s="173">
        <v>16</v>
      </c>
      <c r="N97" s="173">
        <f>SUM(J97:M97)</f>
        <v>16</v>
      </c>
      <c r="O97" s="173"/>
      <c r="P97" s="173"/>
      <c r="Q97" s="173"/>
      <c r="R97" s="173"/>
      <c r="S97" s="173">
        <v>54</v>
      </c>
      <c r="T97" s="173">
        <f>SUM(P97:S97)</f>
        <v>54</v>
      </c>
    </row>
    <row r="98" spans="1:25" ht="28" x14ac:dyDescent="0.35">
      <c r="A98" s="167" t="s">
        <v>84</v>
      </c>
      <c r="B98" s="168" t="s">
        <v>271</v>
      </c>
      <c r="C98" s="171"/>
      <c r="D98" s="172">
        <v>2228.4</v>
      </c>
      <c r="E98" s="172">
        <v>1653.92</v>
      </c>
      <c r="F98" s="172">
        <v>1708.7</v>
      </c>
      <c r="G98" s="172"/>
      <c r="H98" s="172">
        <f>SUM(D98:G98)</f>
        <v>5591.02</v>
      </c>
      <c r="I98" s="173"/>
      <c r="J98" s="173">
        <v>66</v>
      </c>
      <c r="K98" s="173">
        <v>51</v>
      </c>
      <c r="L98" s="173">
        <v>49</v>
      </c>
      <c r="M98" s="173"/>
      <c r="N98" s="173">
        <f>SUM(J98:M98)</f>
        <v>166</v>
      </c>
      <c r="O98" s="173"/>
      <c r="P98" s="173">
        <v>157</v>
      </c>
      <c r="Q98" s="173">
        <v>118</v>
      </c>
      <c r="R98" s="173">
        <v>127</v>
      </c>
      <c r="S98" s="173"/>
      <c r="T98" s="173">
        <f>SUM(P98:S98)</f>
        <v>402</v>
      </c>
    </row>
    <row r="99" spans="1:25" ht="28" x14ac:dyDescent="0.35">
      <c r="A99" s="167" t="s">
        <v>529</v>
      </c>
      <c r="B99" s="168" t="s">
        <v>701</v>
      </c>
      <c r="C99" s="171"/>
      <c r="D99" s="172"/>
      <c r="E99" s="172">
        <v>1483.4</v>
      </c>
      <c r="F99" s="172"/>
      <c r="G99" s="172"/>
      <c r="H99" s="172">
        <f>SUM(D99:G99)</f>
        <v>1483.4</v>
      </c>
      <c r="I99" s="173"/>
      <c r="J99" s="173"/>
      <c r="K99" s="173">
        <v>42</v>
      </c>
      <c r="L99" s="173"/>
      <c r="M99" s="173"/>
      <c r="N99" s="173">
        <f>SUM(J99:M99)</f>
        <v>42</v>
      </c>
      <c r="O99" s="173"/>
      <c r="P99" s="173"/>
      <c r="Q99" s="173">
        <v>98</v>
      </c>
      <c r="R99" s="173"/>
      <c r="S99" s="173"/>
      <c r="T99" s="173">
        <f>SUM(P99:S99)</f>
        <v>98</v>
      </c>
    </row>
    <row r="100" spans="1:25" ht="28" x14ac:dyDescent="0.35">
      <c r="A100" s="167" t="s">
        <v>531</v>
      </c>
      <c r="B100" s="174" t="s">
        <v>1600</v>
      </c>
      <c r="C100" s="171"/>
      <c r="D100" s="172"/>
      <c r="E100" s="172"/>
      <c r="F100" s="172">
        <v>28.6</v>
      </c>
      <c r="G100" s="172"/>
      <c r="H100" s="172">
        <f>SUM(D100:G100)</f>
        <v>28.6</v>
      </c>
      <c r="I100" s="173"/>
      <c r="J100" s="173"/>
      <c r="K100" s="173"/>
      <c r="L100" s="173">
        <v>1</v>
      </c>
      <c r="M100" s="173"/>
      <c r="N100" s="173">
        <f>SUM(J100:M100)</f>
        <v>1</v>
      </c>
      <c r="O100" s="173"/>
      <c r="P100" s="173"/>
      <c r="Q100" s="173"/>
      <c r="R100" s="173">
        <v>1</v>
      </c>
      <c r="S100" s="173"/>
      <c r="T100" s="173">
        <f>SUM(P100:S100)</f>
        <v>1</v>
      </c>
    </row>
    <row r="101" spans="1:25" ht="28" x14ac:dyDescent="0.35">
      <c r="A101" s="167" t="s">
        <v>534</v>
      </c>
      <c r="B101" s="174" t="s">
        <v>1601</v>
      </c>
      <c r="C101" s="171"/>
      <c r="D101" s="172"/>
      <c r="E101" s="172"/>
      <c r="F101" s="172">
        <v>166.5</v>
      </c>
      <c r="G101" s="172"/>
      <c r="H101" s="172">
        <f>SUM(D101:G101)</f>
        <v>166.5</v>
      </c>
      <c r="I101" s="173"/>
      <c r="J101" s="173"/>
      <c r="K101" s="173"/>
      <c r="L101" s="173">
        <v>4</v>
      </c>
      <c r="M101" s="173"/>
      <c r="N101" s="173">
        <f>SUM(J101:M101)</f>
        <v>4</v>
      </c>
      <c r="O101" s="173"/>
      <c r="P101" s="173"/>
      <c r="Q101" s="173"/>
      <c r="R101" s="173">
        <v>12</v>
      </c>
      <c r="S101" s="173"/>
      <c r="T101" s="173">
        <f>SUM(P101:S101)</f>
        <v>12</v>
      </c>
    </row>
    <row r="102" spans="1:25" x14ac:dyDescent="0.35">
      <c r="A102" s="218"/>
      <c r="B102" s="175" t="s">
        <v>379</v>
      </c>
      <c r="C102" s="171"/>
      <c r="D102" s="172"/>
      <c r="E102" s="172"/>
      <c r="F102" s="172"/>
      <c r="G102" s="172"/>
      <c r="H102" s="172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</row>
    <row r="103" spans="1:25" ht="28" x14ac:dyDescent="0.35">
      <c r="A103" s="167" t="s">
        <v>86</v>
      </c>
      <c r="B103" s="168" t="s">
        <v>712</v>
      </c>
      <c r="C103" s="171"/>
      <c r="D103" s="172"/>
      <c r="E103" s="172">
        <v>1953.6</v>
      </c>
      <c r="F103" s="172"/>
      <c r="G103" s="172"/>
      <c r="H103" s="172">
        <f>SUM(D103:G103)</f>
        <v>1953.6</v>
      </c>
      <c r="I103" s="173"/>
      <c r="J103" s="173"/>
      <c r="K103" s="173">
        <v>49</v>
      </c>
      <c r="L103" s="173"/>
      <c r="M103" s="173"/>
      <c r="N103" s="173">
        <f>SUM(J103:M103)</f>
        <v>49</v>
      </c>
      <c r="O103" s="173"/>
      <c r="P103" s="173"/>
      <c r="Q103" s="173">
        <v>113</v>
      </c>
      <c r="R103" s="173"/>
      <c r="S103" s="173"/>
      <c r="T103" s="173">
        <f>SUM(P103:S103)</f>
        <v>113</v>
      </c>
    </row>
    <row r="104" spans="1:25" ht="28" x14ac:dyDescent="0.35">
      <c r="A104" s="167" t="s">
        <v>539</v>
      </c>
      <c r="B104" s="174" t="s">
        <v>1602</v>
      </c>
      <c r="C104" s="171"/>
      <c r="D104" s="172"/>
      <c r="E104" s="172"/>
      <c r="F104" s="172">
        <v>2357.6</v>
      </c>
      <c r="G104" s="172">
        <v>1779.4</v>
      </c>
      <c r="H104" s="172">
        <f>SUM(D104:G104)</f>
        <v>4137</v>
      </c>
      <c r="I104" s="173"/>
      <c r="J104" s="173"/>
      <c r="K104" s="173"/>
      <c r="L104" s="173">
        <v>50</v>
      </c>
      <c r="M104" s="173">
        <v>41</v>
      </c>
      <c r="N104" s="173">
        <f>SUM(J104:M104)</f>
        <v>91</v>
      </c>
      <c r="O104" s="173"/>
      <c r="P104" s="173"/>
      <c r="Q104" s="173"/>
      <c r="R104" s="173">
        <v>134</v>
      </c>
      <c r="S104" s="173">
        <v>103</v>
      </c>
      <c r="T104" s="173">
        <f>SUM(P104:S104)</f>
        <v>237</v>
      </c>
    </row>
    <row r="105" spans="1:25" ht="28" x14ac:dyDescent="0.35">
      <c r="A105" s="167" t="s">
        <v>542</v>
      </c>
      <c r="B105" s="174" t="s">
        <v>380</v>
      </c>
      <c r="C105" s="171"/>
      <c r="D105" s="172">
        <v>4055.6</v>
      </c>
      <c r="E105" s="172">
        <v>1257.0999999999999</v>
      </c>
      <c r="F105" s="172"/>
      <c r="G105" s="172"/>
      <c r="H105" s="172">
        <f>SUM(D105:G105)</f>
        <v>5312.7</v>
      </c>
      <c r="I105" s="173"/>
      <c r="J105" s="173">
        <v>96</v>
      </c>
      <c r="K105" s="173">
        <v>32</v>
      </c>
      <c r="L105" s="173"/>
      <c r="M105" s="173"/>
      <c r="N105" s="173">
        <f>SUM(J105:M105)</f>
        <v>128</v>
      </c>
      <c r="O105" s="173"/>
      <c r="P105" s="173">
        <v>248</v>
      </c>
      <c r="Q105" s="173">
        <v>62</v>
      </c>
      <c r="R105" s="173"/>
      <c r="S105" s="173"/>
      <c r="T105" s="173">
        <f>SUM(P105:S105)</f>
        <v>310</v>
      </c>
    </row>
    <row r="106" spans="1:25" ht="28" x14ac:dyDescent="0.35">
      <c r="A106" s="167" t="s">
        <v>198</v>
      </c>
      <c r="B106" s="174" t="s">
        <v>400</v>
      </c>
      <c r="C106" s="171"/>
      <c r="D106" s="172">
        <v>2110.36</v>
      </c>
      <c r="E106" s="172"/>
      <c r="F106" s="172">
        <v>1962.2</v>
      </c>
      <c r="G106" s="172"/>
      <c r="H106" s="172">
        <f>SUM(D106:G106)</f>
        <v>4072.5600000000004</v>
      </c>
      <c r="I106" s="173"/>
      <c r="J106" s="173">
        <v>48</v>
      </c>
      <c r="K106" s="173"/>
      <c r="L106" s="173">
        <v>47</v>
      </c>
      <c r="M106" s="173"/>
      <c r="N106" s="173">
        <f>SUM(J106:M106)</f>
        <v>95</v>
      </c>
      <c r="O106" s="173"/>
      <c r="P106" s="173">
        <v>108</v>
      </c>
      <c r="Q106" s="173"/>
      <c r="R106" s="173">
        <v>107</v>
      </c>
      <c r="S106" s="173"/>
      <c r="T106" s="173">
        <f>SUM(P106:S106)</f>
        <v>215</v>
      </c>
      <c r="X106" s="176"/>
      <c r="Y106" s="178"/>
    </row>
    <row r="107" spans="1:25" ht="28" x14ac:dyDescent="0.35">
      <c r="A107" s="167" t="s">
        <v>376</v>
      </c>
      <c r="B107" s="168" t="s">
        <v>745</v>
      </c>
      <c r="C107" s="171"/>
      <c r="D107" s="172"/>
      <c r="E107" s="172">
        <v>2933.57</v>
      </c>
      <c r="F107" s="172">
        <v>1832.61</v>
      </c>
      <c r="G107" s="172">
        <v>3157.55</v>
      </c>
      <c r="H107" s="172">
        <f>SUM(D107:G107)</f>
        <v>7923.7300000000005</v>
      </c>
      <c r="I107" s="173"/>
      <c r="J107" s="173"/>
      <c r="K107" s="173">
        <v>77</v>
      </c>
      <c r="L107" s="173">
        <v>45</v>
      </c>
      <c r="M107" s="173">
        <v>89</v>
      </c>
      <c r="N107" s="173">
        <f>SUM(J107:M107)</f>
        <v>211</v>
      </c>
      <c r="O107" s="173"/>
      <c r="P107" s="173"/>
      <c r="Q107" s="173">
        <v>181</v>
      </c>
      <c r="R107" s="173">
        <v>128</v>
      </c>
      <c r="S107" s="173">
        <v>195</v>
      </c>
      <c r="T107" s="173">
        <f>SUM(P107:S107)</f>
        <v>504</v>
      </c>
    </row>
    <row r="108" spans="1:25" x14ac:dyDescent="0.35">
      <c r="A108" s="218"/>
      <c r="B108" s="175" t="s">
        <v>289</v>
      </c>
      <c r="C108" s="171"/>
      <c r="D108" s="172"/>
      <c r="E108" s="172"/>
      <c r="F108" s="172"/>
      <c r="G108" s="172"/>
      <c r="H108" s="172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</row>
    <row r="109" spans="1:25" ht="28" x14ac:dyDescent="0.35">
      <c r="A109" s="167" t="s">
        <v>549</v>
      </c>
      <c r="B109" s="174" t="s">
        <v>921</v>
      </c>
      <c r="C109" s="171"/>
      <c r="D109" s="172"/>
      <c r="E109" s="172">
        <v>56.2</v>
      </c>
      <c r="F109" s="172">
        <v>97.7</v>
      </c>
      <c r="G109" s="172"/>
      <c r="H109" s="172">
        <f t="shared" ref="H109:H115" si="17">SUM(D109:G109)</f>
        <v>153.9</v>
      </c>
      <c r="I109" s="173"/>
      <c r="J109" s="173"/>
      <c r="K109" s="173">
        <v>1</v>
      </c>
      <c r="L109" s="173">
        <v>2</v>
      </c>
      <c r="M109" s="173"/>
      <c r="N109" s="173">
        <f t="shared" ref="N109:N115" si="18">SUM(J109:M109)</f>
        <v>3</v>
      </c>
      <c r="O109" s="173"/>
      <c r="P109" s="173"/>
      <c r="Q109" s="173">
        <v>2</v>
      </c>
      <c r="R109" s="173">
        <v>2</v>
      </c>
      <c r="S109" s="173"/>
      <c r="T109" s="173">
        <f t="shared" ref="T109:T117" si="19">SUM(P109:S109)</f>
        <v>4</v>
      </c>
    </row>
    <row r="110" spans="1:25" ht="28" x14ac:dyDescent="0.35">
      <c r="A110" s="167" t="s">
        <v>552</v>
      </c>
      <c r="B110" s="174" t="s">
        <v>1128</v>
      </c>
      <c r="C110" s="171"/>
      <c r="D110" s="172"/>
      <c r="E110" s="172"/>
      <c r="F110" s="172">
        <v>211.4</v>
      </c>
      <c r="G110" s="172"/>
      <c r="H110" s="172">
        <f t="shared" si="17"/>
        <v>211.4</v>
      </c>
      <c r="I110" s="173"/>
      <c r="J110" s="173"/>
      <c r="K110" s="173"/>
      <c r="L110" s="173">
        <v>5</v>
      </c>
      <c r="M110" s="173"/>
      <c r="N110" s="173">
        <f t="shared" si="18"/>
        <v>5</v>
      </c>
      <c r="O110" s="173"/>
      <c r="P110" s="173"/>
      <c r="Q110" s="173"/>
      <c r="R110" s="173">
        <v>12</v>
      </c>
      <c r="S110" s="173"/>
      <c r="T110" s="173">
        <f t="shared" si="19"/>
        <v>12</v>
      </c>
    </row>
    <row r="111" spans="1:25" ht="28" x14ac:dyDescent="0.35">
      <c r="A111" s="167" t="s">
        <v>517</v>
      </c>
      <c r="B111" s="174" t="s">
        <v>1131</v>
      </c>
      <c r="C111" s="171"/>
      <c r="D111" s="172"/>
      <c r="E111" s="172"/>
      <c r="F111" s="172">
        <v>100.6</v>
      </c>
      <c r="G111" s="172"/>
      <c r="H111" s="172">
        <f t="shared" si="17"/>
        <v>100.6</v>
      </c>
      <c r="I111" s="173"/>
      <c r="J111" s="173"/>
      <c r="K111" s="173"/>
      <c r="L111" s="173">
        <v>2</v>
      </c>
      <c r="M111" s="173"/>
      <c r="N111" s="173">
        <f t="shared" si="18"/>
        <v>2</v>
      </c>
      <c r="O111" s="173"/>
      <c r="P111" s="173"/>
      <c r="Q111" s="173"/>
      <c r="R111" s="173">
        <v>2</v>
      </c>
      <c r="S111" s="173"/>
      <c r="T111" s="173">
        <f t="shared" si="19"/>
        <v>2</v>
      </c>
    </row>
    <row r="112" spans="1:25" ht="28" x14ac:dyDescent="0.35">
      <c r="A112" s="167" t="s">
        <v>555</v>
      </c>
      <c r="B112" s="174" t="s">
        <v>1134</v>
      </c>
      <c r="C112" s="171"/>
      <c r="D112" s="172"/>
      <c r="E112" s="172"/>
      <c r="F112" s="172">
        <v>178</v>
      </c>
      <c r="G112" s="172"/>
      <c r="H112" s="172">
        <f t="shared" si="17"/>
        <v>178</v>
      </c>
      <c r="I112" s="173"/>
      <c r="J112" s="173"/>
      <c r="K112" s="173"/>
      <c r="L112" s="173">
        <v>4</v>
      </c>
      <c r="M112" s="173"/>
      <c r="N112" s="173">
        <f t="shared" si="18"/>
        <v>4</v>
      </c>
      <c r="O112" s="173"/>
      <c r="P112" s="173"/>
      <c r="Q112" s="173"/>
      <c r="R112" s="173">
        <v>9</v>
      </c>
      <c r="S112" s="173"/>
      <c r="T112" s="173">
        <f t="shared" si="19"/>
        <v>9</v>
      </c>
    </row>
    <row r="113" spans="1:25" ht="28" x14ac:dyDescent="0.35">
      <c r="A113" s="167" t="s">
        <v>558</v>
      </c>
      <c r="B113" s="174" t="s">
        <v>1138</v>
      </c>
      <c r="C113" s="171"/>
      <c r="D113" s="172"/>
      <c r="E113" s="172"/>
      <c r="F113" s="172">
        <v>376.3</v>
      </c>
      <c r="G113" s="172"/>
      <c r="H113" s="172">
        <f t="shared" si="17"/>
        <v>376.3</v>
      </c>
      <c r="I113" s="173"/>
      <c r="J113" s="173"/>
      <c r="K113" s="173"/>
      <c r="L113" s="173">
        <v>8</v>
      </c>
      <c r="M113" s="173"/>
      <c r="N113" s="173">
        <f t="shared" si="18"/>
        <v>8</v>
      </c>
      <c r="O113" s="173"/>
      <c r="P113" s="173"/>
      <c r="Q113" s="173"/>
      <c r="R113" s="173">
        <v>32</v>
      </c>
      <c r="S113" s="173"/>
      <c r="T113" s="173">
        <f t="shared" si="19"/>
        <v>32</v>
      </c>
    </row>
    <row r="114" spans="1:25" ht="28" x14ac:dyDescent="0.35">
      <c r="A114" s="167" t="s">
        <v>127</v>
      </c>
      <c r="B114" s="168" t="s">
        <v>290</v>
      </c>
      <c r="C114" s="171"/>
      <c r="D114" s="172">
        <v>1776.09</v>
      </c>
      <c r="E114" s="172">
        <v>1465.61</v>
      </c>
      <c r="F114" s="172"/>
      <c r="G114" s="172"/>
      <c r="H114" s="172">
        <f t="shared" si="17"/>
        <v>3241.7</v>
      </c>
      <c r="I114" s="173"/>
      <c r="J114" s="173">
        <v>48</v>
      </c>
      <c r="K114" s="173">
        <v>38</v>
      </c>
      <c r="L114" s="173"/>
      <c r="M114" s="173"/>
      <c r="N114" s="173">
        <f t="shared" si="18"/>
        <v>86</v>
      </c>
      <c r="O114" s="173"/>
      <c r="P114" s="173">
        <v>124</v>
      </c>
      <c r="Q114" s="173">
        <v>107</v>
      </c>
      <c r="R114" s="173"/>
      <c r="S114" s="173"/>
      <c r="T114" s="173">
        <f t="shared" si="19"/>
        <v>231</v>
      </c>
    </row>
    <row r="115" spans="1:25" ht="28" x14ac:dyDescent="0.35">
      <c r="A115" s="167" t="s">
        <v>521</v>
      </c>
      <c r="B115" s="174" t="s">
        <v>1603</v>
      </c>
      <c r="C115" s="171"/>
      <c r="D115" s="172"/>
      <c r="E115" s="172">
        <v>821.26</v>
      </c>
      <c r="F115" s="172"/>
      <c r="G115" s="172"/>
      <c r="H115" s="172">
        <f t="shared" si="17"/>
        <v>821.26</v>
      </c>
      <c r="I115" s="173"/>
      <c r="J115" s="173"/>
      <c r="K115" s="173">
        <v>23</v>
      </c>
      <c r="L115" s="173"/>
      <c r="M115" s="173"/>
      <c r="N115" s="173">
        <f t="shared" si="18"/>
        <v>23</v>
      </c>
      <c r="O115" s="173"/>
      <c r="P115" s="173"/>
      <c r="Q115" s="173">
        <v>68</v>
      </c>
      <c r="R115" s="173"/>
      <c r="S115" s="173"/>
      <c r="T115" s="173">
        <f t="shared" si="19"/>
        <v>68</v>
      </c>
    </row>
    <row r="116" spans="1:25" x14ac:dyDescent="0.35">
      <c r="A116" s="218"/>
      <c r="B116" s="174" t="s">
        <v>1204</v>
      </c>
      <c r="C116" s="171"/>
      <c r="D116" s="172"/>
      <c r="E116" s="172"/>
      <c r="F116" s="172"/>
      <c r="G116" s="172"/>
      <c r="H116" s="172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>
        <f t="shared" si="19"/>
        <v>0</v>
      </c>
    </row>
    <row r="117" spans="1:25" ht="28" x14ac:dyDescent="0.35">
      <c r="A117" s="167" t="s">
        <v>125</v>
      </c>
      <c r="B117" s="168" t="s">
        <v>1604</v>
      </c>
      <c r="C117" s="171"/>
      <c r="D117" s="172"/>
      <c r="E117" s="172"/>
      <c r="F117" s="172">
        <v>1498.11</v>
      </c>
      <c r="G117" s="172"/>
      <c r="H117" s="172">
        <f>SUM(D117:G117)</f>
        <v>1498.11</v>
      </c>
      <c r="I117" s="173"/>
      <c r="J117" s="173"/>
      <c r="K117" s="173"/>
      <c r="L117" s="173">
        <v>46</v>
      </c>
      <c r="M117" s="173"/>
      <c r="N117" s="173">
        <f>SUM(J117:M117)</f>
        <v>46</v>
      </c>
      <c r="O117" s="173"/>
      <c r="P117" s="173"/>
      <c r="Q117" s="173"/>
      <c r="R117" s="173">
        <v>128</v>
      </c>
      <c r="S117" s="173"/>
      <c r="T117" s="173">
        <f t="shared" si="19"/>
        <v>128</v>
      </c>
    </row>
    <row r="118" spans="1:25" x14ac:dyDescent="0.35">
      <c r="A118" s="218"/>
      <c r="B118" s="175" t="s">
        <v>824</v>
      </c>
      <c r="C118" s="171"/>
      <c r="D118" s="172"/>
      <c r="E118" s="172"/>
      <c r="F118" s="172"/>
      <c r="G118" s="172"/>
      <c r="H118" s="172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</row>
    <row r="119" spans="1:25" ht="28" x14ac:dyDescent="0.35">
      <c r="A119" s="167" t="s">
        <v>523</v>
      </c>
      <c r="B119" s="174" t="s">
        <v>1605</v>
      </c>
      <c r="C119" s="171"/>
      <c r="D119" s="172"/>
      <c r="E119" s="172"/>
      <c r="F119" s="172"/>
      <c r="G119" s="172">
        <v>1158.5</v>
      </c>
      <c r="H119" s="172">
        <f>SUM(D119:G119)</f>
        <v>1158.5</v>
      </c>
      <c r="I119" s="173"/>
      <c r="J119" s="173"/>
      <c r="K119" s="173"/>
      <c r="L119" s="173"/>
      <c r="M119" s="173">
        <v>32</v>
      </c>
      <c r="N119" s="173">
        <f>SUM(J119:M119)</f>
        <v>32</v>
      </c>
      <c r="O119" s="173"/>
      <c r="P119" s="173"/>
      <c r="Q119" s="173"/>
      <c r="R119" s="173"/>
      <c r="S119" s="173">
        <v>86</v>
      </c>
      <c r="T119" s="173">
        <f>SUM(P119:S119)</f>
        <v>86</v>
      </c>
    </row>
    <row r="120" spans="1:25" ht="28" x14ac:dyDescent="0.35">
      <c r="A120" s="167" t="s">
        <v>568</v>
      </c>
      <c r="B120" s="168" t="s">
        <v>825</v>
      </c>
      <c r="C120" s="171"/>
      <c r="D120" s="172"/>
      <c r="E120" s="172">
        <v>600.86</v>
      </c>
      <c r="F120" s="172"/>
      <c r="G120" s="172"/>
      <c r="H120" s="172">
        <f>SUM(D120:G120)</f>
        <v>600.86</v>
      </c>
      <c r="I120" s="173"/>
      <c r="J120" s="173"/>
      <c r="K120" s="173">
        <v>14</v>
      </c>
      <c r="L120" s="173"/>
      <c r="M120" s="173"/>
      <c r="N120" s="173">
        <f>SUM(J120:M120)</f>
        <v>14</v>
      </c>
      <c r="O120" s="173"/>
      <c r="P120" s="173"/>
      <c r="Q120" s="173">
        <v>37</v>
      </c>
      <c r="R120" s="173"/>
      <c r="S120" s="173"/>
      <c r="T120" s="173">
        <f>SUM(P120:S120)</f>
        <v>37</v>
      </c>
    </row>
    <row r="121" spans="1:25" ht="28" x14ac:dyDescent="0.35">
      <c r="A121" s="167" t="s">
        <v>571</v>
      </c>
      <c r="B121" s="174" t="s">
        <v>1606</v>
      </c>
      <c r="C121" s="171"/>
      <c r="D121" s="172"/>
      <c r="E121" s="172">
        <v>595.58000000000004</v>
      </c>
      <c r="F121" s="172"/>
      <c r="G121" s="172"/>
      <c r="H121" s="172">
        <f>SUM(D121:G121)</f>
        <v>595.58000000000004</v>
      </c>
      <c r="I121" s="173"/>
      <c r="J121" s="173"/>
      <c r="K121" s="173">
        <v>19</v>
      </c>
      <c r="L121" s="173"/>
      <c r="M121" s="173"/>
      <c r="N121" s="173">
        <f>SUM(J121:M121)</f>
        <v>19</v>
      </c>
      <c r="O121" s="173"/>
      <c r="P121" s="173"/>
      <c r="Q121" s="173">
        <v>41</v>
      </c>
      <c r="R121" s="173"/>
      <c r="S121" s="173"/>
      <c r="T121" s="173">
        <f>SUM(P121:S121)</f>
        <v>41</v>
      </c>
    </row>
    <row r="122" spans="1:25" x14ac:dyDescent="0.35">
      <c r="A122" s="218"/>
      <c r="B122" s="175" t="s">
        <v>414</v>
      </c>
      <c r="C122" s="171"/>
      <c r="D122" s="172"/>
      <c r="E122" s="172"/>
      <c r="F122" s="172"/>
      <c r="G122" s="172"/>
      <c r="H122" s="172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</row>
    <row r="123" spans="1:25" ht="28" x14ac:dyDescent="0.35">
      <c r="A123" s="167" t="s">
        <v>574</v>
      </c>
      <c r="B123" s="174" t="s">
        <v>1607</v>
      </c>
      <c r="C123" s="171"/>
      <c r="D123" s="172"/>
      <c r="E123" s="172"/>
      <c r="F123" s="172"/>
      <c r="G123" s="172">
        <v>293.93</v>
      </c>
      <c r="H123" s="172">
        <f>SUM(D123:G123)</f>
        <v>293.93</v>
      </c>
      <c r="I123" s="173"/>
      <c r="J123" s="173"/>
      <c r="K123" s="173"/>
      <c r="L123" s="173"/>
      <c r="M123" s="173">
        <v>9</v>
      </c>
      <c r="N123" s="173">
        <f>SUM(J123:M123)</f>
        <v>9</v>
      </c>
      <c r="O123" s="173"/>
      <c r="P123" s="173"/>
      <c r="Q123" s="173"/>
      <c r="R123" s="173"/>
      <c r="S123" s="173">
        <v>20</v>
      </c>
      <c r="T123" s="173">
        <f>SUM(P123:S123)</f>
        <v>20</v>
      </c>
    </row>
    <row r="124" spans="1:25" ht="28" x14ac:dyDescent="0.35">
      <c r="A124" s="167" t="s">
        <v>577</v>
      </c>
      <c r="B124" s="174" t="s">
        <v>1487</v>
      </c>
      <c r="C124" s="171"/>
      <c r="D124" s="172"/>
      <c r="E124" s="172"/>
      <c r="F124" s="172"/>
      <c r="G124" s="172">
        <v>164.1</v>
      </c>
      <c r="H124" s="172">
        <f>SUM(D124:G124)</f>
        <v>164.1</v>
      </c>
      <c r="I124" s="173"/>
      <c r="J124" s="173"/>
      <c r="K124" s="173"/>
      <c r="L124" s="173"/>
      <c r="M124" s="173">
        <v>5</v>
      </c>
      <c r="N124" s="173">
        <f>SUM(J124:M124)</f>
        <v>5</v>
      </c>
      <c r="O124" s="173"/>
      <c r="P124" s="173"/>
      <c r="Q124" s="173"/>
      <c r="R124" s="173"/>
      <c r="S124" s="173">
        <v>11</v>
      </c>
      <c r="T124" s="173">
        <f>SUM(P124:S124)</f>
        <v>11</v>
      </c>
    </row>
    <row r="125" spans="1:25" ht="28" x14ac:dyDescent="0.35">
      <c r="A125" s="167" t="s">
        <v>579</v>
      </c>
      <c r="B125" s="168" t="s">
        <v>415</v>
      </c>
      <c r="C125" s="171"/>
      <c r="D125" s="172">
        <v>164.89</v>
      </c>
      <c r="E125" s="172"/>
      <c r="F125" s="172"/>
      <c r="G125" s="172">
        <v>99.25</v>
      </c>
      <c r="H125" s="172">
        <f>SUM(D125:G125)</f>
        <v>264.14</v>
      </c>
      <c r="I125" s="173"/>
      <c r="J125" s="173">
        <v>5</v>
      </c>
      <c r="K125" s="173"/>
      <c r="L125" s="173"/>
      <c r="M125" s="173">
        <v>3</v>
      </c>
      <c r="N125" s="173">
        <f>SUM(J125:M125)</f>
        <v>8</v>
      </c>
      <c r="O125" s="173"/>
      <c r="P125" s="173">
        <v>16</v>
      </c>
      <c r="Q125" s="173"/>
      <c r="R125" s="173"/>
      <c r="S125" s="173">
        <v>5</v>
      </c>
      <c r="T125" s="173">
        <f>SUM(P125:S125)</f>
        <v>21</v>
      </c>
    </row>
    <row r="126" spans="1:25" ht="28" x14ac:dyDescent="0.35">
      <c r="A126" s="167" t="s">
        <v>581</v>
      </c>
      <c r="B126" s="168" t="s">
        <v>846</v>
      </c>
      <c r="C126" s="171"/>
      <c r="D126" s="172"/>
      <c r="E126" s="172">
        <v>2495.08</v>
      </c>
      <c r="F126" s="172">
        <v>2650.83</v>
      </c>
      <c r="G126" s="172"/>
      <c r="H126" s="172">
        <f>SUM(D126:G126)</f>
        <v>5145.91</v>
      </c>
      <c r="I126" s="173"/>
      <c r="J126" s="173"/>
      <c r="K126" s="173">
        <v>77</v>
      </c>
      <c r="L126" s="173">
        <v>71</v>
      </c>
      <c r="M126" s="173"/>
      <c r="N126" s="173">
        <f>SUM(J126:M126)</f>
        <v>148</v>
      </c>
      <c r="O126" s="173"/>
      <c r="P126" s="173"/>
      <c r="Q126" s="173">
        <v>210</v>
      </c>
      <c r="R126" s="173">
        <v>171</v>
      </c>
      <c r="S126" s="173"/>
      <c r="T126" s="173">
        <f>SUM(P126:S126)</f>
        <v>381</v>
      </c>
    </row>
    <row r="127" spans="1:25" x14ac:dyDescent="0.35">
      <c r="A127" s="179"/>
      <c r="B127" s="180" t="s">
        <v>1608</v>
      </c>
      <c r="C127" s="163"/>
      <c r="D127" s="163">
        <f>SUM(D129:D168)</f>
        <v>52440.739999999991</v>
      </c>
      <c r="E127" s="163"/>
      <c r="F127" s="163"/>
      <c r="G127" s="163"/>
      <c r="H127" s="163">
        <f>SUM(H129:H168)</f>
        <v>52440.739999999991</v>
      </c>
      <c r="I127" s="165"/>
      <c r="J127" s="165">
        <f>SUM(J129:J168)</f>
        <v>1336</v>
      </c>
      <c r="K127" s="165"/>
      <c r="L127" s="165"/>
      <c r="M127" s="165"/>
      <c r="N127" s="165">
        <f>SUM(N129:N168)</f>
        <v>1336</v>
      </c>
      <c r="O127" s="165"/>
      <c r="P127" s="165">
        <f>SUM(P129:P168)</f>
        <v>3361</v>
      </c>
      <c r="Q127" s="165"/>
      <c r="R127" s="165"/>
      <c r="S127" s="165"/>
      <c r="T127" s="165">
        <f>SUM(T129:T168)</f>
        <v>3361</v>
      </c>
      <c r="V127" s="176"/>
      <c r="W127" s="176"/>
      <c r="X127" s="178"/>
      <c r="Y127" s="178"/>
    </row>
    <row r="128" spans="1:25" x14ac:dyDescent="0.35">
      <c r="A128" s="167"/>
      <c r="B128" s="168" t="s">
        <v>57</v>
      </c>
      <c r="C128" s="169"/>
      <c r="D128" s="157"/>
      <c r="E128" s="157"/>
      <c r="F128" s="157"/>
      <c r="G128" s="157"/>
      <c r="H128" s="157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</row>
    <row r="129" spans="1:25" ht="28" x14ac:dyDescent="0.35">
      <c r="A129" s="167" t="s">
        <v>269</v>
      </c>
      <c r="B129" s="168" t="s">
        <v>1609</v>
      </c>
      <c r="C129" s="171"/>
      <c r="D129" s="172">
        <v>1264.7</v>
      </c>
      <c r="E129" s="172"/>
      <c r="F129" s="172"/>
      <c r="G129" s="172"/>
      <c r="H129" s="172">
        <f>SUM(D129:G129)</f>
        <v>1264.7</v>
      </c>
      <c r="I129" s="173"/>
      <c r="J129" s="173">
        <v>28</v>
      </c>
      <c r="K129" s="173"/>
      <c r="L129" s="173"/>
      <c r="M129" s="173"/>
      <c r="N129" s="173">
        <f>SUM(J129:M129)</f>
        <v>28</v>
      </c>
      <c r="O129" s="173"/>
      <c r="P129" s="173">
        <v>92</v>
      </c>
      <c r="Q129" s="173"/>
      <c r="R129" s="173"/>
      <c r="S129" s="173"/>
      <c r="T129" s="173">
        <f>SUM(P129:S129)</f>
        <v>92</v>
      </c>
      <c r="W129" s="176"/>
      <c r="Y129" s="178"/>
    </row>
    <row r="130" spans="1:25" x14ac:dyDescent="0.35">
      <c r="A130" s="167"/>
      <c r="B130" s="175" t="s">
        <v>36</v>
      </c>
      <c r="C130" s="171"/>
      <c r="D130" s="172"/>
      <c r="E130" s="172"/>
      <c r="F130" s="172"/>
      <c r="G130" s="172"/>
      <c r="H130" s="172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X130" s="178"/>
    </row>
    <row r="131" spans="1:25" ht="28" x14ac:dyDescent="0.35">
      <c r="A131" s="167" t="s">
        <v>96</v>
      </c>
      <c r="B131" s="168" t="s">
        <v>37</v>
      </c>
      <c r="C131" s="171"/>
      <c r="D131" s="172">
        <v>1045.18</v>
      </c>
      <c r="E131" s="172"/>
      <c r="F131" s="172"/>
      <c r="G131" s="172"/>
      <c r="H131" s="172">
        <f>SUM(D131:G131)</f>
        <v>1045.18</v>
      </c>
      <c r="I131" s="173"/>
      <c r="J131" s="173">
        <v>34</v>
      </c>
      <c r="K131" s="173"/>
      <c r="L131" s="173"/>
      <c r="M131" s="173"/>
      <c r="N131" s="173">
        <f>SUM(J131:M131)</f>
        <v>34</v>
      </c>
      <c r="O131" s="173"/>
      <c r="P131" s="173">
        <v>71</v>
      </c>
      <c r="Q131" s="173"/>
      <c r="R131" s="173"/>
      <c r="S131" s="173"/>
      <c r="T131" s="173">
        <f>SUM(P131:S131)</f>
        <v>71</v>
      </c>
      <c r="W131" s="176"/>
      <c r="X131" s="178"/>
      <c r="Y131" s="178"/>
    </row>
    <row r="132" spans="1:25" ht="28" x14ac:dyDescent="0.35">
      <c r="A132" s="167" t="s">
        <v>98</v>
      </c>
      <c r="B132" s="168" t="s">
        <v>1610</v>
      </c>
      <c r="C132" s="171"/>
      <c r="D132" s="172">
        <v>3284.66</v>
      </c>
      <c r="E132" s="172"/>
      <c r="F132" s="172"/>
      <c r="G132" s="172"/>
      <c r="H132" s="172">
        <f>SUM(D132:G132)</f>
        <v>3284.66</v>
      </c>
      <c r="I132" s="173"/>
      <c r="J132" s="173">
        <v>70</v>
      </c>
      <c r="K132" s="173"/>
      <c r="L132" s="173"/>
      <c r="M132" s="173"/>
      <c r="N132" s="173">
        <f>SUM(J132:M132)</f>
        <v>70</v>
      </c>
      <c r="O132" s="173"/>
      <c r="P132" s="173">
        <v>155</v>
      </c>
      <c r="Q132" s="173"/>
      <c r="R132" s="173"/>
      <c r="S132" s="173"/>
      <c r="T132" s="173">
        <f>SUM(P132:S132)</f>
        <v>155</v>
      </c>
      <c r="W132" s="176"/>
      <c r="X132" s="178"/>
      <c r="Y132" s="178"/>
    </row>
    <row r="133" spans="1:25" x14ac:dyDescent="0.35">
      <c r="A133" s="218"/>
      <c r="B133" s="175" t="s">
        <v>65</v>
      </c>
      <c r="C133" s="171"/>
      <c r="D133" s="172"/>
      <c r="E133" s="172"/>
      <c r="F133" s="172"/>
      <c r="G133" s="172"/>
      <c r="H133" s="172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</row>
    <row r="134" spans="1:25" ht="28" x14ac:dyDescent="0.35">
      <c r="A134" s="167" t="s">
        <v>100</v>
      </c>
      <c r="B134" s="168" t="s">
        <v>443</v>
      </c>
      <c r="C134" s="171"/>
      <c r="D134" s="172">
        <v>3890.52</v>
      </c>
      <c r="E134" s="172"/>
      <c r="F134" s="172"/>
      <c r="G134" s="172"/>
      <c r="H134" s="172">
        <f>SUM(D134:G134)</f>
        <v>3890.52</v>
      </c>
      <c r="I134" s="173"/>
      <c r="J134" s="173">
        <v>95</v>
      </c>
      <c r="K134" s="173"/>
      <c r="L134" s="173"/>
      <c r="M134" s="173"/>
      <c r="N134" s="173">
        <f>SUM(J134:M134)</f>
        <v>95</v>
      </c>
      <c r="O134" s="173"/>
      <c r="P134" s="173">
        <v>235</v>
      </c>
      <c r="Q134" s="173"/>
      <c r="R134" s="173"/>
      <c r="S134" s="173"/>
      <c r="T134" s="173">
        <f>SUM(P134:S134)</f>
        <v>235</v>
      </c>
    </row>
    <row r="135" spans="1:25" ht="28" x14ac:dyDescent="0.35">
      <c r="A135" s="167" t="s">
        <v>288</v>
      </c>
      <c r="B135" s="168" t="s">
        <v>89</v>
      </c>
      <c r="C135" s="171"/>
      <c r="D135" s="172">
        <v>1780.1</v>
      </c>
      <c r="E135" s="172"/>
      <c r="F135" s="172"/>
      <c r="G135" s="172"/>
      <c r="H135" s="172">
        <f>SUM(D135:G135)</f>
        <v>1780.1</v>
      </c>
      <c r="I135" s="173"/>
      <c r="J135" s="173">
        <v>49</v>
      </c>
      <c r="K135" s="173"/>
      <c r="L135" s="173"/>
      <c r="M135" s="173"/>
      <c r="N135" s="173">
        <f>SUM(J135:M135)</f>
        <v>49</v>
      </c>
      <c r="O135" s="173"/>
      <c r="P135" s="173">
        <v>133</v>
      </c>
      <c r="Q135" s="173"/>
      <c r="R135" s="173"/>
      <c r="S135" s="173"/>
      <c r="T135" s="173">
        <f>SUM(P135:S135)</f>
        <v>133</v>
      </c>
      <c r="W135" s="176"/>
      <c r="X135" s="178"/>
      <c r="Y135" s="178"/>
    </row>
    <row r="136" spans="1:25" ht="28" x14ac:dyDescent="0.35">
      <c r="A136" s="167" t="s">
        <v>71</v>
      </c>
      <c r="B136" s="168" t="s">
        <v>107</v>
      </c>
      <c r="C136" s="171"/>
      <c r="D136" s="172">
        <v>4009.5</v>
      </c>
      <c r="E136" s="172"/>
      <c r="F136" s="172"/>
      <c r="G136" s="172"/>
      <c r="H136" s="172">
        <f>SUM(D136:G136)</f>
        <v>4009.5</v>
      </c>
      <c r="I136" s="173"/>
      <c r="J136" s="173">
        <v>92</v>
      </c>
      <c r="K136" s="173"/>
      <c r="L136" s="173"/>
      <c r="M136" s="173"/>
      <c r="N136" s="173">
        <f>SUM(J136:M136)</f>
        <v>92</v>
      </c>
      <c r="O136" s="173"/>
      <c r="P136" s="173">
        <v>225</v>
      </c>
      <c r="Q136" s="173"/>
      <c r="R136" s="173"/>
      <c r="S136" s="173"/>
      <c r="T136" s="173">
        <f>SUM(P136:S136)</f>
        <v>225</v>
      </c>
    </row>
    <row r="137" spans="1:25" x14ac:dyDescent="0.35">
      <c r="A137" s="218"/>
      <c r="B137" s="168" t="s">
        <v>119</v>
      </c>
      <c r="C137" s="171"/>
      <c r="D137" s="172"/>
      <c r="E137" s="172"/>
      <c r="F137" s="172"/>
      <c r="G137" s="172"/>
      <c r="H137" s="172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</row>
    <row r="138" spans="1:25" ht="28" x14ac:dyDescent="0.35">
      <c r="A138" s="167" t="s">
        <v>277</v>
      </c>
      <c r="B138" s="168" t="s">
        <v>163</v>
      </c>
      <c r="C138" s="171"/>
      <c r="D138" s="172">
        <v>5176</v>
      </c>
      <c r="E138" s="172"/>
      <c r="F138" s="172"/>
      <c r="G138" s="172"/>
      <c r="H138" s="172">
        <f>SUM(D138:G138)</f>
        <v>5176</v>
      </c>
      <c r="I138" s="173"/>
      <c r="J138" s="173">
        <v>124</v>
      </c>
      <c r="K138" s="173"/>
      <c r="L138" s="173"/>
      <c r="M138" s="173"/>
      <c r="N138" s="173">
        <f>SUM(J138:M138)</f>
        <v>124</v>
      </c>
      <c r="O138" s="173"/>
      <c r="P138" s="173">
        <v>303</v>
      </c>
      <c r="Q138" s="173"/>
      <c r="R138" s="173"/>
      <c r="S138" s="173"/>
      <c r="T138" s="173">
        <f>SUM(P138:S138)</f>
        <v>303</v>
      </c>
    </row>
    <row r="139" spans="1:25" ht="28" x14ac:dyDescent="0.35">
      <c r="A139" s="167" t="s">
        <v>116</v>
      </c>
      <c r="B139" s="174" t="s">
        <v>351</v>
      </c>
      <c r="C139" s="171"/>
      <c r="D139" s="172">
        <v>2463.21</v>
      </c>
      <c r="E139" s="172"/>
      <c r="F139" s="172"/>
      <c r="G139" s="172"/>
      <c r="H139" s="172">
        <f>SUM(D139:G139)</f>
        <v>2463.21</v>
      </c>
      <c r="I139" s="173"/>
      <c r="J139" s="173">
        <v>72</v>
      </c>
      <c r="K139" s="173"/>
      <c r="L139" s="173"/>
      <c r="M139" s="173"/>
      <c r="N139" s="173">
        <f>SUM(J139:M139)</f>
        <v>72</v>
      </c>
      <c r="O139" s="173"/>
      <c r="P139" s="173">
        <v>169</v>
      </c>
      <c r="Q139" s="173"/>
      <c r="R139" s="173"/>
      <c r="S139" s="173"/>
      <c r="T139" s="173">
        <f>SUM(P139:S139)</f>
        <v>169</v>
      </c>
    </row>
    <row r="140" spans="1:25" ht="28" x14ac:dyDescent="0.35">
      <c r="A140" s="167" t="s">
        <v>155</v>
      </c>
      <c r="B140" s="168" t="s">
        <v>120</v>
      </c>
      <c r="C140" s="171"/>
      <c r="D140" s="172">
        <f>1625.1+41.2</f>
        <v>1666.3</v>
      </c>
      <c r="E140" s="172"/>
      <c r="F140" s="172"/>
      <c r="G140" s="172"/>
      <c r="H140" s="172">
        <f>SUM(D140:G140)</f>
        <v>1666.3</v>
      </c>
      <c r="I140" s="173"/>
      <c r="J140" s="173">
        <v>40</v>
      </c>
      <c r="K140" s="173"/>
      <c r="L140" s="173"/>
      <c r="M140" s="173"/>
      <c r="N140" s="173">
        <f>SUM(J140:M140)</f>
        <v>40</v>
      </c>
      <c r="O140" s="173"/>
      <c r="P140" s="173">
        <v>112</v>
      </c>
      <c r="Q140" s="173"/>
      <c r="R140" s="173"/>
      <c r="S140" s="173"/>
      <c r="T140" s="173">
        <f>SUM(P140:S140)</f>
        <v>112</v>
      </c>
    </row>
    <row r="141" spans="1:25" ht="28" x14ac:dyDescent="0.35">
      <c r="A141" s="167" t="s">
        <v>263</v>
      </c>
      <c r="B141" s="168" t="s">
        <v>142</v>
      </c>
      <c r="C141" s="171"/>
      <c r="D141" s="172">
        <v>3317.16</v>
      </c>
      <c r="E141" s="172"/>
      <c r="F141" s="172"/>
      <c r="G141" s="172"/>
      <c r="H141" s="172">
        <f>SUM(D141:G141)</f>
        <v>3317.16</v>
      </c>
      <c r="I141" s="173"/>
      <c r="J141" s="173">
        <v>98</v>
      </c>
      <c r="K141" s="173"/>
      <c r="L141" s="173"/>
      <c r="M141" s="173"/>
      <c r="N141" s="173">
        <f>SUM(J141:M141)</f>
        <v>98</v>
      </c>
      <c r="O141" s="173"/>
      <c r="P141" s="173">
        <v>257</v>
      </c>
      <c r="Q141" s="173"/>
      <c r="R141" s="173"/>
      <c r="S141" s="173"/>
      <c r="T141" s="173">
        <f>SUM(P141:S141)</f>
        <v>257</v>
      </c>
    </row>
    <row r="142" spans="1:25" x14ac:dyDescent="0.35">
      <c r="A142" s="218"/>
      <c r="B142" s="175" t="s">
        <v>182</v>
      </c>
      <c r="C142" s="171"/>
      <c r="D142" s="172"/>
      <c r="E142" s="172"/>
      <c r="F142" s="172"/>
      <c r="G142" s="172"/>
      <c r="H142" s="172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</row>
    <row r="143" spans="1:25" ht="28" x14ac:dyDescent="0.35">
      <c r="A143" s="167" t="s">
        <v>104</v>
      </c>
      <c r="B143" s="168" t="s">
        <v>183</v>
      </c>
      <c r="C143" s="171"/>
      <c r="D143" s="172">
        <v>1344.03</v>
      </c>
      <c r="E143" s="172"/>
      <c r="F143" s="172"/>
      <c r="G143" s="172"/>
      <c r="H143" s="172">
        <f>SUM(D143:G143)</f>
        <v>1344.03</v>
      </c>
      <c r="I143" s="173"/>
      <c r="J143" s="173">
        <v>35</v>
      </c>
      <c r="K143" s="173"/>
      <c r="L143" s="173"/>
      <c r="M143" s="173"/>
      <c r="N143" s="173">
        <f>SUM(J143:M143)</f>
        <v>35</v>
      </c>
      <c r="O143" s="173"/>
      <c r="P143" s="173">
        <v>101</v>
      </c>
      <c r="Q143" s="173"/>
      <c r="R143" s="173"/>
      <c r="S143" s="173"/>
      <c r="T143" s="173">
        <f>SUM(P143:S143)</f>
        <v>101</v>
      </c>
    </row>
    <row r="144" spans="1:25" ht="28" x14ac:dyDescent="0.35">
      <c r="A144" s="167" t="s">
        <v>82</v>
      </c>
      <c r="B144" s="174" t="s">
        <v>346</v>
      </c>
      <c r="C144" s="171"/>
      <c r="D144" s="172">
        <v>158.5</v>
      </c>
      <c r="E144" s="172"/>
      <c r="F144" s="172"/>
      <c r="G144" s="172"/>
      <c r="H144" s="172">
        <f>SUM(D144:G144)</f>
        <v>158.5</v>
      </c>
      <c r="I144" s="173"/>
      <c r="J144" s="173">
        <v>3</v>
      </c>
      <c r="K144" s="173"/>
      <c r="L144" s="173"/>
      <c r="M144" s="173"/>
      <c r="N144" s="173">
        <f>SUM(J144:M144)</f>
        <v>3</v>
      </c>
      <c r="O144" s="173"/>
      <c r="P144" s="173">
        <v>7</v>
      </c>
      <c r="Q144" s="173"/>
      <c r="R144" s="173"/>
      <c r="S144" s="173"/>
      <c r="T144" s="173">
        <f>SUM(P144:S144)</f>
        <v>7</v>
      </c>
    </row>
    <row r="145" spans="1:20" x14ac:dyDescent="0.35">
      <c r="A145" s="218"/>
      <c r="B145" s="175" t="s">
        <v>199</v>
      </c>
      <c r="C145" s="171"/>
      <c r="D145" s="172"/>
      <c r="E145" s="172"/>
      <c r="F145" s="172"/>
      <c r="G145" s="172"/>
      <c r="H145" s="172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</row>
    <row r="146" spans="1:20" ht="28" x14ac:dyDescent="0.35">
      <c r="A146" s="167" t="s">
        <v>40</v>
      </c>
      <c r="B146" s="168" t="s">
        <v>328</v>
      </c>
      <c r="C146" s="171"/>
      <c r="D146" s="172">
        <v>1501.3</v>
      </c>
      <c r="E146" s="172"/>
      <c r="F146" s="172"/>
      <c r="G146" s="172"/>
      <c r="H146" s="172">
        <f>SUM(D146:G146)</f>
        <v>1501.3</v>
      </c>
      <c r="I146" s="173"/>
      <c r="J146" s="173">
        <v>47</v>
      </c>
      <c r="K146" s="173"/>
      <c r="L146" s="173"/>
      <c r="M146" s="173"/>
      <c r="N146" s="173">
        <f>SUM(J146:M146)</f>
        <v>47</v>
      </c>
      <c r="O146" s="173"/>
      <c r="P146" s="173">
        <v>107</v>
      </c>
      <c r="Q146" s="173"/>
      <c r="R146" s="173"/>
      <c r="S146" s="173"/>
      <c r="T146" s="173">
        <f>SUM(P146:S146)</f>
        <v>107</v>
      </c>
    </row>
    <row r="147" spans="1:20" ht="28" x14ac:dyDescent="0.35">
      <c r="A147" s="167" t="s">
        <v>102</v>
      </c>
      <c r="B147" s="168" t="s">
        <v>200</v>
      </c>
      <c r="C147" s="171"/>
      <c r="D147" s="172">
        <v>3029.19</v>
      </c>
      <c r="E147" s="172"/>
      <c r="F147" s="172"/>
      <c r="G147" s="172"/>
      <c r="H147" s="172">
        <f>SUM(D147:G147)</f>
        <v>3029.19</v>
      </c>
      <c r="I147" s="173"/>
      <c r="J147" s="173">
        <v>68</v>
      </c>
      <c r="K147" s="173"/>
      <c r="L147" s="173"/>
      <c r="M147" s="173"/>
      <c r="N147" s="173">
        <f>SUM(J147:M147)</f>
        <v>68</v>
      </c>
      <c r="O147" s="173"/>
      <c r="P147" s="173">
        <v>164</v>
      </c>
      <c r="Q147" s="173"/>
      <c r="R147" s="173"/>
      <c r="S147" s="173"/>
      <c r="T147" s="173">
        <f>SUM(P147:S147)</f>
        <v>164</v>
      </c>
    </row>
    <row r="148" spans="1:20" x14ac:dyDescent="0.35">
      <c r="A148" s="218"/>
      <c r="B148" s="175" t="s">
        <v>208</v>
      </c>
      <c r="C148" s="171"/>
      <c r="D148" s="172"/>
      <c r="E148" s="172"/>
      <c r="F148" s="172"/>
      <c r="G148" s="172"/>
      <c r="H148" s="172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</row>
    <row r="149" spans="1:20" ht="28" x14ac:dyDescent="0.35">
      <c r="A149" s="167" t="s">
        <v>172</v>
      </c>
      <c r="B149" s="168" t="s">
        <v>340</v>
      </c>
      <c r="C149" s="171"/>
      <c r="D149" s="172">
        <v>1035.0999999999999</v>
      </c>
      <c r="E149" s="172"/>
      <c r="F149" s="172"/>
      <c r="G149" s="172"/>
      <c r="H149" s="172">
        <f>SUM(D149:G149)</f>
        <v>1035.0999999999999</v>
      </c>
      <c r="I149" s="173"/>
      <c r="J149" s="173">
        <v>29</v>
      </c>
      <c r="K149" s="173"/>
      <c r="L149" s="173"/>
      <c r="M149" s="173"/>
      <c r="N149" s="173">
        <f>SUM(J149:M149)</f>
        <v>29</v>
      </c>
      <c r="O149" s="173"/>
      <c r="P149" s="173">
        <v>74</v>
      </c>
      <c r="Q149" s="173"/>
      <c r="R149" s="173"/>
      <c r="S149" s="173"/>
      <c r="T149" s="173">
        <f>SUM(P149:S149)</f>
        <v>74</v>
      </c>
    </row>
    <row r="150" spans="1:20" ht="28" x14ac:dyDescent="0.35">
      <c r="A150" s="167" t="s">
        <v>174</v>
      </c>
      <c r="B150" s="168" t="s">
        <v>209</v>
      </c>
      <c r="C150" s="171"/>
      <c r="D150" s="172">
        <v>1714.1</v>
      </c>
      <c r="E150" s="172"/>
      <c r="F150" s="172"/>
      <c r="G150" s="172"/>
      <c r="H150" s="172">
        <f>SUM(D150:G150)</f>
        <v>1714.1</v>
      </c>
      <c r="I150" s="173"/>
      <c r="J150" s="173">
        <v>39</v>
      </c>
      <c r="K150" s="173"/>
      <c r="L150" s="173"/>
      <c r="M150" s="173"/>
      <c r="N150" s="173">
        <f>SUM(J150:M150)</f>
        <v>39</v>
      </c>
      <c r="O150" s="173"/>
      <c r="P150" s="173">
        <v>107</v>
      </c>
      <c r="Q150" s="173"/>
      <c r="R150" s="173"/>
      <c r="S150" s="173"/>
      <c r="T150" s="173">
        <f>SUM(P150:S150)</f>
        <v>107</v>
      </c>
    </row>
    <row r="151" spans="1:20" x14ac:dyDescent="0.35">
      <c r="A151" s="218"/>
      <c r="B151" s="175" t="s">
        <v>214</v>
      </c>
      <c r="C151" s="171"/>
      <c r="D151" s="172"/>
      <c r="E151" s="172"/>
      <c r="F151" s="172"/>
      <c r="G151" s="172"/>
      <c r="H151" s="172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</row>
    <row r="152" spans="1:20" ht="28" x14ac:dyDescent="0.35">
      <c r="A152" s="167" t="s">
        <v>80</v>
      </c>
      <c r="B152" s="168" t="s">
        <v>1611</v>
      </c>
      <c r="C152" s="171"/>
      <c r="D152" s="172">
        <v>1041.51</v>
      </c>
      <c r="E152" s="172"/>
      <c r="F152" s="172"/>
      <c r="G152" s="172"/>
      <c r="H152" s="172">
        <f>SUM(D152:G152)</f>
        <v>1041.51</v>
      </c>
      <c r="I152" s="173"/>
      <c r="J152" s="173">
        <v>28</v>
      </c>
      <c r="K152" s="173"/>
      <c r="L152" s="173"/>
      <c r="M152" s="173"/>
      <c r="N152" s="173">
        <f>SUM(J152:M152)</f>
        <v>28</v>
      </c>
      <c r="O152" s="173"/>
      <c r="P152" s="173">
        <v>56</v>
      </c>
      <c r="Q152" s="173"/>
      <c r="R152" s="173"/>
      <c r="S152" s="173"/>
      <c r="T152" s="173">
        <f>SUM(P152:S152)</f>
        <v>56</v>
      </c>
    </row>
    <row r="153" spans="1:20" ht="28" x14ac:dyDescent="0.35">
      <c r="A153" s="167" t="s">
        <v>181</v>
      </c>
      <c r="B153" s="168" t="s">
        <v>1596</v>
      </c>
      <c r="C153" s="171"/>
      <c r="D153" s="172">
        <v>840.54</v>
      </c>
      <c r="E153" s="172"/>
      <c r="F153" s="172"/>
      <c r="G153" s="172"/>
      <c r="H153" s="172">
        <f>SUM(D153:G153)</f>
        <v>840.54</v>
      </c>
      <c r="I153" s="173"/>
      <c r="J153" s="173">
        <v>20</v>
      </c>
      <c r="K153" s="173"/>
      <c r="L153" s="173"/>
      <c r="M153" s="173"/>
      <c r="N153" s="173">
        <f>SUM(J153:M153)</f>
        <v>20</v>
      </c>
      <c r="O153" s="173"/>
      <c r="P153" s="173">
        <v>45</v>
      </c>
      <c r="Q153" s="173"/>
      <c r="R153" s="173"/>
      <c r="S153" s="173"/>
      <c r="T153" s="173">
        <f>SUM(P153:S153)</f>
        <v>45</v>
      </c>
    </row>
    <row r="154" spans="1:20" ht="28" x14ac:dyDescent="0.35">
      <c r="A154" s="167" t="s">
        <v>64</v>
      </c>
      <c r="B154" s="168" t="s">
        <v>237</v>
      </c>
      <c r="C154" s="171"/>
      <c r="D154" s="172">
        <v>444.8</v>
      </c>
      <c r="E154" s="172"/>
      <c r="F154" s="172"/>
      <c r="G154" s="172"/>
      <c r="H154" s="172">
        <f>SUM(D154:G154)</f>
        <v>444.8</v>
      </c>
      <c r="I154" s="173"/>
      <c r="J154" s="173">
        <v>15</v>
      </c>
      <c r="K154" s="173"/>
      <c r="L154" s="173"/>
      <c r="M154" s="173"/>
      <c r="N154" s="173">
        <f>SUM(J154:M154)</f>
        <v>15</v>
      </c>
      <c r="O154" s="173"/>
      <c r="P154" s="173">
        <v>33</v>
      </c>
      <c r="Q154" s="173"/>
      <c r="R154" s="173"/>
      <c r="S154" s="173"/>
      <c r="T154" s="173">
        <f>SUM(P154:S154)</f>
        <v>33</v>
      </c>
    </row>
    <row r="155" spans="1:20" x14ac:dyDescent="0.35">
      <c r="A155" s="218"/>
      <c r="B155" s="175" t="s">
        <v>243</v>
      </c>
      <c r="C155" s="171"/>
      <c r="D155" s="172"/>
      <c r="E155" s="172"/>
      <c r="F155" s="172"/>
      <c r="G155" s="172"/>
      <c r="H155" s="172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</row>
    <row r="156" spans="1:20" ht="28" x14ac:dyDescent="0.35">
      <c r="A156" s="167" t="s">
        <v>56</v>
      </c>
      <c r="B156" s="168" t="s">
        <v>244</v>
      </c>
      <c r="C156" s="171"/>
      <c r="D156" s="172">
        <v>1308.0999999999999</v>
      </c>
      <c r="E156" s="172"/>
      <c r="F156" s="172"/>
      <c r="G156" s="172"/>
      <c r="H156" s="172">
        <f>SUM(D156:G156)</f>
        <v>1308.0999999999999</v>
      </c>
      <c r="I156" s="173"/>
      <c r="J156" s="173">
        <v>38</v>
      </c>
      <c r="K156" s="173"/>
      <c r="L156" s="173"/>
      <c r="M156" s="173"/>
      <c r="N156" s="173">
        <f>SUM(J156:M156)</f>
        <v>38</v>
      </c>
      <c r="O156" s="173"/>
      <c r="P156" s="173">
        <v>117</v>
      </c>
      <c r="Q156" s="173"/>
      <c r="R156" s="173"/>
      <c r="S156" s="173"/>
      <c r="T156" s="173">
        <f>SUM(P156:S156)</f>
        <v>117</v>
      </c>
    </row>
    <row r="157" spans="1:20" x14ac:dyDescent="0.35">
      <c r="A157" s="218"/>
      <c r="B157" s="175" t="s">
        <v>252</v>
      </c>
      <c r="C157" s="171"/>
      <c r="D157" s="172"/>
      <c r="E157" s="172"/>
      <c r="F157" s="172"/>
      <c r="G157" s="172"/>
      <c r="H157" s="172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</row>
    <row r="158" spans="1:20" ht="28" x14ac:dyDescent="0.35">
      <c r="A158" s="167" t="s">
        <v>54</v>
      </c>
      <c r="B158" s="168" t="s">
        <v>253</v>
      </c>
      <c r="C158" s="171"/>
      <c r="D158" s="172">
        <v>750.2</v>
      </c>
      <c r="E158" s="172"/>
      <c r="F158" s="172"/>
      <c r="G158" s="172"/>
      <c r="H158" s="172">
        <f>SUM(D158:G158)</f>
        <v>750.2</v>
      </c>
      <c r="I158" s="173"/>
      <c r="J158" s="173">
        <v>18</v>
      </c>
      <c r="K158" s="173"/>
      <c r="L158" s="173"/>
      <c r="M158" s="173"/>
      <c r="N158" s="173">
        <f>SUM(J158:M158)</f>
        <v>18</v>
      </c>
      <c r="O158" s="173"/>
      <c r="P158" s="173">
        <v>36</v>
      </c>
      <c r="Q158" s="173"/>
      <c r="R158" s="173"/>
      <c r="S158" s="173"/>
      <c r="T158" s="173">
        <f>SUM(P158:S158)</f>
        <v>36</v>
      </c>
    </row>
    <row r="159" spans="1:20" ht="28" x14ac:dyDescent="0.35">
      <c r="A159" s="167" t="s">
        <v>52</v>
      </c>
      <c r="B159" s="168" t="s">
        <v>256</v>
      </c>
      <c r="C159" s="171"/>
      <c r="D159" s="172">
        <v>1040.7</v>
      </c>
      <c r="E159" s="172"/>
      <c r="F159" s="172"/>
      <c r="G159" s="172"/>
      <c r="H159" s="172">
        <f>SUM(D159:G159)</f>
        <v>1040.7</v>
      </c>
      <c r="I159" s="173"/>
      <c r="J159" s="173">
        <v>31</v>
      </c>
      <c r="K159" s="173"/>
      <c r="L159" s="173"/>
      <c r="M159" s="173"/>
      <c r="N159" s="173">
        <f>SUM(J159:M159)</f>
        <v>31</v>
      </c>
      <c r="O159" s="173"/>
      <c r="P159" s="173">
        <v>109</v>
      </c>
      <c r="Q159" s="173"/>
      <c r="R159" s="173"/>
      <c r="S159" s="173"/>
      <c r="T159" s="173">
        <f>SUM(P159:S159)</f>
        <v>109</v>
      </c>
    </row>
    <row r="160" spans="1:20" x14ac:dyDescent="0.35">
      <c r="A160" s="218"/>
      <c r="B160" s="175" t="s">
        <v>270</v>
      </c>
      <c r="C160" s="171"/>
      <c r="D160" s="172"/>
      <c r="E160" s="172"/>
      <c r="F160" s="172"/>
      <c r="G160" s="172"/>
      <c r="H160" s="172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</row>
    <row r="161" spans="1:20" ht="28" x14ac:dyDescent="0.35">
      <c r="A161" s="167" t="s">
        <v>42</v>
      </c>
      <c r="B161" s="168" t="s">
        <v>271</v>
      </c>
      <c r="C161" s="171"/>
      <c r="D161" s="172">
        <v>2228.4</v>
      </c>
      <c r="E161" s="172"/>
      <c r="F161" s="172"/>
      <c r="G161" s="172"/>
      <c r="H161" s="172">
        <f>SUM(D161:G161)</f>
        <v>2228.4</v>
      </c>
      <c r="I161" s="173"/>
      <c r="J161" s="173">
        <v>66</v>
      </c>
      <c r="K161" s="173"/>
      <c r="L161" s="173"/>
      <c r="M161" s="173"/>
      <c r="N161" s="173">
        <f>SUM(J161:M161)</f>
        <v>66</v>
      </c>
      <c r="O161" s="173"/>
      <c r="P161" s="173">
        <v>157</v>
      </c>
      <c r="Q161" s="173"/>
      <c r="R161" s="173"/>
      <c r="S161" s="173"/>
      <c r="T161" s="173">
        <f>SUM(P161:S161)</f>
        <v>157</v>
      </c>
    </row>
    <row r="162" spans="1:20" x14ac:dyDescent="0.35">
      <c r="A162" s="218"/>
      <c r="B162" s="175" t="s">
        <v>379</v>
      </c>
      <c r="C162" s="171"/>
      <c r="D162" s="172"/>
      <c r="E162" s="172"/>
      <c r="F162" s="172"/>
      <c r="G162" s="172"/>
      <c r="H162" s="172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</row>
    <row r="163" spans="1:20" ht="28" x14ac:dyDescent="0.35">
      <c r="A163" s="167" t="s">
        <v>44</v>
      </c>
      <c r="B163" s="174" t="s">
        <v>380</v>
      </c>
      <c r="C163" s="171"/>
      <c r="D163" s="172">
        <v>4055.6</v>
      </c>
      <c r="E163" s="172"/>
      <c r="F163" s="172"/>
      <c r="G163" s="172"/>
      <c r="H163" s="172">
        <f>SUM(D163:G163)</f>
        <v>4055.6</v>
      </c>
      <c r="I163" s="173"/>
      <c r="J163" s="173">
        <v>96</v>
      </c>
      <c r="K163" s="173"/>
      <c r="L163" s="173"/>
      <c r="M163" s="173"/>
      <c r="N163" s="173">
        <f>SUM(J163:M163)</f>
        <v>96</v>
      </c>
      <c r="O163" s="173"/>
      <c r="P163" s="173">
        <v>248</v>
      </c>
      <c r="Q163" s="173"/>
      <c r="R163" s="173"/>
      <c r="S163" s="173"/>
      <c r="T163" s="173">
        <f>SUM(P163:S163)</f>
        <v>248</v>
      </c>
    </row>
    <row r="164" spans="1:20" ht="28" x14ac:dyDescent="0.35">
      <c r="A164" s="167" t="s">
        <v>46</v>
      </c>
      <c r="B164" s="174" t="s">
        <v>400</v>
      </c>
      <c r="C164" s="171"/>
      <c r="D164" s="172">
        <v>2110.36</v>
      </c>
      <c r="E164" s="172"/>
      <c r="F164" s="172"/>
      <c r="G164" s="172"/>
      <c r="H164" s="172">
        <f>SUM(D164:G164)</f>
        <v>2110.36</v>
      </c>
      <c r="I164" s="173"/>
      <c r="J164" s="173">
        <v>48</v>
      </c>
      <c r="K164" s="173"/>
      <c r="L164" s="173"/>
      <c r="M164" s="173"/>
      <c r="N164" s="173">
        <f>SUM(J164:M164)</f>
        <v>48</v>
      </c>
      <c r="O164" s="173"/>
      <c r="P164" s="173">
        <v>108</v>
      </c>
      <c r="Q164" s="173"/>
      <c r="R164" s="173"/>
      <c r="S164" s="173"/>
      <c r="T164" s="173">
        <f>SUM(P164:S164)</f>
        <v>108</v>
      </c>
    </row>
    <row r="165" spans="1:20" x14ac:dyDescent="0.35">
      <c r="A165" s="218"/>
      <c r="B165" s="175" t="s">
        <v>289</v>
      </c>
      <c r="C165" s="171"/>
      <c r="D165" s="172"/>
      <c r="E165" s="172"/>
      <c r="F165" s="172"/>
      <c r="G165" s="172"/>
      <c r="H165" s="172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</row>
    <row r="166" spans="1:20" ht="28" x14ac:dyDescent="0.35">
      <c r="A166" s="167" t="s">
        <v>162</v>
      </c>
      <c r="B166" s="168" t="s">
        <v>290</v>
      </c>
      <c r="C166" s="171"/>
      <c r="D166" s="172">
        <v>1776.09</v>
      </c>
      <c r="E166" s="172"/>
      <c r="F166" s="172"/>
      <c r="G166" s="172"/>
      <c r="H166" s="172">
        <f>SUM(D166:G166)</f>
        <v>1776.09</v>
      </c>
      <c r="I166" s="173"/>
      <c r="J166" s="173">
        <v>48</v>
      </c>
      <c r="K166" s="173"/>
      <c r="L166" s="173"/>
      <c r="M166" s="173"/>
      <c r="N166" s="173">
        <f>SUM(J166:M166)</f>
        <v>48</v>
      </c>
      <c r="O166" s="173"/>
      <c r="P166" s="173">
        <v>124</v>
      </c>
      <c r="Q166" s="173"/>
      <c r="R166" s="173"/>
      <c r="S166" s="173"/>
      <c r="T166" s="173">
        <f>SUM(P166:S166)</f>
        <v>124</v>
      </c>
    </row>
    <row r="167" spans="1:20" x14ac:dyDescent="0.35">
      <c r="A167" s="218"/>
      <c r="B167" s="175" t="s">
        <v>414</v>
      </c>
      <c r="C167" s="171"/>
      <c r="D167" s="172"/>
      <c r="E167" s="172"/>
      <c r="F167" s="172"/>
      <c r="G167" s="172"/>
      <c r="H167" s="172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</row>
    <row r="168" spans="1:20" ht="28" x14ac:dyDescent="0.35">
      <c r="A168" s="167" t="s">
        <v>148</v>
      </c>
      <c r="B168" s="168" t="s">
        <v>415</v>
      </c>
      <c r="C168" s="171"/>
      <c r="D168" s="172">
        <v>164.89</v>
      </c>
      <c r="E168" s="172"/>
      <c r="F168" s="172"/>
      <c r="G168" s="172"/>
      <c r="H168" s="172">
        <f>SUM(D168:G168)</f>
        <v>164.89</v>
      </c>
      <c r="I168" s="173"/>
      <c r="J168" s="173">
        <v>5</v>
      </c>
      <c r="K168" s="173"/>
      <c r="L168" s="173"/>
      <c r="M168" s="173"/>
      <c r="N168" s="173">
        <f>SUM(J168:M168)</f>
        <v>5</v>
      </c>
      <c r="O168" s="173"/>
      <c r="P168" s="173">
        <v>16</v>
      </c>
      <c r="Q168" s="173"/>
      <c r="R168" s="173"/>
      <c r="S168" s="173"/>
      <c r="T168" s="173">
        <f>SUM(P168:S168)</f>
        <v>16</v>
      </c>
    </row>
    <row r="169" spans="1:20" x14ac:dyDescent="0.35">
      <c r="A169" s="160"/>
      <c r="B169" s="180" t="s">
        <v>1612</v>
      </c>
      <c r="C169" s="163"/>
      <c r="D169" s="181"/>
      <c r="E169" s="163">
        <f>SUM(E171:E224)</f>
        <v>48287.93</v>
      </c>
      <c r="F169" s="163"/>
      <c r="G169" s="163"/>
      <c r="H169" s="163">
        <f>SUM(H171:H224)</f>
        <v>48287.93</v>
      </c>
      <c r="I169" s="163"/>
      <c r="J169" s="163"/>
      <c r="K169" s="165">
        <f>SUM(K171:K224)</f>
        <v>1235</v>
      </c>
      <c r="L169" s="165"/>
      <c r="M169" s="165"/>
      <c r="N169" s="165">
        <f>SUM(N171:N224)</f>
        <v>1235</v>
      </c>
      <c r="O169" s="163"/>
      <c r="P169" s="163"/>
      <c r="Q169" s="165">
        <f>SUM(Q171:Q224)</f>
        <v>3056</v>
      </c>
      <c r="R169" s="165"/>
      <c r="S169" s="165"/>
      <c r="T169" s="165">
        <f>SUM(T171:T224)</f>
        <v>3056</v>
      </c>
    </row>
    <row r="170" spans="1:20" x14ac:dyDescent="0.35">
      <c r="A170" s="167"/>
      <c r="B170" s="168" t="s">
        <v>57</v>
      </c>
      <c r="C170" s="169"/>
      <c r="D170" s="157"/>
      <c r="E170" s="157"/>
      <c r="F170" s="157"/>
      <c r="G170" s="157"/>
      <c r="H170" s="157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</row>
    <row r="171" spans="1:20" ht="28" x14ac:dyDescent="0.35">
      <c r="A171" s="167" t="s">
        <v>269</v>
      </c>
      <c r="B171" s="168" t="s">
        <v>438</v>
      </c>
      <c r="C171" s="171"/>
      <c r="D171" s="172"/>
      <c r="E171" s="172">
        <v>1421.5</v>
      </c>
      <c r="F171" s="172"/>
      <c r="G171" s="172"/>
      <c r="H171" s="172">
        <f>SUM(D171:G171)</f>
        <v>1421.5</v>
      </c>
      <c r="I171" s="173"/>
      <c r="J171" s="173"/>
      <c r="K171" s="173">
        <v>32</v>
      </c>
      <c r="L171" s="173"/>
      <c r="M171" s="173"/>
      <c r="N171" s="173">
        <f>SUM(J171:M171)</f>
        <v>32</v>
      </c>
      <c r="O171" s="173"/>
      <c r="P171" s="173"/>
      <c r="Q171" s="173">
        <v>92</v>
      </c>
      <c r="R171" s="173"/>
      <c r="S171" s="173"/>
      <c r="T171" s="173">
        <f>SUM(P171:S171)</f>
        <v>92</v>
      </c>
    </row>
    <row r="172" spans="1:20" x14ac:dyDescent="0.35">
      <c r="A172" s="167"/>
      <c r="B172" s="175" t="s">
        <v>36</v>
      </c>
      <c r="C172" s="171"/>
      <c r="D172" s="172"/>
      <c r="E172" s="172"/>
      <c r="F172" s="172"/>
      <c r="G172" s="172"/>
      <c r="H172" s="172"/>
      <c r="I172" s="173"/>
      <c r="J172" s="173"/>
      <c r="K172" s="173"/>
      <c r="L172" s="173"/>
      <c r="M172" s="173"/>
      <c r="N172" s="173">
        <f>SUM(J172:M172)</f>
        <v>0</v>
      </c>
      <c r="O172" s="173"/>
      <c r="P172" s="173"/>
      <c r="Q172" s="173"/>
      <c r="R172" s="173"/>
      <c r="S172" s="173"/>
      <c r="T172" s="173">
        <f>SUM(P172:S172)</f>
        <v>0</v>
      </c>
    </row>
    <row r="173" spans="1:20" ht="28" x14ac:dyDescent="0.35">
      <c r="A173" s="167" t="s">
        <v>96</v>
      </c>
      <c r="B173" s="168" t="s">
        <v>1613</v>
      </c>
      <c r="C173" s="171"/>
      <c r="D173" s="172"/>
      <c r="E173" s="172">
        <v>1271.5999999999999</v>
      </c>
      <c r="F173" s="172"/>
      <c r="G173" s="172"/>
      <c r="H173" s="172">
        <f>SUM(D173:G173)</f>
        <v>1271.5999999999999</v>
      </c>
      <c r="I173" s="173"/>
      <c r="J173" s="173"/>
      <c r="K173" s="173">
        <v>25</v>
      </c>
      <c r="L173" s="173"/>
      <c r="M173" s="173"/>
      <c r="N173" s="173">
        <f>SUM(J173:M173)</f>
        <v>25</v>
      </c>
      <c r="O173" s="173"/>
      <c r="P173" s="173"/>
      <c r="Q173" s="173">
        <v>67</v>
      </c>
      <c r="R173" s="173"/>
      <c r="S173" s="173"/>
      <c r="T173" s="173">
        <f>SUM(P173:S173)</f>
        <v>67</v>
      </c>
    </row>
    <row r="174" spans="1:20" ht="28" x14ac:dyDescent="0.35">
      <c r="A174" s="167" t="s">
        <v>98</v>
      </c>
      <c r="B174" s="174" t="s">
        <v>1210</v>
      </c>
      <c r="C174" s="171"/>
      <c r="D174" s="172"/>
      <c r="E174" s="172">
        <v>1418.58</v>
      </c>
      <c r="F174" s="172"/>
      <c r="G174" s="172"/>
      <c r="H174" s="172">
        <f>SUM(D174:G174)</f>
        <v>1418.58</v>
      </c>
      <c r="I174" s="173"/>
      <c r="J174" s="173"/>
      <c r="K174" s="173">
        <v>40</v>
      </c>
      <c r="L174" s="173"/>
      <c r="M174" s="173"/>
      <c r="N174" s="173">
        <f>SUM(J174:M174)</f>
        <v>40</v>
      </c>
      <c r="O174" s="173"/>
      <c r="P174" s="173"/>
      <c r="Q174" s="173">
        <v>95</v>
      </c>
      <c r="R174" s="173"/>
      <c r="S174" s="173"/>
      <c r="T174" s="173">
        <f>SUM(P174:S174)</f>
        <v>95</v>
      </c>
    </row>
    <row r="175" spans="1:20" x14ac:dyDescent="0.35">
      <c r="A175" s="218"/>
      <c r="B175" s="175" t="s">
        <v>65</v>
      </c>
      <c r="C175" s="171"/>
      <c r="D175" s="172"/>
      <c r="E175" s="172"/>
      <c r="F175" s="172"/>
      <c r="G175" s="172"/>
      <c r="H175" s="172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</row>
    <row r="176" spans="1:20" ht="28" x14ac:dyDescent="0.35">
      <c r="A176" s="167" t="s">
        <v>100</v>
      </c>
      <c r="B176" s="168" t="s">
        <v>443</v>
      </c>
      <c r="C176" s="171"/>
      <c r="D176" s="172"/>
      <c r="E176" s="172">
        <v>2905.9</v>
      </c>
      <c r="F176" s="172"/>
      <c r="G176" s="172"/>
      <c r="H176" s="172">
        <f>SUM(D176:G176)</f>
        <v>2905.9</v>
      </c>
      <c r="I176" s="173"/>
      <c r="J176" s="173"/>
      <c r="K176" s="173">
        <v>70</v>
      </c>
      <c r="L176" s="173"/>
      <c r="M176" s="173"/>
      <c r="N176" s="173">
        <f>SUM(J176:M176)</f>
        <v>70</v>
      </c>
      <c r="O176" s="173"/>
      <c r="P176" s="173"/>
      <c r="Q176" s="173">
        <v>179</v>
      </c>
      <c r="R176" s="173"/>
      <c r="S176" s="173"/>
      <c r="T176" s="173">
        <f>SUM(P176:S176)</f>
        <v>179</v>
      </c>
    </row>
    <row r="177" spans="1:20" ht="28" x14ac:dyDescent="0.35">
      <c r="A177" s="167" t="s">
        <v>288</v>
      </c>
      <c r="B177" s="168" t="s">
        <v>89</v>
      </c>
      <c r="C177" s="171"/>
      <c r="D177" s="172"/>
      <c r="E177" s="172">
        <v>1143</v>
      </c>
      <c r="F177" s="172"/>
      <c r="G177" s="172"/>
      <c r="H177" s="172">
        <f>SUM(D177:G177)</f>
        <v>1143</v>
      </c>
      <c r="I177" s="173"/>
      <c r="J177" s="173"/>
      <c r="K177" s="173">
        <v>34</v>
      </c>
      <c r="L177" s="173"/>
      <c r="M177" s="173"/>
      <c r="N177" s="173">
        <f>SUM(J177:M177)</f>
        <v>34</v>
      </c>
      <c r="O177" s="173"/>
      <c r="P177" s="173"/>
      <c r="Q177" s="173">
        <v>74</v>
      </c>
      <c r="R177" s="173"/>
      <c r="S177" s="173"/>
      <c r="T177" s="173">
        <f>SUM(P177:S177)</f>
        <v>74</v>
      </c>
    </row>
    <row r="178" spans="1:20" ht="28" x14ac:dyDescent="0.35">
      <c r="A178" s="167" t="s">
        <v>71</v>
      </c>
      <c r="B178" s="174" t="s">
        <v>947</v>
      </c>
      <c r="C178" s="171"/>
      <c r="D178" s="172"/>
      <c r="E178" s="172">
        <v>47.6</v>
      </c>
      <c r="F178" s="172"/>
      <c r="G178" s="172"/>
      <c r="H178" s="172">
        <f>SUM(D178:G178)</f>
        <v>47.6</v>
      </c>
      <c r="I178" s="173"/>
      <c r="J178" s="173"/>
      <c r="K178" s="173">
        <v>1</v>
      </c>
      <c r="L178" s="173"/>
      <c r="M178" s="173"/>
      <c r="N178" s="173">
        <f>SUM(J178:M178)</f>
        <v>1</v>
      </c>
      <c r="O178" s="173"/>
      <c r="P178" s="173"/>
      <c r="Q178" s="173">
        <v>1</v>
      </c>
      <c r="R178" s="173"/>
      <c r="S178" s="173"/>
      <c r="T178" s="173">
        <f>SUM(P178:S178)</f>
        <v>1</v>
      </c>
    </row>
    <row r="179" spans="1:20" ht="28" x14ac:dyDescent="0.35">
      <c r="A179" s="167" t="s">
        <v>277</v>
      </c>
      <c r="B179" s="168" t="s">
        <v>107</v>
      </c>
      <c r="C179" s="171"/>
      <c r="D179" s="172"/>
      <c r="E179" s="172">
        <v>2580.19</v>
      </c>
      <c r="F179" s="172"/>
      <c r="G179" s="172"/>
      <c r="H179" s="172">
        <f>SUM(D179:G179)</f>
        <v>2580.19</v>
      </c>
      <c r="I179" s="173"/>
      <c r="J179" s="173"/>
      <c r="K179" s="173">
        <v>51</v>
      </c>
      <c r="L179" s="173"/>
      <c r="M179" s="173"/>
      <c r="N179" s="173">
        <f>SUM(J179:M179)</f>
        <v>51</v>
      </c>
      <c r="O179" s="173"/>
      <c r="P179" s="173"/>
      <c r="Q179" s="173">
        <v>146</v>
      </c>
      <c r="R179" s="173"/>
      <c r="S179" s="173"/>
      <c r="T179" s="173">
        <f>SUM(P179:S179)</f>
        <v>146</v>
      </c>
    </row>
    <row r="180" spans="1:20" x14ac:dyDescent="0.35">
      <c r="A180" s="218"/>
      <c r="B180" s="168" t="s">
        <v>119</v>
      </c>
      <c r="C180" s="171"/>
      <c r="D180" s="172"/>
      <c r="E180" s="172"/>
      <c r="F180" s="172"/>
      <c r="G180" s="172"/>
      <c r="H180" s="172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</row>
    <row r="181" spans="1:20" ht="28" x14ac:dyDescent="0.35">
      <c r="A181" s="167" t="s">
        <v>116</v>
      </c>
      <c r="B181" s="168" t="s">
        <v>163</v>
      </c>
      <c r="C181" s="171"/>
      <c r="D181" s="172"/>
      <c r="E181" s="172">
        <v>5209.2</v>
      </c>
      <c r="F181" s="172"/>
      <c r="G181" s="172"/>
      <c r="H181" s="172">
        <f t="shared" ref="H181:H186" si="20">SUM(D181:G181)</f>
        <v>5209.2</v>
      </c>
      <c r="I181" s="173"/>
      <c r="J181" s="173"/>
      <c r="K181" s="173">
        <v>117</v>
      </c>
      <c r="L181" s="173"/>
      <c r="M181" s="173"/>
      <c r="N181" s="173">
        <f t="shared" ref="N181:N186" si="21">SUM(J181:M181)</f>
        <v>117</v>
      </c>
      <c r="O181" s="173"/>
      <c r="P181" s="173"/>
      <c r="Q181" s="173">
        <v>273</v>
      </c>
      <c r="R181" s="173"/>
      <c r="S181" s="173"/>
      <c r="T181" s="173">
        <f t="shared" ref="T181:T186" si="22">SUM(P181:S181)</f>
        <v>273</v>
      </c>
    </row>
    <row r="182" spans="1:20" ht="28" x14ac:dyDescent="0.35">
      <c r="A182" s="167" t="s">
        <v>155</v>
      </c>
      <c r="B182" s="168" t="s">
        <v>142</v>
      </c>
      <c r="C182" s="171"/>
      <c r="D182" s="172"/>
      <c r="E182" s="172">
        <v>1776.09</v>
      </c>
      <c r="F182" s="172"/>
      <c r="G182" s="172"/>
      <c r="H182" s="172">
        <f t="shared" si="20"/>
        <v>1776.09</v>
      </c>
      <c r="I182" s="173"/>
      <c r="J182" s="173"/>
      <c r="K182" s="173">
        <v>52</v>
      </c>
      <c r="L182" s="173"/>
      <c r="M182" s="173"/>
      <c r="N182" s="173">
        <f t="shared" si="21"/>
        <v>52</v>
      </c>
      <c r="O182" s="173"/>
      <c r="P182" s="173"/>
      <c r="Q182" s="173">
        <v>127</v>
      </c>
      <c r="R182" s="173"/>
      <c r="S182" s="173"/>
      <c r="T182" s="173">
        <f t="shared" si="22"/>
        <v>127</v>
      </c>
    </row>
    <row r="183" spans="1:20" ht="28" x14ac:dyDescent="0.35">
      <c r="A183" s="167" t="s">
        <v>263</v>
      </c>
      <c r="B183" s="174" t="s">
        <v>889</v>
      </c>
      <c r="C183" s="171"/>
      <c r="D183" s="172"/>
      <c r="E183" s="172">
        <v>37.700000000000003</v>
      </c>
      <c r="F183" s="172"/>
      <c r="G183" s="172"/>
      <c r="H183" s="172">
        <f t="shared" si="20"/>
        <v>37.700000000000003</v>
      </c>
      <c r="I183" s="173"/>
      <c r="J183" s="173"/>
      <c r="K183" s="173">
        <v>1</v>
      </c>
      <c r="L183" s="173"/>
      <c r="M183" s="173"/>
      <c r="N183" s="173">
        <f t="shared" si="21"/>
        <v>1</v>
      </c>
      <c r="O183" s="173"/>
      <c r="P183" s="173"/>
      <c r="Q183" s="173">
        <v>3</v>
      </c>
      <c r="R183" s="173"/>
      <c r="S183" s="173"/>
      <c r="T183" s="173">
        <f t="shared" si="22"/>
        <v>3</v>
      </c>
    </row>
    <row r="184" spans="1:20" ht="28" x14ac:dyDescent="0.35">
      <c r="A184" s="167" t="s">
        <v>104</v>
      </c>
      <c r="B184" s="175" t="s">
        <v>1586</v>
      </c>
      <c r="C184" s="171"/>
      <c r="D184" s="172"/>
      <c r="E184" s="172">
        <v>2242.3000000000002</v>
      </c>
      <c r="F184" s="172"/>
      <c r="G184" s="172"/>
      <c r="H184" s="172">
        <f t="shared" si="20"/>
        <v>2242.3000000000002</v>
      </c>
      <c r="I184" s="173"/>
      <c r="J184" s="173"/>
      <c r="K184" s="173">
        <v>64</v>
      </c>
      <c r="L184" s="173"/>
      <c r="M184" s="173"/>
      <c r="N184" s="173">
        <f t="shared" si="21"/>
        <v>64</v>
      </c>
      <c r="O184" s="173"/>
      <c r="P184" s="173"/>
      <c r="Q184" s="173">
        <v>168</v>
      </c>
      <c r="R184" s="173"/>
      <c r="S184" s="173"/>
      <c r="T184" s="173">
        <f t="shared" si="22"/>
        <v>168</v>
      </c>
    </row>
    <row r="185" spans="1:20" ht="28" x14ac:dyDescent="0.35">
      <c r="A185" s="167" t="s">
        <v>82</v>
      </c>
      <c r="B185" s="174" t="s">
        <v>351</v>
      </c>
      <c r="C185" s="171"/>
      <c r="D185" s="172"/>
      <c r="E185" s="172">
        <v>220.4</v>
      </c>
      <c r="F185" s="172"/>
      <c r="G185" s="172"/>
      <c r="H185" s="172">
        <f t="shared" si="20"/>
        <v>220.4</v>
      </c>
      <c r="I185" s="173"/>
      <c r="J185" s="173"/>
      <c r="K185" s="173">
        <v>4</v>
      </c>
      <c r="L185" s="173"/>
      <c r="M185" s="173"/>
      <c r="N185" s="173">
        <f t="shared" si="21"/>
        <v>4</v>
      </c>
      <c r="O185" s="173"/>
      <c r="P185" s="173"/>
      <c r="Q185" s="173">
        <v>9</v>
      </c>
      <c r="R185" s="173"/>
      <c r="S185" s="173"/>
      <c r="T185" s="173">
        <f t="shared" si="22"/>
        <v>9</v>
      </c>
    </row>
    <row r="186" spans="1:20" ht="28" x14ac:dyDescent="0.35">
      <c r="A186" s="167" t="s">
        <v>40</v>
      </c>
      <c r="B186" s="174" t="s">
        <v>1614</v>
      </c>
      <c r="C186" s="171"/>
      <c r="D186" s="172"/>
      <c r="E186" s="172">
        <v>53.1</v>
      </c>
      <c r="F186" s="172"/>
      <c r="G186" s="172"/>
      <c r="H186" s="172">
        <f t="shared" si="20"/>
        <v>53.1</v>
      </c>
      <c r="I186" s="173"/>
      <c r="J186" s="173"/>
      <c r="K186" s="173">
        <v>2</v>
      </c>
      <c r="L186" s="173"/>
      <c r="M186" s="173"/>
      <c r="N186" s="173">
        <f t="shared" si="21"/>
        <v>2</v>
      </c>
      <c r="O186" s="173"/>
      <c r="P186" s="173"/>
      <c r="Q186" s="173">
        <v>7</v>
      </c>
      <c r="R186" s="173"/>
      <c r="S186" s="173"/>
      <c r="T186" s="173">
        <f t="shared" si="22"/>
        <v>7</v>
      </c>
    </row>
    <row r="187" spans="1:20" x14ac:dyDescent="0.35">
      <c r="A187" s="218"/>
      <c r="B187" s="175" t="s">
        <v>182</v>
      </c>
      <c r="C187" s="171"/>
      <c r="D187" s="172"/>
      <c r="E187" s="172"/>
      <c r="F187" s="172"/>
      <c r="G187" s="172"/>
      <c r="H187" s="172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</row>
    <row r="188" spans="1:20" ht="28" x14ac:dyDescent="0.35">
      <c r="A188" s="167" t="s">
        <v>102</v>
      </c>
      <c r="B188" s="168" t="s">
        <v>183</v>
      </c>
      <c r="C188" s="171"/>
      <c r="D188" s="172"/>
      <c r="E188" s="172">
        <v>3360.31</v>
      </c>
      <c r="F188" s="172"/>
      <c r="G188" s="172"/>
      <c r="H188" s="172">
        <f>SUM(D188:G188)</f>
        <v>3360.31</v>
      </c>
      <c r="I188" s="173"/>
      <c r="J188" s="173"/>
      <c r="K188" s="173">
        <v>81</v>
      </c>
      <c r="L188" s="173"/>
      <c r="M188" s="173"/>
      <c r="N188" s="173">
        <f>SUM(J188:M188)</f>
        <v>81</v>
      </c>
      <c r="O188" s="173"/>
      <c r="P188" s="173"/>
      <c r="Q188" s="173">
        <v>211</v>
      </c>
      <c r="R188" s="173"/>
      <c r="S188" s="173"/>
      <c r="T188" s="173">
        <f>SUM(P188:S188)</f>
        <v>211</v>
      </c>
    </row>
    <row r="189" spans="1:20" ht="28" x14ac:dyDescent="0.35">
      <c r="A189" s="167" t="s">
        <v>172</v>
      </c>
      <c r="B189" s="174" t="s">
        <v>893</v>
      </c>
      <c r="C189" s="171"/>
      <c r="D189" s="172"/>
      <c r="E189" s="172">
        <v>41.25</v>
      </c>
      <c r="F189" s="172"/>
      <c r="G189" s="172"/>
      <c r="H189" s="172">
        <f>SUM(D189:G189)</f>
        <v>41.25</v>
      </c>
      <c r="I189" s="173"/>
      <c r="J189" s="173"/>
      <c r="K189" s="173">
        <v>1</v>
      </c>
      <c r="L189" s="173"/>
      <c r="M189" s="173"/>
      <c r="N189" s="173">
        <f>SUM(J189:M189)</f>
        <v>1</v>
      </c>
      <c r="O189" s="173"/>
      <c r="P189" s="173"/>
      <c r="Q189" s="173">
        <v>1</v>
      </c>
      <c r="R189" s="173"/>
      <c r="S189" s="173"/>
      <c r="T189" s="173">
        <f>SUM(P189:S189)</f>
        <v>1</v>
      </c>
    </row>
    <row r="190" spans="1:20" ht="28" x14ac:dyDescent="0.35">
      <c r="A190" s="167" t="s">
        <v>174</v>
      </c>
      <c r="B190" s="174" t="s">
        <v>346</v>
      </c>
      <c r="C190" s="171"/>
      <c r="D190" s="172"/>
      <c r="E190" s="172">
        <v>1745.63</v>
      </c>
      <c r="F190" s="172"/>
      <c r="G190" s="172"/>
      <c r="H190" s="172">
        <f>SUM(D190:G190)</f>
        <v>1745.63</v>
      </c>
      <c r="I190" s="173"/>
      <c r="J190" s="173"/>
      <c r="K190" s="173">
        <v>39</v>
      </c>
      <c r="L190" s="173"/>
      <c r="M190" s="173"/>
      <c r="N190" s="173">
        <f>SUM(J190:M190)</f>
        <v>39</v>
      </c>
      <c r="O190" s="173"/>
      <c r="P190" s="173"/>
      <c r="Q190" s="173">
        <v>96</v>
      </c>
      <c r="R190" s="173"/>
      <c r="S190" s="173"/>
      <c r="T190" s="173">
        <f>SUM(P190:S190)</f>
        <v>96</v>
      </c>
    </row>
    <row r="191" spans="1:20" x14ac:dyDescent="0.35">
      <c r="A191" s="218"/>
      <c r="B191" s="175" t="s">
        <v>199</v>
      </c>
      <c r="C191" s="171"/>
      <c r="D191" s="172"/>
      <c r="E191" s="172"/>
      <c r="F191" s="172"/>
      <c r="G191" s="172"/>
      <c r="H191" s="172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</row>
    <row r="192" spans="1:20" ht="28" x14ac:dyDescent="0.35">
      <c r="A192" s="167" t="s">
        <v>80</v>
      </c>
      <c r="B192" s="168" t="s">
        <v>200</v>
      </c>
      <c r="C192" s="171"/>
      <c r="D192" s="172"/>
      <c r="E192" s="172">
        <v>2621.9</v>
      </c>
      <c r="F192" s="172"/>
      <c r="G192" s="172"/>
      <c r="H192" s="172">
        <f>SUM(D192:G192)</f>
        <v>2621.9</v>
      </c>
      <c r="I192" s="173"/>
      <c r="J192" s="173"/>
      <c r="K192" s="173">
        <v>64</v>
      </c>
      <c r="L192" s="173"/>
      <c r="M192" s="173"/>
      <c r="N192" s="173">
        <f>SUM(J192:M192)</f>
        <v>64</v>
      </c>
      <c r="O192" s="173"/>
      <c r="P192" s="173"/>
      <c r="Q192" s="173">
        <v>169</v>
      </c>
      <c r="R192" s="173"/>
      <c r="S192" s="173"/>
      <c r="T192" s="173">
        <f>SUM(P192:S192)</f>
        <v>169</v>
      </c>
    </row>
    <row r="193" spans="1:20" ht="28" x14ac:dyDescent="0.35">
      <c r="A193" s="167" t="s">
        <v>181</v>
      </c>
      <c r="B193" s="168" t="s">
        <v>896</v>
      </c>
      <c r="C193" s="171"/>
      <c r="D193" s="172"/>
      <c r="E193" s="172">
        <v>49</v>
      </c>
      <c r="F193" s="172"/>
      <c r="G193" s="172"/>
      <c r="H193" s="172">
        <f>SUM(D193:G193)</f>
        <v>49</v>
      </c>
      <c r="I193" s="173"/>
      <c r="J193" s="173"/>
      <c r="K193" s="173">
        <v>1</v>
      </c>
      <c r="L193" s="173"/>
      <c r="M193" s="173"/>
      <c r="N193" s="173">
        <f>SUM(J193:M193)</f>
        <v>1</v>
      </c>
      <c r="O193" s="173"/>
      <c r="P193" s="173"/>
      <c r="Q193" s="173">
        <v>2</v>
      </c>
      <c r="R193" s="173"/>
      <c r="S193" s="173"/>
      <c r="T193" s="173">
        <f>SUM(P193:S193)</f>
        <v>2</v>
      </c>
    </row>
    <row r="194" spans="1:20" ht="28" x14ac:dyDescent="0.35">
      <c r="A194" s="167" t="s">
        <v>64</v>
      </c>
      <c r="B194" s="174" t="s">
        <v>899</v>
      </c>
      <c r="C194" s="171"/>
      <c r="D194" s="172"/>
      <c r="E194" s="172">
        <v>38</v>
      </c>
      <c r="F194" s="172"/>
      <c r="G194" s="172"/>
      <c r="H194" s="172">
        <f>SUM(D194:G194)</f>
        <v>38</v>
      </c>
      <c r="I194" s="173"/>
      <c r="J194" s="173"/>
      <c r="K194" s="173">
        <v>1</v>
      </c>
      <c r="L194" s="173"/>
      <c r="M194" s="173"/>
      <c r="N194" s="173">
        <f>SUM(J194:M194)</f>
        <v>1</v>
      </c>
      <c r="O194" s="173"/>
      <c r="P194" s="173"/>
      <c r="Q194" s="173">
        <v>4</v>
      </c>
      <c r="R194" s="173"/>
      <c r="S194" s="173"/>
      <c r="T194" s="173">
        <f>SUM(P194:S194)</f>
        <v>4</v>
      </c>
    </row>
    <row r="195" spans="1:20" x14ac:dyDescent="0.35">
      <c r="A195" s="218"/>
      <c r="B195" s="175" t="s">
        <v>214</v>
      </c>
      <c r="C195" s="171"/>
      <c r="D195" s="172"/>
      <c r="E195" s="172"/>
      <c r="F195" s="172"/>
      <c r="G195" s="172"/>
      <c r="H195" s="172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</row>
    <row r="196" spans="1:20" ht="28" x14ac:dyDescent="0.35">
      <c r="A196" s="167" t="s">
        <v>56</v>
      </c>
      <c r="B196" s="174" t="s">
        <v>1593</v>
      </c>
      <c r="C196" s="171"/>
      <c r="D196" s="172"/>
      <c r="E196" s="172">
        <v>29.6</v>
      </c>
      <c r="G196" s="172"/>
      <c r="H196" s="172">
        <f>SUM(D196:G196)</f>
        <v>29.6</v>
      </c>
      <c r="I196" s="173"/>
      <c r="J196" s="173"/>
      <c r="K196" s="173">
        <v>1</v>
      </c>
      <c r="M196" s="173"/>
      <c r="N196" s="173">
        <f>SUM(J196:M196)</f>
        <v>1</v>
      </c>
      <c r="O196" s="173"/>
      <c r="P196" s="173"/>
      <c r="Q196" s="173">
        <v>1</v>
      </c>
      <c r="S196" s="173"/>
      <c r="T196" s="173">
        <f>SUM(P196:S196)</f>
        <v>1</v>
      </c>
    </row>
    <row r="197" spans="1:20" ht="28" x14ac:dyDescent="0.35">
      <c r="A197" s="167" t="s">
        <v>54</v>
      </c>
      <c r="B197" s="168" t="s">
        <v>1615</v>
      </c>
      <c r="C197" s="171"/>
      <c r="D197" s="172"/>
      <c r="E197" s="172">
        <v>347.4</v>
      </c>
      <c r="F197" s="172"/>
      <c r="G197" s="172"/>
      <c r="H197" s="172">
        <f>SUM(D197:G197)</f>
        <v>347.4</v>
      </c>
      <c r="I197" s="173"/>
      <c r="J197" s="173"/>
      <c r="K197" s="173">
        <v>11</v>
      </c>
      <c r="L197" s="173"/>
      <c r="M197" s="173"/>
      <c r="N197" s="173">
        <f>SUM(J197:M197)</f>
        <v>11</v>
      </c>
      <c r="O197" s="173"/>
      <c r="P197" s="173"/>
      <c r="Q197" s="173">
        <v>17</v>
      </c>
      <c r="R197" s="173"/>
      <c r="S197" s="173"/>
      <c r="T197" s="173">
        <f>SUM(P197:S197)</f>
        <v>17</v>
      </c>
    </row>
    <row r="198" spans="1:20" ht="28" x14ac:dyDescent="0.35">
      <c r="A198" s="167" t="s">
        <v>52</v>
      </c>
      <c r="B198" s="168" t="s">
        <v>910</v>
      </c>
      <c r="C198" s="171"/>
      <c r="D198" s="172"/>
      <c r="E198" s="172">
        <v>23.6</v>
      </c>
      <c r="F198" s="172"/>
      <c r="G198" s="172"/>
      <c r="H198" s="172">
        <f>SUM(D198:G198)</f>
        <v>23.6</v>
      </c>
      <c r="I198" s="173"/>
      <c r="J198" s="173"/>
      <c r="K198" s="173">
        <v>1</v>
      </c>
      <c r="L198" s="173"/>
      <c r="M198" s="173"/>
      <c r="N198" s="173">
        <f>SUM(J198:M198)</f>
        <v>1</v>
      </c>
      <c r="O198" s="173"/>
      <c r="P198" s="173"/>
      <c r="Q198" s="173">
        <v>3</v>
      </c>
      <c r="R198" s="173"/>
      <c r="S198" s="173"/>
      <c r="T198" s="173">
        <f>SUM(P198:S198)</f>
        <v>3</v>
      </c>
    </row>
    <row r="199" spans="1:20" ht="28" x14ac:dyDescent="0.35">
      <c r="A199" s="167" t="s">
        <v>42</v>
      </c>
      <c r="B199" s="174" t="s">
        <v>1595</v>
      </c>
      <c r="C199" s="171"/>
      <c r="D199" s="172"/>
      <c r="E199" s="172">
        <v>541.70000000000005</v>
      </c>
      <c r="F199" s="172"/>
      <c r="G199" s="172"/>
      <c r="H199" s="172">
        <f>SUM(D199:G199)</f>
        <v>541.70000000000005</v>
      </c>
      <c r="I199" s="173"/>
      <c r="J199" s="173"/>
      <c r="K199" s="173">
        <v>13</v>
      </c>
      <c r="L199" s="173"/>
      <c r="M199" s="173"/>
      <c r="N199" s="173">
        <f>SUM(J199:M199)</f>
        <v>13</v>
      </c>
      <c r="O199" s="173"/>
      <c r="P199" s="173"/>
      <c r="Q199" s="173">
        <v>30</v>
      </c>
      <c r="R199" s="173"/>
      <c r="S199" s="173"/>
      <c r="T199" s="173">
        <f>SUM(P199:S199)</f>
        <v>30</v>
      </c>
    </row>
    <row r="200" spans="1:20" x14ac:dyDescent="0.35">
      <c r="A200" s="218"/>
      <c r="B200" s="175" t="s">
        <v>903</v>
      </c>
      <c r="C200" s="171"/>
      <c r="D200" s="172"/>
      <c r="E200" s="172"/>
      <c r="F200" s="172"/>
      <c r="G200" s="172"/>
      <c r="H200" s="172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</row>
    <row r="201" spans="1:20" ht="28" x14ac:dyDescent="0.35">
      <c r="A201" s="167" t="s">
        <v>44</v>
      </c>
      <c r="B201" s="168" t="s">
        <v>904</v>
      </c>
      <c r="C201" s="171"/>
      <c r="D201" s="172"/>
      <c r="E201" s="172">
        <v>33.799999999999997</v>
      </c>
      <c r="F201" s="172"/>
      <c r="G201" s="172"/>
      <c r="H201" s="172">
        <f>SUM(D201:G201)</f>
        <v>33.799999999999997</v>
      </c>
      <c r="I201" s="173"/>
      <c r="J201" s="173"/>
      <c r="K201" s="173">
        <v>1</v>
      </c>
      <c r="L201" s="173"/>
      <c r="M201" s="173"/>
      <c r="N201" s="173">
        <f>SUM(J201:M201)</f>
        <v>1</v>
      </c>
      <c r="O201" s="173"/>
      <c r="P201" s="173"/>
      <c r="Q201" s="173">
        <v>2</v>
      </c>
      <c r="R201" s="173"/>
      <c r="S201" s="173"/>
      <c r="T201" s="173">
        <f>SUM(P201:S201)</f>
        <v>2</v>
      </c>
    </row>
    <row r="202" spans="1:20" x14ac:dyDescent="0.35">
      <c r="A202" s="218"/>
      <c r="B202" s="175" t="s">
        <v>243</v>
      </c>
      <c r="C202" s="171"/>
      <c r="D202" s="172"/>
      <c r="E202" s="172"/>
      <c r="F202" s="172"/>
      <c r="G202" s="172"/>
      <c r="H202" s="172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</row>
    <row r="203" spans="1:20" ht="28" x14ac:dyDescent="0.35">
      <c r="A203" s="167" t="s">
        <v>46</v>
      </c>
      <c r="B203" s="168" t="s">
        <v>244</v>
      </c>
      <c r="C203" s="171"/>
      <c r="D203" s="172"/>
      <c r="E203" s="172">
        <v>2467.8000000000002</v>
      </c>
      <c r="F203" s="172"/>
      <c r="G203" s="172"/>
      <c r="H203" s="172">
        <f>SUM(D203:G203)</f>
        <v>2467.8000000000002</v>
      </c>
      <c r="I203" s="173"/>
      <c r="J203" s="173"/>
      <c r="K203" s="173">
        <v>68</v>
      </c>
      <c r="L203" s="173"/>
      <c r="M203" s="173"/>
      <c r="N203" s="173">
        <f>SUM(J203:M203)</f>
        <v>68</v>
      </c>
      <c r="O203" s="173"/>
      <c r="P203" s="173"/>
      <c r="Q203" s="173">
        <v>150</v>
      </c>
      <c r="R203" s="173"/>
      <c r="S203" s="173"/>
      <c r="T203" s="173">
        <f>SUM(P203:S203)</f>
        <v>150</v>
      </c>
    </row>
    <row r="204" spans="1:20" ht="28" x14ac:dyDescent="0.35">
      <c r="A204" s="167" t="s">
        <v>162</v>
      </c>
      <c r="B204" s="168" t="s">
        <v>1616</v>
      </c>
      <c r="C204" s="171"/>
      <c r="D204" s="172"/>
      <c r="E204" s="172">
        <v>950.8</v>
      </c>
      <c r="F204" s="172"/>
      <c r="G204" s="172"/>
      <c r="H204" s="172">
        <f>SUM(D204:G204)</f>
        <v>950.8</v>
      </c>
      <c r="I204" s="173"/>
      <c r="J204" s="173"/>
      <c r="K204" s="173">
        <v>25</v>
      </c>
      <c r="L204" s="173"/>
      <c r="M204" s="173"/>
      <c r="N204" s="173">
        <f>SUM(J204:M204)</f>
        <v>25</v>
      </c>
      <c r="O204" s="173"/>
      <c r="P204" s="173"/>
      <c r="Q204" s="173">
        <v>60</v>
      </c>
      <c r="R204" s="173"/>
      <c r="S204" s="173"/>
      <c r="T204" s="173">
        <f>SUM(P204:S204)</f>
        <v>60</v>
      </c>
    </row>
    <row r="205" spans="1:20" x14ac:dyDescent="0.35">
      <c r="A205" s="218"/>
      <c r="B205" s="175" t="s">
        <v>252</v>
      </c>
      <c r="C205" s="171"/>
      <c r="D205" s="172"/>
      <c r="E205" s="172"/>
      <c r="F205" s="172"/>
      <c r="G205" s="172"/>
      <c r="H205" s="172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</row>
    <row r="206" spans="1:20" ht="28" x14ac:dyDescent="0.35">
      <c r="A206" s="167" t="s">
        <v>148</v>
      </c>
      <c r="B206" s="168" t="s">
        <v>682</v>
      </c>
      <c r="C206" s="171"/>
      <c r="D206" s="172"/>
      <c r="E206" s="172">
        <v>38.200000000000003</v>
      </c>
      <c r="F206" s="172"/>
      <c r="G206" s="172"/>
      <c r="H206" s="172">
        <f>SUM(D206:G206)</f>
        <v>38.200000000000003</v>
      </c>
      <c r="I206" s="173"/>
      <c r="J206" s="173"/>
      <c r="K206" s="173">
        <v>1</v>
      </c>
      <c r="L206" s="173"/>
      <c r="M206" s="173"/>
      <c r="N206" s="173">
        <f>SUM(J206:M206)</f>
        <v>1</v>
      </c>
      <c r="O206" s="173"/>
      <c r="P206" s="173"/>
      <c r="Q206" s="173">
        <v>2</v>
      </c>
      <c r="R206" s="173"/>
      <c r="S206" s="173"/>
      <c r="T206" s="173">
        <f>SUM(P206:S206)</f>
        <v>2</v>
      </c>
    </row>
    <row r="207" spans="1:20" ht="28" x14ac:dyDescent="0.35">
      <c r="A207" s="167" t="s">
        <v>460</v>
      </c>
      <c r="B207" s="174" t="s">
        <v>918</v>
      </c>
      <c r="C207" s="171"/>
      <c r="D207" s="172"/>
      <c r="E207" s="172">
        <v>47.1</v>
      </c>
      <c r="F207" s="172"/>
      <c r="G207" s="172"/>
      <c r="H207" s="172">
        <f>SUM(D207:G207)</f>
        <v>47.1</v>
      </c>
      <c r="I207" s="173"/>
      <c r="J207" s="173"/>
      <c r="K207" s="173">
        <v>1</v>
      </c>
      <c r="L207" s="173"/>
      <c r="M207" s="173"/>
      <c r="N207" s="173">
        <f>SUM(J207:M207)</f>
        <v>1</v>
      </c>
      <c r="O207" s="173"/>
      <c r="P207" s="173"/>
      <c r="Q207" s="173">
        <v>1</v>
      </c>
      <c r="R207" s="173"/>
      <c r="S207" s="173"/>
      <c r="T207" s="173">
        <f>SUM(P207:S207)</f>
        <v>1</v>
      </c>
    </row>
    <row r="208" spans="1:20" ht="28" x14ac:dyDescent="0.35">
      <c r="A208" s="167" t="s">
        <v>462</v>
      </c>
      <c r="B208" s="168" t="s">
        <v>913</v>
      </c>
      <c r="C208" s="171"/>
      <c r="D208" s="172"/>
      <c r="E208" s="172">
        <v>308.5</v>
      </c>
      <c r="F208" s="172"/>
      <c r="G208" s="172"/>
      <c r="H208" s="172">
        <f>SUM(D208:G208)</f>
        <v>308.5</v>
      </c>
      <c r="I208" s="173"/>
      <c r="J208" s="173"/>
      <c r="K208" s="173">
        <v>10</v>
      </c>
      <c r="L208" s="173"/>
      <c r="M208" s="173"/>
      <c r="N208" s="173">
        <f>SUM(J208:M208)</f>
        <v>10</v>
      </c>
      <c r="O208" s="173"/>
      <c r="P208" s="173"/>
      <c r="Q208" s="173">
        <v>29</v>
      </c>
      <c r="R208" s="173"/>
      <c r="S208" s="173"/>
      <c r="T208" s="173">
        <f>SUM(P208:S208)</f>
        <v>29</v>
      </c>
    </row>
    <row r="209" spans="1:20" x14ac:dyDescent="0.35">
      <c r="A209" s="218"/>
      <c r="B209" s="175" t="s">
        <v>270</v>
      </c>
      <c r="C209" s="171"/>
      <c r="D209" s="172"/>
      <c r="E209" s="172"/>
      <c r="F209" s="172"/>
      <c r="G209" s="172"/>
      <c r="H209" s="172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</row>
    <row r="210" spans="1:20" ht="28" x14ac:dyDescent="0.35">
      <c r="A210" s="167" t="s">
        <v>75</v>
      </c>
      <c r="B210" s="168" t="s">
        <v>271</v>
      </c>
      <c r="C210" s="171"/>
      <c r="D210" s="172"/>
      <c r="E210" s="172">
        <v>1653.92</v>
      </c>
      <c r="F210" s="172"/>
      <c r="G210" s="172"/>
      <c r="H210" s="172">
        <f>SUM(D210:G210)</f>
        <v>1653.92</v>
      </c>
      <c r="I210" s="173"/>
      <c r="J210" s="173"/>
      <c r="K210" s="173">
        <v>51</v>
      </c>
      <c r="L210" s="173"/>
      <c r="M210" s="173"/>
      <c r="N210" s="173">
        <f>SUM(J210:M210)</f>
        <v>51</v>
      </c>
      <c r="O210" s="173"/>
      <c r="P210" s="173"/>
      <c r="Q210" s="173">
        <v>118</v>
      </c>
      <c r="R210" s="173"/>
      <c r="S210" s="173"/>
      <c r="T210" s="173">
        <f>SUM(P210:S210)</f>
        <v>118</v>
      </c>
    </row>
    <row r="211" spans="1:20" ht="28" x14ac:dyDescent="0.35">
      <c r="A211" s="167" t="s">
        <v>465</v>
      </c>
      <c r="B211" s="168" t="s">
        <v>701</v>
      </c>
      <c r="C211" s="171"/>
      <c r="D211" s="172"/>
      <c r="E211" s="172">
        <v>1483.4</v>
      </c>
      <c r="F211" s="172"/>
      <c r="G211" s="172"/>
      <c r="H211" s="172">
        <f>SUM(D211:G211)</f>
        <v>1483.4</v>
      </c>
      <c r="I211" s="173"/>
      <c r="J211" s="173"/>
      <c r="K211" s="173">
        <v>42</v>
      </c>
      <c r="L211" s="173"/>
      <c r="M211" s="173"/>
      <c r="N211" s="173">
        <f>SUM(J211:M211)</f>
        <v>42</v>
      </c>
      <c r="O211" s="173"/>
      <c r="P211" s="173"/>
      <c r="Q211" s="173">
        <v>98</v>
      </c>
      <c r="R211" s="173"/>
      <c r="S211" s="173"/>
      <c r="T211" s="173">
        <f>SUM(P211:S211)</f>
        <v>98</v>
      </c>
    </row>
    <row r="212" spans="1:20" x14ac:dyDescent="0.35">
      <c r="A212" s="218"/>
      <c r="B212" s="175" t="s">
        <v>379</v>
      </c>
      <c r="C212" s="171"/>
      <c r="D212" s="172"/>
      <c r="E212" s="172"/>
      <c r="F212" s="172"/>
      <c r="G212" s="172"/>
      <c r="H212" s="172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</row>
    <row r="213" spans="1:20" ht="28" x14ac:dyDescent="0.35">
      <c r="A213" s="167" t="s">
        <v>141</v>
      </c>
      <c r="B213" s="168" t="s">
        <v>712</v>
      </c>
      <c r="C213" s="171"/>
      <c r="D213" s="172"/>
      <c r="E213" s="172">
        <v>1953.6</v>
      </c>
      <c r="F213" s="172"/>
      <c r="G213" s="172"/>
      <c r="H213" s="172">
        <f>SUM(D213:G213)</f>
        <v>1953.6</v>
      </c>
      <c r="I213" s="173"/>
      <c r="J213" s="173"/>
      <c r="K213" s="173">
        <v>49</v>
      </c>
      <c r="L213" s="173"/>
      <c r="M213" s="173"/>
      <c r="N213" s="173">
        <f>SUM(J213:M213)</f>
        <v>49</v>
      </c>
      <c r="O213" s="173"/>
      <c r="P213" s="173"/>
      <c r="Q213" s="173">
        <v>113</v>
      </c>
      <c r="R213" s="173"/>
      <c r="S213" s="173"/>
      <c r="T213" s="173">
        <f>SUM(P213:S213)</f>
        <v>113</v>
      </c>
    </row>
    <row r="214" spans="1:20" ht="28" x14ac:dyDescent="0.35">
      <c r="A214" s="167" t="s">
        <v>88</v>
      </c>
      <c r="B214" s="174" t="s">
        <v>380</v>
      </c>
      <c r="C214" s="171"/>
      <c r="D214" s="172"/>
      <c r="E214" s="172">
        <v>1257.0999999999999</v>
      </c>
      <c r="F214" s="172"/>
      <c r="G214" s="172"/>
      <c r="H214" s="172">
        <f>SUM(D214:G214)</f>
        <v>1257.0999999999999</v>
      </c>
      <c r="I214" s="173"/>
      <c r="J214" s="173"/>
      <c r="K214" s="173">
        <v>32</v>
      </c>
      <c r="L214" s="173"/>
      <c r="M214" s="173"/>
      <c r="N214" s="173">
        <f>SUM(J214:M214)</f>
        <v>32</v>
      </c>
      <c r="O214" s="173"/>
      <c r="P214" s="173"/>
      <c r="Q214" s="173">
        <v>62</v>
      </c>
      <c r="R214" s="173"/>
      <c r="S214" s="173"/>
      <c r="T214" s="173">
        <f>SUM(P214:S214)</f>
        <v>62</v>
      </c>
    </row>
    <row r="215" spans="1:20" ht="28" x14ac:dyDescent="0.35">
      <c r="A215" s="167" t="s">
        <v>157</v>
      </c>
      <c r="B215" s="168" t="s">
        <v>745</v>
      </c>
      <c r="C215" s="171"/>
      <c r="D215" s="172"/>
      <c r="E215" s="172">
        <v>2933.57</v>
      </c>
      <c r="F215" s="172"/>
      <c r="G215" s="172"/>
      <c r="H215" s="172">
        <f>SUM(D215:G215)</f>
        <v>2933.57</v>
      </c>
      <c r="I215" s="173"/>
      <c r="J215" s="173"/>
      <c r="K215" s="173">
        <v>77</v>
      </c>
      <c r="L215" s="173"/>
      <c r="M215" s="173"/>
      <c r="N215" s="173">
        <f>SUM(J215:M215)</f>
        <v>77</v>
      </c>
      <c r="O215" s="173"/>
      <c r="P215" s="173"/>
      <c r="Q215" s="173">
        <v>181</v>
      </c>
      <c r="R215" s="173"/>
      <c r="S215" s="173"/>
      <c r="T215" s="173">
        <f>SUM(P215:S215)</f>
        <v>181</v>
      </c>
    </row>
    <row r="216" spans="1:20" x14ac:dyDescent="0.35">
      <c r="A216" s="218"/>
      <c r="B216" s="175" t="s">
        <v>289</v>
      </c>
      <c r="C216" s="171"/>
      <c r="D216" s="172"/>
      <c r="E216" s="172"/>
      <c r="F216" s="172"/>
      <c r="G216" s="172"/>
      <c r="H216" s="172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</row>
    <row r="217" spans="1:20" ht="28" x14ac:dyDescent="0.35">
      <c r="A217" s="167" t="s">
        <v>320</v>
      </c>
      <c r="B217" s="168" t="s">
        <v>290</v>
      </c>
      <c r="C217" s="171"/>
      <c r="D217" s="172"/>
      <c r="E217" s="172">
        <v>1465.61</v>
      </c>
      <c r="F217" s="172"/>
      <c r="G217" s="172"/>
      <c r="H217" s="172">
        <f>SUM(D217:G217)</f>
        <v>1465.61</v>
      </c>
      <c r="I217" s="173"/>
      <c r="J217" s="173"/>
      <c r="K217" s="173">
        <v>38</v>
      </c>
      <c r="L217" s="173"/>
      <c r="M217" s="173"/>
      <c r="N217" s="173">
        <f>SUM(J217:M217)</f>
        <v>38</v>
      </c>
      <c r="O217" s="173"/>
      <c r="P217" s="173"/>
      <c r="Q217" s="173">
        <v>107</v>
      </c>
      <c r="R217" s="173"/>
      <c r="S217" s="173"/>
      <c r="T217" s="173">
        <f>SUM(P217:S217)</f>
        <v>107</v>
      </c>
    </row>
    <row r="218" spans="1:20" ht="28" x14ac:dyDescent="0.35">
      <c r="A218" s="167" t="s">
        <v>69</v>
      </c>
      <c r="B218" s="174" t="s">
        <v>921</v>
      </c>
      <c r="C218" s="171"/>
      <c r="D218" s="172"/>
      <c r="E218" s="172">
        <v>56.2</v>
      </c>
      <c r="F218" s="172"/>
      <c r="G218" s="172"/>
      <c r="H218" s="172">
        <f>SUM(D218:G218)</f>
        <v>56.2</v>
      </c>
      <c r="I218" s="173"/>
      <c r="J218" s="173"/>
      <c r="K218" s="173">
        <v>1</v>
      </c>
      <c r="L218" s="173"/>
      <c r="M218" s="173"/>
      <c r="N218" s="173">
        <f>SUM(J218:M218)</f>
        <v>1</v>
      </c>
      <c r="O218" s="173"/>
      <c r="P218" s="173"/>
      <c r="Q218" s="173">
        <v>2</v>
      </c>
      <c r="R218" s="173"/>
      <c r="S218" s="173"/>
      <c r="T218" s="173">
        <f>SUM(P218:S218)</f>
        <v>2</v>
      </c>
    </row>
    <row r="219" spans="1:20" ht="28" x14ac:dyDescent="0.35">
      <c r="A219" s="167" t="s">
        <v>73</v>
      </c>
      <c r="B219" s="174" t="s">
        <v>1617</v>
      </c>
      <c r="C219" s="171"/>
      <c r="D219" s="172"/>
      <c r="E219" s="172">
        <v>821.26</v>
      </c>
      <c r="F219" s="172"/>
      <c r="G219" s="172"/>
      <c r="H219" s="172">
        <f>SUM(D219:G219)</f>
        <v>821.26</v>
      </c>
      <c r="I219" s="173"/>
      <c r="J219" s="173"/>
      <c r="K219" s="173">
        <v>23</v>
      </c>
      <c r="L219" s="173"/>
      <c r="M219" s="173"/>
      <c r="N219" s="173">
        <f>SUM(J219:M219)</f>
        <v>23</v>
      </c>
      <c r="O219" s="173"/>
      <c r="P219" s="173"/>
      <c r="Q219" s="173">
        <v>68</v>
      </c>
      <c r="R219" s="173"/>
      <c r="S219" s="173"/>
      <c r="T219" s="173">
        <f>SUM(P219:S219)</f>
        <v>68</v>
      </c>
    </row>
    <row r="220" spans="1:20" x14ac:dyDescent="0.35">
      <c r="A220" s="218"/>
      <c r="B220" s="175" t="s">
        <v>824</v>
      </c>
      <c r="C220" s="171"/>
      <c r="D220" s="172"/>
      <c r="E220" s="172"/>
      <c r="F220" s="172"/>
      <c r="G220" s="172"/>
      <c r="H220" s="172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</row>
    <row r="221" spans="1:20" ht="28" x14ac:dyDescent="0.35">
      <c r="A221" s="167" t="s">
        <v>151</v>
      </c>
      <c r="B221" s="168" t="s">
        <v>825</v>
      </c>
      <c r="C221" s="171"/>
      <c r="D221" s="172"/>
      <c r="E221" s="172">
        <v>600.86</v>
      </c>
      <c r="F221" s="172"/>
      <c r="G221" s="172"/>
      <c r="H221" s="172">
        <f>SUM(D221:G221)</f>
        <v>600.86</v>
      </c>
      <c r="I221" s="173"/>
      <c r="J221" s="173"/>
      <c r="K221" s="173">
        <v>14</v>
      </c>
      <c r="L221" s="173"/>
      <c r="M221" s="173"/>
      <c r="N221" s="173">
        <f>SUM(J221:M221)</f>
        <v>14</v>
      </c>
      <c r="O221" s="173"/>
      <c r="P221" s="173"/>
      <c r="Q221" s="173">
        <v>37</v>
      </c>
      <c r="R221" s="173"/>
      <c r="S221" s="173"/>
      <c r="T221" s="173">
        <f>SUM(P221:S221)</f>
        <v>37</v>
      </c>
    </row>
    <row r="222" spans="1:20" ht="28" x14ac:dyDescent="0.35">
      <c r="A222" s="167" t="s">
        <v>153</v>
      </c>
      <c r="B222" s="174" t="s">
        <v>1606</v>
      </c>
      <c r="C222" s="171"/>
      <c r="D222" s="172"/>
      <c r="E222" s="172">
        <v>595.58000000000004</v>
      </c>
      <c r="F222" s="172"/>
      <c r="G222" s="172"/>
      <c r="H222" s="172">
        <f>SUM(D222:G222)</f>
        <v>595.58000000000004</v>
      </c>
      <c r="I222" s="173"/>
      <c r="J222" s="173"/>
      <c r="K222" s="173">
        <v>19</v>
      </c>
      <c r="L222" s="173"/>
      <c r="M222" s="173"/>
      <c r="N222" s="173">
        <f>SUM(J222:M222)</f>
        <v>19</v>
      </c>
      <c r="O222" s="173"/>
      <c r="P222" s="173"/>
      <c r="Q222" s="173">
        <v>41</v>
      </c>
      <c r="R222" s="173"/>
      <c r="S222" s="173"/>
      <c r="T222" s="173">
        <f>SUM(P222:S222)</f>
        <v>41</v>
      </c>
    </row>
    <row r="223" spans="1:20" x14ac:dyDescent="0.35">
      <c r="A223" s="218"/>
      <c r="B223" s="175" t="s">
        <v>414</v>
      </c>
      <c r="C223" s="171"/>
      <c r="D223" s="172"/>
      <c r="E223" s="172"/>
      <c r="F223" s="172"/>
      <c r="G223" s="172"/>
      <c r="H223" s="172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</row>
    <row r="224" spans="1:20" ht="28" x14ac:dyDescent="0.35">
      <c r="A224" s="167" t="s">
        <v>145</v>
      </c>
      <c r="B224" s="168" t="s">
        <v>846</v>
      </c>
      <c r="C224" s="171"/>
      <c r="D224" s="172"/>
      <c r="E224" s="172">
        <v>2495.08</v>
      </c>
      <c r="F224" s="172"/>
      <c r="G224" s="172"/>
      <c r="H224" s="172">
        <f>SUM(D224:G224)</f>
        <v>2495.08</v>
      </c>
      <c r="I224" s="173"/>
      <c r="J224" s="173"/>
      <c r="K224" s="173">
        <v>77</v>
      </c>
      <c r="L224" s="173"/>
      <c r="M224" s="173"/>
      <c r="N224" s="173">
        <f>SUM(J224:M224)</f>
        <v>77</v>
      </c>
      <c r="O224" s="173"/>
      <c r="P224" s="173"/>
      <c r="Q224" s="173">
        <v>210</v>
      </c>
      <c r="R224" s="173"/>
      <c r="S224" s="173"/>
      <c r="T224" s="173">
        <f>SUM(P224:S224)</f>
        <v>210</v>
      </c>
    </row>
    <row r="225" spans="1:20" x14ac:dyDescent="0.35">
      <c r="A225" s="160"/>
      <c r="B225" s="180" t="s">
        <v>1618</v>
      </c>
      <c r="C225" s="163"/>
      <c r="D225" s="181"/>
      <c r="E225" s="163"/>
      <c r="F225" s="163">
        <f>SUM(F227:F281)</f>
        <v>41763.590000000004</v>
      </c>
      <c r="G225" s="163"/>
      <c r="H225" s="163">
        <f>SUM(H227:H281)</f>
        <v>41763.590000000004</v>
      </c>
      <c r="I225" s="165"/>
      <c r="J225" s="165"/>
      <c r="K225" s="165"/>
      <c r="L225" s="165">
        <f>SUM(L227:L281)</f>
        <v>1071</v>
      </c>
      <c r="M225" s="165"/>
      <c r="N225" s="165">
        <f>SUM(N227:N281)</f>
        <v>1071</v>
      </c>
      <c r="O225" s="165"/>
      <c r="P225" s="165"/>
      <c r="Q225" s="165"/>
      <c r="R225" s="165">
        <f>SUM(R227:R281)</f>
        <v>2679</v>
      </c>
      <c r="S225" s="165"/>
      <c r="T225" s="165">
        <f>SUM(T227:T281)</f>
        <v>2679</v>
      </c>
    </row>
    <row r="226" spans="1:20" x14ac:dyDescent="0.35">
      <c r="A226" s="167"/>
      <c r="B226" s="168" t="s">
        <v>57</v>
      </c>
      <c r="C226" s="169"/>
      <c r="D226" s="157"/>
      <c r="E226" s="157"/>
      <c r="F226" s="157"/>
      <c r="G226" s="157"/>
      <c r="H226" s="157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</row>
    <row r="227" spans="1:20" ht="28" x14ac:dyDescent="0.35">
      <c r="A227" s="167" t="s">
        <v>269</v>
      </c>
      <c r="B227" s="174" t="s">
        <v>928</v>
      </c>
      <c r="C227" s="171"/>
      <c r="D227" s="172"/>
      <c r="E227" s="172"/>
      <c r="F227" s="172">
        <v>516.79999999999995</v>
      </c>
      <c r="G227" s="172"/>
      <c r="H227" s="172">
        <f>SUM(D227:G227)</f>
        <v>516.79999999999995</v>
      </c>
      <c r="I227" s="173"/>
      <c r="J227" s="173"/>
      <c r="K227" s="173"/>
      <c r="L227" s="173">
        <v>13</v>
      </c>
      <c r="M227" s="173"/>
      <c r="N227" s="173">
        <f>SUM(J227:M227)</f>
        <v>13</v>
      </c>
      <c r="O227" s="173"/>
      <c r="P227" s="173"/>
      <c r="Q227" s="173"/>
      <c r="R227" s="173">
        <v>40</v>
      </c>
      <c r="S227" s="173"/>
      <c r="T227" s="173">
        <f>SUM(P227:S227)</f>
        <v>40</v>
      </c>
    </row>
    <row r="228" spans="1:20" x14ac:dyDescent="0.35">
      <c r="A228" s="167"/>
      <c r="B228" s="175" t="s">
        <v>36</v>
      </c>
      <c r="C228" s="171"/>
      <c r="D228" s="172"/>
      <c r="E228" s="172"/>
      <c r="F228" s="172"/>
      <c r="G228" s="172"/>
      <c r="H228" s="172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</row>
    <row r="229" spans="1:20" ht="28" x14ac:dyDescent="0.35">
      <c r="A229" s="167" t="s">
        <v>96</v>
      </c>
      <c r="B229" s="168" t="s">
        <v>37</v>
      </c>
      <c r="C229" s="171"/>
      <c r="D229" s="172"/>
      <c r="E229" s="172"/>
      <c r="F229" s="172">
        <v>695.92</v>
      </c>
      <c r="G229" s="172"/>
      <c r="H229" s="172">
        <f>SUM(D229:G229)</f>
        <v>695.92</v>
      </c>
      <c r="I229" s="173"/>
      <c r="J229" s="173"/>
      <c r="K229" s="173"/>
      <c r="L229" s="173">
        <v>23</v>
      </c>
      <c r="M229" s="173"/>
      <c r="N229" s="173">
        <f>SUM(J229:M229)</f>
        <v>23</v>
      </c>
      <c r="O229" s="173"/>
      <c r="P229" s="173"/>
      <c r="Q229" s="173"/>
      <c r="R229" s="173">
        <v>43</v>
      </c>
      <c r="S229" s="173"/>
      <c r="T229" s="173">
        <f>SUM(P229:S229)</f>
        <v>43</v>
      </c>
    </row>
    <row r="230" spans="1:20" ht="28" x14ac:dyDescent="0.35">
      <c r="A230" s="167" t="s">
        <v>98</v>
      </c>
      <c r="B230" s="168" t="s">
        <v>1619</v>
      </c>
      <c r="C230" s="171"/>
      <c r="D230" s="172"/>
      <c r="E230" s="172"/>
      <c r="F230" s="172">
        <v>1934.35</v>
      </c>
      <c r="G230" s="172"/>
      <c r="H230" s="172">
        <f>SUM(D230:G230)</f>
        <v>1934.35</v>
      </c>
      <c r="I230" s="173"/>
      <c r="J230" s="173"/>
      <c r="K230" s="173"/>
      <c r="L230" s="173">
        <v>48</v>
      </c>
      <c r="M230" s="173"/>
      <c r="N230" s="173">
        <f>SUM(J230:M230)</f>
        <v>48</v>
      </c>
      <c r="O230" s="173"/>
      <c r="P230" s="173"/>
      <c r="Q230" s="173"/>
      <c r="R230" s="173">
        <v>90</v>
      </c>
      <c r="S230" s="173"/>
      <c r="T230" s="173">
        <f>SUM(P230:S230)</f>
        <v>90</v>
      </c>
    </row>
    <row r="231" spans="1:20" x14ac:dyDescent="0.35">
      <c r="A231" s="218"/>
      <c r="B231" s="175" t="s">
        <v>65</v>
      </c>
      <c r="C231" s="171"/>
      <c r="D231" s="172"/>
      <c r="E231" s="172"/>
      <c r="F231" s="172"/>
      <c r="G231" s="172"/>
      <c r="H231" s="172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</row>
    <row r="232" spans="1:20" ht="28" x14ac:dyDescent="0.35">
      <c r="A232" s="167" t="s">
        <v>100</v>
      </c>
      <c r="B232" s="168" t="s">
        <v>107</v>
      </c>
      <c r="C232" s="171"/>
      <c r="D232" s="172"/>
      <c r="E232" s="172"/>
      <c r="F232" s="172">
        <v>2688</v>
      </c>
      <c r="G232" s="172"/>
      <c r="H232" s="172">
        <f>SUM(D232:G232)</f>
        <v>2688</v>
      </c>
      <c r="I232" s="173"/>
      <c r="J232" s="173"/>
      <c r="K232" s="173"/>
      <c r="L232" s="173">
        <v>60</v>
      </c>
      <c r="M232" s="173"/>
      <c r="N232" s="173">
        <f>SUM(J232:M232)</f>
        <v>60</v>
      </c>
      <c r="O232" s="173"/>
      <c r="P232" s="173"/>
      <c r="Q232" s="173"/>
      <c r="R232" s="173">
        <v>144</v>
      </c>
      <c r="S232" s="173"/>
      <c r="T232" s="173">
        <f>SUM(P232:S232)</f>
        <v>144</v>
      </c>
    </row>
    <row r="233" spans="1:20" ht="28" x14ac:dyDescent="0.35">
      <c r="A233" s="167" t="s">
        <v>288</v>
      </c>
      <c r="B233" s="174" t="s">
        <v>947</v>
      </c>
      <c r="C233" s="171"/>
      <c r="D233" s="172"/>
      <c r="E233" s="172"/>
      <c r="F233" s="172">
        <v>190.1</v>
      </c>
      <c r="G233" s="172"/>
      <c r="H233" s="172">
        <f>SUM(D233:G233)</f>
        <v>190.1</v>
      </c>
      <c r="I233" s="173"/>
      <c r="J233" s="173"/>
      <c r="K233" s="173"/>
      <c r="L233" s="173">
        <v>5</v>
      </c>
      <c r="M233" s="173"/>
      <c r="N233" s="173">
        <f>SUM(J233:M233)</f>
        <v>5</v>
      </c>
      <c r="O233" s="173"/>
      <c r="P233" s="173"/>
      <c r="Q233" s="173"/>
      <c r="R233" s="173">
        <v>18</v>
      </c>
      <c r="S233" s="173"/>
      <c r="T233" s="173">
        <f>SUM(P233:S233)</f>
        <v>18</v>
      </c>
    </row>
    <row r="234" spans="1:20" x14ac:dyDescent="0.35">
      <c r="A234" s="218"/>
      <c r="B234" s="168" t="s">
        <v>119</v>
      </c>
      <c r="C234" s="171"/>
      <c r="D234" s="172"/>
      <c r="E234" s="172"/>
      <c r="F234" s="172"/>
      <c r="G234" s="172"/>
      <c r="H234" s="172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</row>
    <row r="235" spans="1:20" ht="28" x14ac:dyDescent="0.35">
      <c r="A235" s="167" t="s">
        <v>71</v>
      </c>
      <c r="B235" s="168" t="s">
        <v>954</v>
      </c>
      <c r="C235" s="171"/>
      <c r="D235" s="172"/>
      <c r="E235" s="172"/>
      <c r="F235" s="172">
        <v>510.7</v>
      </c>
      <c r="G235" s="172"/>
      <c r="H235" s="172">
        <f t="shared" ref="H235:H241" si="23">SUM(D235:G235)</f>
        <v>510.7</v>
      </c>
      <c r="I235" s="173"/>
      <c r="J235" s="173"/>
      <c r="K235" s="173"/>
      <c r="L235" s="173">
        <v>14</v>
      </c>
      <c r="M235" s="173"/>
      <c r="N235" s="173">
        <f t="shared" ref="N235:N241" si="24">SUM(J235:M235)</f>
        <v>14</v>
      </c>
      <c r="O235" s="173"/>
      <c r="P235" s="173"/>
      <c r="Q235" s="173"/>
      <c r="R235" s="173">
        <v>28</v>
      </c>
      <c r="S235" s="173"/>
      <c r="T235" s="173">
        <f t="shared" ref="T235:T241" si="25">SUM(P235:S235)</f>
        <v>28</v>
      </c>
    </row>
    <row r="236" spans="1:20" ht="28" x14ac:dyDescent="0.35">
      <c r="A236" s="167" t="s">
        <v>277</v>
      </c>
      <c r="B236" s="168" t="s">
        <v>961</v>
      </c>
      <c r="C236" s="171"/>
      <c r="D236" s="172"/>
      <c r="E236" s="172"/>
      <c r="F236" s="172">
        <v>1530.17</v>
      </c>
      <c r="G236" s="172"/>
      <c r="H236" s="172">
        <f t="shared" si="23"/>
        <v>1530.17</v>
      </c>
      <c r="I236" s="173"/>
      <c r="J236" s="173"/>
      <c r="K236" s="173"/>
      <c r="L236" s="173">
        <v>43</v>
      </c>
      <c r="M236" s="173"/>
      <c r="N236" s="173">
        <f t="shared" si="24"/>
        <v>43</v>
      </c>
      <c r="O236" s="173"/>
      <c r="P236" s="173"/>
      <c r="Q236" s="173"/>
      <c r="R236" s="173">
        <v>103</v>
      </c>
      <c r="S236" s="173"/>
      <c r="T236" s="173">
        <f t="shared" si="25"/>
        <v>103</v>
      </c>
    </row>
    <row r="237" spans="1:20" ht="28" x14ac:dyDescent="0.35">
      <c r="A237" s="167" t="s">
        <v>116</v>
      </c>
      <c r="B237" s="168" t="s">
        <v>163</v>
      </c>
      <c r="C237" s="171"/>
      <c r="D237" s="172"/>
      <c r="E237" s="172"/>
      <c r="F237" s="172">
        <v>3240.8</v>
      </c>
      <c r="G237" s="172"/>
      <c r="H237" s="172">
        <f t="shared" si="23"/>
        <v>3240.8</v>
      </c>
      <c r="I237" s="173"/>
      <c r="J237" s="173"/>
      <c r="K237" s="173"/>
      <c r="L237" s="173">
        <v>62</v>
      </c>
      <c r="M237" s="173"/>
      <c r="N237" s="173">
        <f t="shared" si="24"/>
        <v>62</v>
      </c>
      <c r="O237" s="173"/>
      <c r="P237" s="173"/>
      <c r="Q237" s="173"/>
      <c r="R237" s="173">
        <v>201</v>
      </c>
      <c r="S237" s="173"/>
      <c r="T237" s="173">
        <f t="shared" si="25"/>
        <v>201</v>
      </c>
    </row>
    <row r="238" spans="1:20" ht="28" x14ac:dyDescent="0.35">
      <c r="A238" s="167" t="s">
        <v>155</v>
      </c>
      <c r="B238" s="174" t="s">
        <v>889</v>
      </c>
      <c r="C238" s="171"/>
      <c r="D238" s="172"/>
      <c r="E238" s="172"/>
      <c r="F238" s="172">
        <v>384.4</v>
      </c>
      <c r="G238" s="172"/>
      <c r="H238" s="172">
        <f t="shared" si="23"/>
        <v>384.4</v>
      </c>
      <c r="I238" s="173"/>
      <c r="J238" s="173"/>
      <c r="K238" s="173"/>
      <c r="L238" s="173">
        <v>10</v>
      </c>
      <c r="M238" s="173"/>
      <c r="N238" s="173">
        <f t="shared" si="24"/>
        <v>10</v>
      </c>
      <c r="O238" s="173"/>
      <c r="P238" s="173"/>
      <c r="Q238" s="173"/>
      <c r="R238" s="173">
        <v>35</v>
      </c>
      <c r="S238" s="173"/>
      <c r="T238" s="173">
        <f t="shared" si="25"/>
        <v>35</v>
      </c>
    </row>
    <row r="239" spans="1:20" ht="28" x14ac:dyDescent="0.35">
      <c r="A239" s="167" t="s">
        <v>263</v>
      </c>
      <c r="B239" s="174" t="s">
        <v>986</v>
      </c>
      <c r="C239" s="171"/>
      <c r="D239" s="172"/>
      <c r="E239" s="172"/>
      <c r="F239" s="172">
        <v>66.2</v>
      </c>
      <c r="G239" s="172"/>
      <c r="H239" s="172">
        <f t="shared" si="23"/>
        <v>66.2</v>
      </c>
      <c r="I239" s="173"/>
      <c r="J239" s="173"/>
      <c r="K239" s="173"/>
      <c r="L239" s="173">
        <v>2</v>
      </c>
      <c r="M239" s="173"/>
      <c r="N239" s="173">
        <f t="shared" si="24"/>
        <v>2</v>
      </c>
      <c r="O239" s="173"/>
      <c r="P239" s="173"/>
      <c r="Q239" s="173"/>
      <c r="R239" s="173">
        <v>10</v>
      </c>
      <c r="S239" s="173"/>
      <c r="T239" s="173">
        <f t="shared" si="25"/>
        <v>10</v>
      </c>
    </row>
    <row r="240" spans="1:20" ht="28" x14ac:dyDescent="0.35">
      <c r="A240" s="167" t="s">
        <v>104</v>
      </c>
      <c r="B240" s="168" t="s">
        <v>120</v>
      </c>
      <c r="C240" s="171"/>
      <c r="D240" s="172"/>
      <c r="E240" s="172"/>
      <c r="F240" s="172">
        <v>1648.4</v>
      </c>
      <c r="G240" s="172"/>
      <c r="H240" s="172">
        <f t="shared" si="23"/>
        <v>1648.4</v>
      </c>
      <c r="I240" s="173"/>
      <c r="J240" s="173"/>
      <c r="K240" s="173"/>
      <c r="L240" s="173">
        <v>45</v>
      </c>
      <c r="M240" s="173"/>
      <c r="N240" s="173">
        <f t="shared" si="24"/>
        <v>45</v>
      </c>
      <c r="O240" s="173"/>
      <c r="P240" s="173"/>
      <c r="Q240" s="173"/>
      <c r="R240" s="173">
        <v>106</v>
      </c>
      <c r="S240" s="173"/>
      <c r="T240" s="173">
        <f t="shared" si="25"/>
        <v>106</v>
      </c>
    </row>
    <row r="241" spans="1:20" ht="28" x14ac:dyDescent="0.35">
      <c r="A241" s="167" t="s">
        <v>82</v>
      </c>
      <c r="B241" s="174" t="s">
        <v>1620</v>
      </c>
      <c r="C241" s="171"/>
      <c r="D241" s="172"/>
      <c r="E241" s="172"/>
      <c r="F241" s="172">
        <v>2028.76</v>
      </c>
      <c r="G241" s="172"/>
      <c r="H241" s="172">
        <f t="shared" si="23"/>
        <v>2028.76</v>
      </c>
      <c r="I241" s="173"/>
      <c r="J241" s="173"/>
      <c r="K241" s="173"/>
      <c r="L241" s="173">
        <v>76</v>
      </c>
      <c r="M241" s="173"/>
      <c r="N241" s="173">
        <f t="shared" si="24"/>
        <v>76</v>
      </c>
      <c r="O241" s="173"/>
      <c r="P241" s="173"/>
      <c r="Q241" s="173"/>
      <c r="R241" s="173">
        <v>162</v>
      </c>
      <c r="S241" s="173"/>
      <c r="T241" s="173">
        <f t="shared" si="25"/>
        <v>162</v>
      </c>
    </row>
    <row r="242" spans="1:20" x14ac:dyDescent="0.35">
      <c r="A242" s="218"/>
      <c r="B242" s="175" t="s">
        <v>182</v>
      </c>
      <c r="C242" s="171"/>
      <c r="D242" s="172"/>
      <c r="E242" s="172"/>
      <c r="F242" s="172"/>
      <c r="G242" s="172"/>
      <c r="H242" s="172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</row>
    <row r="243" spans="1:20" ht="28" x14ac:dyDescent="0.35">
      <c r="A243" s="167" t="s">
        <v>40</v>
      </c>
      <c r="B243" s="168" t="s">
        <v>183</v>
      </c>
      <c r="C243" s="171"/>
      <c r="D243" s="172"/>
      <c r="E243" s="172"/>
      <c r="F243" s="172">
        <v>987.58</v>
      </c>
      <c r="G243" s="172"/>
      <c r="H243" s="172">
        <f>SUM(D243:G243)</f>
        <v>987.58</v>
      </c>
      <c r="I243" s="173"/>
      <c r="J243" s="173"/>
      <c r="K243" s="173"/>
      <c r="L243" s="173">
        <v>35</v>
      </c>
      <c r="M243" s="173"/>
      <c r="N243" s="173">
        <f>SUM(J243:M243)</f>
        <v>35</v>
      </c>
      <c r="O243" s="173"/>
      <c r="P243" s="173"/>
      <c r="Q243" s="173"/>
      <c r="R243" s="173">
        <v>80</v>
      </c>
      <c r="S243" s="173"/>
      <c r="T243" s="173">
        <f>SUM(P243:S243)</f>
        <v>80</v>
      </c>
    </row>
    <row r="244" spans="1:20" ht="28" x14ac:dyDescent="0.35">
      <c r="A244" s="167" t="s">
        <v>102</v>
      </c>
      <c r="B244" s="174" t="s">
        <v>346</v>
      </c>
      <c r="C244" s="171"/>
      <c r="D244" s="172"/>
      <c r="E244" s="172"/>
      <c r="F244" s="172">
        <v>1373.47</v>
      </c>
      <c r="G244" s="172"/>
      <c r="H244" s="172">
        <f>SUM(D244:G244)</f>
        <v>1373.47</v>
      </c>
      <c r="I244" s="173"/>
      <c r="J244" s="173"/>
      <c r="K244" s="173"/>
      <c r="L244" s="173">
        <v>34</v>
      </c>
      <c r="M244" s="173"/>
      <c r="N244" s="173">
        <f>SUM(J244:M244)</f>
        <v>34</v>
      </c>
      <c r="O244" s="173"/>
      <c r="P244" s="173"/>
      <c r="Q244" s="173"/>
      <c r="R244" s="173">
        <v>87</v>
      </c>
      <c r="S244" s="173"/>
      <c r="T244" s="173">
        <f>SUM(P244:S244)</f>
        <v>87</v>
      </c>
    </row>
    <row r="245" spans="1:20" ht="28" x14ac:dyDescent="0.35">
      <c r="A245" s="167" t="s">
        <v>172</v>
      </c>
      <c r="B245" s="174" t="s">
        <v>1588</v>
      </c>
      <c r="C245" s="171"/>
      <c r="D245" s="172"/>
      <c r="E245" s="172"/>
      <c r="F245" s="172">
        <v>1026.79</v>
      </c>
      <c r="G245" s="172"/>
      <c r="H245" s="172">
        <f>SUM(D245:G245)</f>
        <v>1026.79</v>
      </c>
      <c r="I245" s="173"/>
      <c r="J245" s="173"/>
      <c r="K245" s="173"/>
      <c r="L245" s="173">
        <v>32</v>
      </c>
      <c r="M245" s="173"/>
      <c r="N245" s="173">
        <f>SUM(J245:M245)</f>
        <v>32</v>
      </c>
      <c r="O245" s="173"/>
      <c r="P245" s="173"/>
      <c r="Q245" s="173"/>
      <c r="R245" s="173">
        <v>78</v>
      </c>
      <c r="S245" s="173"/>
      <c r="T245" s="173">
        <f>SUM(P245:S245)</f>
        <v>78</v>
      </c>
    </row>
    <row r="246" spans="1:20" ht="28" x14ac:dyDescent="0.35">
      <c r="A246" s="167" t="s">
        <v>174</v>
      </c>
      <c r="B246" s="168" t="s">
        <v>1047</v>
      </c>
      <c r="C246" s="171"/>
      <c r="D246" s="172"/>
      <c r="E246" s="172"/>
      <c r="F246" s="172">
        <v>1197.3599999999999</v>
      </c>
      <c r="G246" s="172"/>
      <c r="H246" s="172">
        <f>SUM(D246:G246)</f>
        <v>1197.3599999999999</v>
      </c>
      <c r="I246" s="173"/>
      <c r="J246" s="173"/>
      <c r="K246" s="173"/>
      <c r="L246" s="173">
        <v>30</v>
      </c>
      <c r="M246" s="173"/>
      <c r="N246" s="173">
        <f>SUM(J246:M246)</f>
        <v>30</v>
      </c>
      <c r="O246" s="173"/>
      <c r="P246" s="173"/>
      <c r="Q246" s="173"/>
      <c r="R246" s="173">
        <v>61</v>
      </c>
      <c r="S246" s="173"/>
      <c r="T246" s="173">
        <f>SUM(P246:S246)</f>
        <v>61</v>
      </c>
    </row>
    <row r="247" spans="1:20" ht="28" x14ac:dyDescent="0.35">
      <c r="A247" s="167" t="s">
        <v>80</v>
      </c>
      <c r="B247" s="174" t="s">
        <v>893</v>
      </c>
      <c r="C247" s="171"/>
      <c r="D247" s="172"/>
      <c r="E247" s="172"/>
      <c r="F247" s="172">
        <v>462.15</v>
      </c>
      <c r="G247" s="172"/>
      <c r="H247" s="172">
        <f>SUM(D247:G247)</f>
        <v>462.15</v>
      </c>
      <c r="I247" s="173"/>
      <c r="J247" s="173"/>
      <c r="K247" s="173"/>
      <c r="L247" s="173">
        <v>11</v>
      </c>
      <c r="M247" s="173"/>
      <c r="N247" s="173">
        <f>SUM(J247:M247)</f>
        <v>11</v>
      </c>
      <c r="O247" s="173"/>
      <c r="P247" s="173"/>
      <c r="Q247" s="173"/>
      <c r="R247" s="173">
        <v>21</v>
      </c>
      <c r="S247" s="173"/>
      <c r="T247" s="173">
        <f>SUM(P247:S247)</f>
        <v>21</v>
      </c>
    </row>
    <row r="248" spans="1:20" x14ac:dyDescent="0.35">
      <c r="A248" s="218"/>
      <c r="B248" s="175" t="s">
        <v>199</v>
      </c>
      <c r="C248" s="171"/>
      <c r="D248" s="172"/>
      <c r="E248" s="172"/>
      <c r="F248" s="172"/>
      <c r="G248" s="172"/>
      <c r="H248" s="172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</row>
    <row r="249" spans="1:20" ht="28" x14ac:dyDescent="0.35">
      <c r="A249" s="167" t="s">
        <v>181</v>
      </c>
      <c r="B249" s="168" t="s">
        <v>896</v>
      </c>
      <c r="C249" s="171"/>
      <c r="D249" s="172"/>
      <c r="E249" s="172"/>
      <c r="F249" s="172">
        <v>1432.34</v>
      </c>
      <c r="G249" s="172"/>
      <c r="H249" s="172">
        <f>SUM(D249:G249)</f>
        <v>1432.34</v>
      </c>
      <c r="I249" s="173"/>
      <c r="J249" s="173"/>
      <c r="K249" s="173"/>
      <c r="L249" s="173">
        <v>32</v>
      </c>
      <c r="M249" s="173"/>
      <c r="N249" s="173">
        <f>SUM(J249:M249)</f>
        <v>32</v>
      </c>
      <c r="O249" s="173"/>
      <c r="P249" s="173"/>
      <c r="Q249" s="173"/>
      <c r="R249" s="173">
        <v>93</v>
      </c>
      <c r="S249" s="173"/>
      <c r="T249" s="173">
        <f>SUM(P249:S249)</f>
        <v>93</v>
      </c>
    </row>
    <row r="250" spans="1:20" ht="28" x14ac:dyDescent="0.35">
      <c r="A250" s="167" t="s">
        <v>64</v>
      </c>
      <c r="B250" s="174" t="s">
        <v>1590</v>
      </c>
      <c r="C250" s="171"/>
      <c r="D250" s="172"/>
      <c r="E250" s="172"/>
      <c r="F250" s="172">
        <v>319.47000000000003</v>
      </c>
      <c r="G250" s="172"/>
      <c r="H250" s="172">
        <f>SUM(D250:G250)</f>
        <v>319.47000000000003</v>
      </c>
      <c r="I250" s="173"/>
      <c r="J250" s="173"/>
      <c r="K250" s="173"/>
      <c r="L250" s="173">
        <v>9</v>
      </c>
      <c r="M250" s="173"/>
      <c r="N250" s="173">
        <f>SUM(J250:M250)</f>
        <v>9</v>
      </c>
      <c r="O250" s="173"/>
      <c r="P250" s="173"/>
      <c r="Q250" s="173"/>
      <c r="R250" s="173">
        <v>23</v>
      </c>
      <c r="S250" s="173"/>
      <c r="T250" s="173">
        <f>SUM(P250:S250)</f>
        <v>23</v>
      </c>
    </row>
    <row r="251" spans="1:20" ht="28" x14ac:dyDescent="0.35">
      <c r="A251" s="167" t="s">
        <v>56</v>
      </c>
      <c r="B251" s="168" t="s">
        <v>200</v>
      </c>
      <c r="C251" s="171"/>
      <c r="D251" s="172"/>
      <c r="E251" s="172"/>
      <c r="F251" s="172">
        <v>1312.3</v>
      </c>
      <c r="G251" s="172"/>
      <c r="H251" s="172">
        <f>SUM(D251:G251)</f>
        <v>1312.3</v>
      </c>
      <c r="I251" s="173"/>
      <c r="J251" s="173"/>
      <c r="K251" s="173"/>
      <c r="L251" s="173">
        <v>26</v>
      </c>
      <c r="M251" s="173"/>
      <c r="N251" s="173">
        <f>SUM(J251:M251)</f>
        <v>26</v>
      </c>
      <c r="O251" s="173"/>
      <c r="P251" s="173"/>
      <c r="Q251" s="173"/>
      <c r="R251" s="173">
        <v>70</v>
      </c>
      <c r="S251" s="173"/>
      <c r="T251" s="173">
        <f>SUM(P251:S251)</f>
        <v>70</v>
      </c>
    </row>
    <row r="252" spans="1:20" x14ac:dyDescent="0.35">
      <c r="A252" s="218"/>
      <c r="B252" s="175" t="s">
        <v>903</v>
      </c>
      <c r="C252" s="171"/>
      <c r="D252" s="172"/>
      <c r="E252" s="172"/>
      <c r="F252" s="172"/>
      <c r="G252" s="172"/>
      <c r="H252" s="172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</row>
    <row r="253" spans="1:20" ht="28" x14ac:dyDescent="0.35">
      <c r="A253" s="167" t="s">
        <v>54</v>
      </c>
      <c r="B253" s="168" t="s">
        <v>904</v>
      </c>
      <c r="C253" s="171"/>
      <c r="D253" s="172"/>
      <c r="E253" s="172"/>
      <c r="F253" s="172">
        <v>111.6</v>
      </c>
      <c r="G253" s="172"/>
      <c r="H253" s="172">
        <f>SUM(D253:G253)</f>
        <v>111.6</v>
      </c>
      <c r="I253" s="173"/>
      <c r="J253" s="173"/>
      <c r="K253" s="173"/>
      <c r="L253" s="173">
        <v>3</v>
      </c>
      <c r="M253" s="173"/>
      <c r="N253" s="173">
        <f>SUM(J253:M253)</f>
        <v>3</v>
      </c>
      <c r="O253" s="173"/>
      <c r="P253" s="173"/>
      <c r="Q253" s="173"/>
      <c r="R253" s="173">
        <v>30</v>
      </c>
      <c r="S253" s="173"/>
      <c r="T253" s="173">
        <f>SUM(P253:S253)</f>
        <v>30</v>
      </c>
    </row>
    <row r="254" spans="1:20" ht="28" x14ac:dyDescent="0.35">
      <c r="A254" s="167" t="s">
        <v>52</v>
      </c>
      <c r="B254" s="174" t="s">
        <v>1068</v>
      </c>
      <c r="C254" s="171"/>
      <c r="D254" s="172"/>
      <c r="E254" s="172"/>
      <c r="F254" s="172">
        <v>1054.9000000000001</v>
      </c>
      <c r="G254" s="172"/>
      <c r="H254" s="172">
        <f>SUM(D254:G254)</f>
        <v>1054.9000000000001</v>
      </c>
      <c r="I254" s="173"/>
      <c r="J254" s="173"/>
      <c r="K254" s="173"/>
      <c r="L254" s="173">
        <v>27</v>
      </c>
      <c r="M254" s="173"/>
      <c r="N254" s="173">
        <f>SUM(J254:M254)</f>
        <v>27</v>
      </c>
      <c r="O254" s="173"/>
      <c r="P254" s="173"/>
      <c r="Q254" s="173"/>
      <c r="R254" s="173">
        <v>48</v>
      </c>
      <c r="S254" s="173"/>
      <c r="T254" s="173">
        <f>SUM(P254:S254)</f>
        <v>48</v>
      </c>
    </row>
    <row r="255" spans="1:20" x14ac:dyDescent="0.35">
      <c r="A255" s="218"/>
      <c r="B255" s="175" t="s">
        <v>214</v>
      </c>
      <c r="C255" s="171"/>
      <c r="D255" s="172"/>
      <c r="E255" s="172"/>
      <c r="F255" s="172"/>
      <c r="G255" s="172"/>
      <c r="H255" s="172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</row>
    <row r="256" spans="1:20" ht="28" x14ac:dyDescent="0.35">
      <c r="A256" s="167" t="s">
        <v>42</v>
      </c>
      <c r="B256" s="174" t="s">
        <v>1621</v>
      </c>
      <c r="C256" s="171"/>
      <c r="D256" s="172"/>
      <c r="E256" s="172"/>
      <c r="F256" s="172">
        <v>1624.09</v>
      </c>
      <c r="G256" s="172"/>
      <c r="H256" s="172">
        <f>SUM(D256:G256)</f>
        <v>1624.09</v>
      </c>
      <c r="I256" s="173"/>
      <c r="J256" s="173"/>
      <c r="K256" s="173"/>
      <c r="L256" s="173">
        <v>38</v>
      </c>
      <c r="M256" s="173"/>
      <c r="N256" s="173">
        <f>SUM(J256:M256)</f>
        <v>38</v>
      </c>
      <c r="O256" s="173"/>
      <c r="P256" s="173"/>
      <c r="Q256" s="173"/>
      <c r="R256" s="173">
        <v>99</v>
      </c>
      <c r="S256" s="173"/>
      <c r="T256" s="173">
        <f>SUM(P256:S256)</f>
        <v>99</v>
      </c>
    </row>
    <row r="257" spans="1:20" ht="28" x14ac:dyDescent="0.35">
      <c r="A257" s="167" t="s">
        <v>44</v>
      </c>
      <c r="B257" s="168" t="s">
        <v>1622</v>
      </c>
      <c r="C257" s="171"/>
      <c r="D257" s="172"/>
      <c r="E257" s="172"/>
      <c r="F257" s="172">
        <v>584.63</v>
      </c>
      <c r="G257" s="172"/>
      <c r="H257" s="172">
        <f>SUM(D257:G257)</f>
        <v>584.63</v>
      </c>
      <c r="I257" s="173"/>
      <c r="J257" s="173"/>
      <c r="K257" s="173"/>
      <c r="L257" s="173">
        <v>18</v>
      </c>
      <c r="M257" s="173"/>
      <c r="N257" s="173">
        <f>SUM(J257:M257)</f>
        <v>18</v>
      </c>
      <c r="O257" s="173"/>
      <c r="P257" s="173"/>
      <c r="Q257" s="173"/>
      <c r="R257" s="173">
        <v>35</v>
      </c>
      <c r="S257" s="173"/>
      <c r="T257" s="173">
        <f>SUM(P257:S257)</f>
        <v>35</v>
      </c>
    </row>
    <row r="258" spans="1:20" ht="28" x14ac:dyDescent="0.35">
      <c r="A258" s="167" t="s">
        <v>46</v>
      </c>
      <c r="B258" s="168" t="s">
        <v>910</v>
      </c>
      <c r="C258" s="171"/>
      <c r="D258" s="172"/>
      <c r="E258" s="172"/>
      <c r="F258" s="172">
        <v>945.4</v>
      </c>
      <c r="G258" s="172"/>
      <c r="H258" s="172">
        <f>SUM(D258:G258)</f>
        <v>945.4</v>
      </c>
      <c r="I258" s="173"/>
      <c r="J258" s="173"/>
      <c r="K258" s="173"/>
      <c r="L258" s="173">
        <v>21</v>
      </c>
      <c r="M258" s="173"/>
      <c r="N258" s="173">
        <f>SUM(J258:M258)</f>
        <v>21</v>
      </c>
      <c r="O258" s="173"/>
      <c r="P258" s="173"/>
      <c r="Q258" s="173"/>
      <c r="R258" s="173">
        <v>58</v>
      </c>
      <c r="S258" s="173"/>
      <c r="T258" s="173">
        <f>SUM(P258:S258)</f>
        <v>58</v>
      </c>
    </row>
    <row r="259" spans="1:20" x14ac:dyDescent="0.35">
      <c r="A259" s="218"/>
      <c r="B259" s="175" t="s">
        <v>252</v>
      </c>
      <c r="C259" s="171"/>
      <c r="D259" s="172"/>
      <c r="E259" s="172"/>
      <c r="F259" s="172"/>
      <c r="G259" s="172"/>
      <c r="H259" s="172"/>
      <c r="I259" s="173"/>
      <c r="J259" s="173"/>
      <c r="K259" s="173"/>
      <c r="L259" s="173"/>
      <c r="M259" s="173"/>
      <c r="N259" s="173"/>
      <c r="O259" s="173"/>
      <c r="P259" s="173"/>
      <c r="Q259" s="173"/>
      <c r="R259" s="173"/>
      <c r="S259" s="173"/>
      <c r="T259" s="173"/>
    </row>
    <row r="260" spans="1:20" ht="28" x14ac:dyDescent="0.35">
      <c r="A260" s="167" t="s">
        <v>162</v>
      </c>
      <c r="B260" s="168" t="s">
        <v>1623</v>
      </c>
      <c r="C260" s="171"/>
      <c r="D260" s="172"/>
      <c r="E260" s="172"/>
      <c r="F260" s="172">
        <v>436.06</v>
      </c>
      <c r="G260" s="172"/>
      <c r="H260" s="172">
        <f>SUM(D260:G260)</f>
        <v>436.06</v>
      </c>
      <c r="I260" s="173"/>
      <c r="J260" s="173"/>
      <c r="K260" s="173"/>
      <c r="L260" s="173">
        <v>14</v>
      </c>
      <c r="M260" s="173"/>
      <c r="N260" s="173">
        <f>SUM(J260:M260)</f>
        <v>14</v>
      </c>
      <c r="O260" s="173"/>
      <c r="P260" s="173"/>
      <c r="Q260" s="173"/>
      <c r="R260" s="173">
        <v>36</v>
      </c>
      <c r="S260" s="173"/>
      <c r="T260" s="173">
        <f>SUM(P260:S260)</f>
        <v>36</v>
      </c>
    </row>
    <row r="261" spans="1:20" ht="28" x14ac:dyDescent="0.35">
      <c r="A261" s="167" t="s">
        <v>148</v>
      </c>
      <c r="B261" s="168" t="s">
        <v>1105</v>
      </c>
      <c r="C261" s="171"/>
      <c r="D261" s="172"/>
      <c r="E261" s="172"/>
      <c r="F261" s="172">
        <v>139.30000000000001</v>
      </c>
      <c r="G261" s="172"/>
      <c r="H261" s="172">
        <f>SUM(D261:G261)</f>
        <v>139.30000000000001</v>
      </c>
      <c r="I261" s="173"/>
      <c r="J261" s="173"/>
      <c r="K261" s="173"/>
      <c r="L261" s="173">
        <v>3</v>
      </c>
      <c r="M261" s="173"/>
      <c r="N261" s="173">
        <f>SUM(J261:M261)</f>
        <v>3</v>
      </c>
      <c r="O261" s="173"/>
      <c r="P261" s="173"/>
      <c r="Q261" s="173"/>
      <c r="R261" s="173">
        <v>7</v>
      </c>
      <c r="S261" s="173"/>
      <c r="T261" s="173">
        <f>SUM(P261:S261)</f>
        <v>7</v>
      </c>
    </row>
    <row r="262" spans="1:20" ht="28" x14ac:dyDescent="0.35">
      <c r="A262" s="167" t="s">
        <v>460</v>
      </c>
      <c r="B262" s="168" t="s">
        <v>1624</v>
      </c>
      <c r="C262" s="171"/>
      <c r="D262" s="172"/>
      <c r="E262" s="172"/>
      <c r="F262" s="172">
        <v>106.1</v>
      </c>
      <c r="G262" s="172"/>
      <c r="H262" s="172">
        <f>SUM(D262:G262)</f>
        <v>106.1</v>
      </c>
      <c r="I262" s="173"/>
      <c r="J262" s="173"/>
      <c r="K262" s="173"/>
      <c r="L262" s="173">
        <v>2</v>
      </c>
      <c r="M262" s="173"/>
      <c r="N262" s="173">
        <f>SUM(J262:M262)</f>
        <v>2</v>
      </c>
      <c r="O262" s="173"/>
      <c r="P262" s="173"/>
      <c r="Q262" s="173"/>
      <c r="R262" s="173">
        <v>5</v>
      </c>
      <c r="S262" s="173"/>
      <c r="T262" s="173">
        <f>SUM(P262:S262)</f>
        <v>5</v>
      </c>
    </row>
    <row r="263" spans="1:20" ht="28" x14ac:dyDescent="0.35">
      <c r="A263" s="167" t="s">
        <v>462</v>
      </c>
      <c r="B263" s="174" t="s">
        <v>918</v>
      </c>
      <c r="C263" s="171"/>
      <c r="D263" s="172"/>
      <c r="E263" s="172"/>
      <c r="F263" s="172">
        <v>46.3</v>
      </c>
      <c r="G263" s="172"/>
      <c r="H263" s="172">
        <f>SUM(D263:G263)</f>
        <v>46.3</v>
      </c>
      <c r="I263" s="173"/>
      <c r="J263" s="173"/>
      <c r="K263" s="173"/>
      <c r="L263" s="173">
        <v>1</v>
      </c>
      <c r="M263" s="173"/>
      <c r="N263" s="173">
        <f>SUM(J263:M263)</f>
        <v>1</v>
      </c>
      <c r="O263" s="173"/>
      <c r="P263" s="173"/>
      <c r="Q263" s="173"/>
      <c r="R263" s="173">
        <v>3</v>
      </c>
      <c r="S263" s="173"/>
      <c r="T263" s="173">
        <f>SUM(P263:S263)</f>
        <v>3</v>
      </c>
    </row>
    <row r="264" spans="1:20" x14ac:dyDescent="0.35">
      <c r="A264" s="218"/>
      <c r="B264" s="175" t="s">
        <v>270</v>
      </c>
      <c r="C264" s="171"/>
      <c r="D264" s="172"/>
      <c r="E264" s="172"/>
      <c r="F264" s="172"/>
      <c r="G264" s="172"/>
      <c r="H264" s="172"/>
      <c r="I264" s="173"/>
      <c r="J264" s="173"/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</row>
    <row r="265" spans="1:20" ht="28" x14ac:dyDescent="0.35">
      <c r="A265" s="167" t="s">
        <v>75</v>
      </c>
      <c r="B265" s="168" t="s">
        <v>271</v>
      </c>
      <c r="C265" s="171"/>
      <c r="D265" s="172"/>
      <c r="E265" s="172"/>
      <c r="F265" s="172">
        <v>1708.7</v>
      </c>
      <c r="G265" s="172"/>
      <c r="H265" s="172">
        <f>SUM(D265:G265)</f>
        <v>1708.7</v>
      </c>
      <c r="I265" s="173"/>
      <c r="J265" s="173"/>
      <c r="K265" s="173"/>
      <c r="L265" s="173">
        <v>49</v>
      </c>
      <c r="M265" s="173"/>
      <c r="N265" s="173">
        <f>SUM(J265:M265)</f>
        <v>49</v>
      </c>
      <c r="O265" s="173"/>
      <c r="P265" s="173"/>
      <c r="Q265" s="173"/>
      <c r="R265" s="173">
        <v>127</v>
      </c>
      <c r="S265" s="173"/>
      <c r="T265" s="173">
        <f>SUM(P265:S265)</f>
        <v>127</v>
      </c>
    </row>
    <row r="266" spans="1:20" ht="28" x14ac:dyDescent="0.35">
      <c r="A266" s="167" t="s">
        <v>465</v>
      </c>
      <c r="B266" s="174" t="s">
        <v>1625</v>
      </c>
      <c r="C266" s="171"/>
      <c r="D266" s="172"/>
      <c r="E266" s="172"/>
      <c r="F266" s="172">
        <v>28.6</v>
      </c>
      <c r="G266" s="172"/>
      <c r="H266" s="172">
        <f>SUM(D266:G266)</f>
        <v>28.6</v>
      </c>
      <c r="I266" s="173"/>
      <c r="J266" s="173"/>
      <c r="K266" s="173"/>
      <c r="L266" s="173">
        <v>1</v>
      </c>
      <c r="M266" s="173"/>
      <c r="N266" s="173">
        <f>SUM(J266:M266)</f>
        <v>1</v>
      </c>
      <c r="O266" s="173"/>
      <c r="P266" s="173"/>
      <c r="Q266" s="173"/>
      <c r="R266" s="173">
        <v>1</v>
      </c>
      <c r="S266" s="173"/>
      <c r="T266" s="173">
        <f>SUM(P266:S266)</f>
        <v>1</v>
      </c>
    </row>
    <row r="267" spans="1:20" ht="28" x14ac:dyDescent="0.35">
      <c r="A267" s="167" t="s">
        <v>141</v>
      </c>
      <c r="B267" s="174" t="s">
        <v>1601</v>
      </c>
      <c r="C267" s="171"/>
      <c r="D267" s="172"/>
      <c r="E267" s="172"/>
      <c r="F267" s="172">
        <v>166.5</v>
      </c>
      <c r="G267" s="172"/>
      <c r="H267" s="172">
        <f>SUM(D267:G267)</f>
        <v>166.5</v>
      </c>
      <c r="I267" s="173"/>
      <c r="J267" s="173"/>
      <c r="K267" s="173"/>
      <c r="L267" s="173">
        <v>4</v>
      </c>
      <c r="M267" s="173"/>
      <c r="N267" s="173">
        <f>SUM(J267:M267)</f>
        <v>4</v>
      </c>
      <c r="O267" s="173"/>
      <c r="P267" s="173"/>
      <c r="Q267" s="173"/>
      <c r="R267" s="173">
        <v>12</v>
      </c>
      <c r="S267" s="173"/>
      <c r="T267" s="173">
        <f>SUM(P267:S267)</f>
        <v>12</v>
      </c>
    </row>
    <row r="268" spans="1:20" x14ac:dyDescent="0.35">
      <c r="A268" s="218"/>
      <c r="B268" s="175" t="s">
        <v>379</v>
      </c>
      <c r="C268" s="171"/>
      <c r="D268" s="172"/>
      <c r="E268" s="172"/>
      <c r="F268" s="172"/>
      <c r="G268" s="172"/>
      <c r="H268" s="172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</row>
    <row r="269" spans="1:20" ht="28" x14ac:dyDescent="0.35">
      <c r="A269" s="167" t="s">
        <v>88</v>
      </c>
      <c r="B269" s="174" t="s">
        <v>1626</v>
      </c>
      <c r="C269" s="171"/>
      <c r="D269" s="172"/>
      <c r="E269" s="172"/>
      <c r="F269" s="172">
        <v>2357.6</v>
      </c>
      <c r="G269" s="172"/>
      <c r="H269" s="172">
        <f>SUM(D269:G269)</f>
        <v>2357.6</v>
      </c>
      <c r="I269" s="173"/>
      <c r="J269" s="173"/>
      <c r="K269" s="173"/>
      <c r="L269" s="173">
        <v>50</v>
      </c>
      <c r="M269" s="173"/>
      <c r="N269" s="173">
        <f>SUM(J269:M269)</f>
        <v>50</v>
      </c>
      <c r="O269" s="173"/>
      <c r="P269" s="173"/>
      <c r="Q269" s="173"/>
      <c r="R269" s="173">
        <v>134</v>
      </c>
      <c r="S269" s="173"/>
      <c r="T269" s="173">
        <f>SUM(P269:S269)</f>
        <v>134</v>
      </c>
    </row>
    <row r="270" spans="1:20" ht="28" x14ac:dyDescent="0.35">
      <c r="A270" s="167" t="s">
        <v>157</v>
      </c>
      <c r="B270" s="174" t="s">
        <v>400</v>
      </c>
      <c r="C270" s="171"/>
      <c r="D270" s="172"/>
      <c r="E270" s="172"/>
      <c r="F270" s="172">
        <v>1962.2</v>
      </c>
      <c r="G270" s="172"/>
      <c r="H270" s="172">
        <f>SUM(D270:G270)</f>
        <v>1962.2</v>
      </c>
      <c r="I270" s="173"/>
      <c r="J270" s="173"/>
      <c r="K270" s="173"/>
      <c r="L270" s="173">
        <v>47</v>
      </c>
      <c r="M270" s="173"/>
      <c r="N270" s="173">
        <f>SUM(J270:M270)</f>
        <v>47</v>
      </c>
      <c r="O270" s="173"/>
      <c r="P270" s="173"/>
      <c r="Q270" s="173"/>
      <c r="R270" s="173">
        <v>107</v>
      </c>
      <c r="S270" s="173"/>
      <c r="T270" s="173">
        <f>SUM(P270:S270)</f>
        <v>107</v>
      </c>
    </row>
    <row r="271" spans="1:20" ht="28" x14ac:dyDescent="0.35">
      <c r="A271" s="167" t="s">
        <v>320</v>
      </c>
      <c r="B271" s="168" t="s">
        <v>745</v>
      </c>
      <c r="C271" s="171"/>
      <c r="D271" s="172"/>
      <c r="E271" s="172"/>
      <c r="F271" s="172">
        <v>1832.61</v>
      </c>
      <c r="G271" s="172"/>
      <c r="H271" s="172">
        <f>SUM(D271:G271)</f>
        <v>1832.61</v>
      </c>
      <c r="I271" s="173"/>
      <c r="J271" s="173"/>
      <c r="K271" s="173"/>
      <c r="L271" s="173">
        <v>45</v>
      </c>
      <c r="M271" s="173"/>
      <c r="N271" s="173">
        <f>SUM(J271:M271)</f>
        <v>45</v>
      </c>
      <c r="O271" s="173"/>
      <c r="P271" s="173"/>
      <c r="Q271" s="173"/>
      <c r="R271" s="173">
        <v>128</v>
      </c>
      <c r="S271" s="173"/>
      <c r="T271" s="173">
        <f>SUM(P271:S271)</f>
        <v>128</v>
      </c>
    </row>
    <row r="272" spans="1:20" x14ac:dyDescent="0.35">
      <c r="A272" s="218"/>
      <c r="B272" s="175" t="s">
        <v>289</v>
      </c>
      <c r="C272" s="171"/>
      <c r="D272" s="172"/>
      <c r="E272" s="172"/>
      <c r="F272" s="172"/>
      <c r="G272" s="172"/>
      <c r="H272" s="172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  <c r="T272" s="173"/>
    </row>
    <row r="273" spans="1:23" ht="28" x14ac:dyDescent="0.35">
      <c r="A273" s="167" t="s">
        <v>69</v>
      </c>
      <c r="B273" s="174" t="s">
        <v>921</v>
      </c>
      <c r="C273" s="171"/>
      <c r="D273" s="172"/>
      <c r="E273" s="172"/>
      <c r="F273" s="172">
        <v>97.7</v>
      </c>
      <c r="G273" s="172"/>
      <c r="H273" s="172">
        <f>SUM(D273:G273)</f>
        <v>97.7</v>
      </c>
      <c r="I273" s="173"/>
      <c r="J273" s="173"/>
      <c r="K273" s="173"/>
      <c r="L273" s="173">
        <v>2</v>
      </c>
      <c r="M273" s="173"/>
      <c r="N273" s="173">
        <f>SUM(J273:M273)</f>
        <v>2</v>
      </c>
      <c r="O273" s="173"/>
      <c r="P273" s="173"/>
      <c r="Q273" s="173"/>
      <c r="R273" s="173">
        <v>2</v>
      </c>
      <c r="S273" s="173"/>
      <c r="T273" s="173">
        <f t="shared" ref="T273:T279" si="26">SUM(P273:S273)</f>
        <v>2</v>
      </c>
    </row>
    <row r="274" spans="1:23" ht="28" x14ac:dyDescent="0.35">
      <c r="A274" s="167" t="s">
        <v>73</v>
      </c>
      <c r="B274" s="174" t="s">
        <v>1128</v>
      </c>
      <c r="C274" s="171"/>
      <c r="D274" s="172"/>
      <c r="E274" s="172"/>
      <c r="F274" s="172">
        <v>211.4</v>
      </c>
      <c r="G274" s="172"/>
      <c r="H274" s="172">
        <f>SUM(D274:G274)</f>
        <v>211.4</v>
      </c>
      <c r="I274" s="173"/>
      <c r="J274" s="173"/>
      <c r="K274" s="173"/>
      <c r="L274" s="173">
        <v>5</v>
      </c>
      <c r="M274" s="173"/>
      <c r="N274" s="173">
        <f>SUM(J274:M274)</f>
        <v>5</v>
      </c>
      <c r="O274" s="173"/>
      <c r="P274" s="173"/>
      <c r="Q274" s="173"/>
      <c r="R274" s="173">
        <v>12</v>
      </c>
      <c r="S274" s="173"/>
      <c r="T274" s="173">
        <f t="shared" si="26"/>
        <v>12</v>
      </c>
    </row>
    <row r="275" spans="1:23" ht="28" x14ac:dyDescent="0.35">
      <c r="A275" s="167" t="s">
        <v>151</v>
      </c>
      <c r="B275" s="174" t="s">
        <v>1131</v>
      </c>
      <c r="C275" s="171"/>
      <c r="D275" s="172"/>
      <c r="E275" s="172"/>
      <c r="F275" s="172">
        <v>100.6</v>
      </c>
      <c r="G275" s="172"/>
      <c r="H275" s="172">
        <f>SUM(D275:G275)</f>
        <v>100.6</v>
      </c>
      <c r="I275" s="173"/>
      <c r="J275" s="173"/>
      <c r="K275" s="173"/>
      <c r="L275" s="173">
        <v>2</v>
      </c>
      <c r="M275" s="173"/>
      <c r="N275" s="173">
        <f>SUM(J275:M275)</f>
        <v>2</v>
      </c>
      <c r="O275" s="173"/>
      <c r="P275" s="173"/>
      <c r="Q275" s="173"/>
      <c r="R275" s="173">
        <v>2</v>
      </c>
      <c r="S275" s="173"/>
      <c r="T275" s="173">
        <f t="shared" si="26"/>
        <v>2</v>
      </c>
    </row>
    <row r="276" spans="1:23" ht="28" x14ac:dyDescent="0.35">
      <c r="A276" s="167" t="s">
        <v>153</v>
      </c>
      <c r="B276" s="174" t="s">
        <v>1134</v>
      </c>
      <c r="C276" s="171"/>
      <c r="D276" s="172"/>
      <c r="E276" s="172"/>
      <c r="F276" s="172">
        <v>178</v>
      </c>
      <c r="G276" s="172"/>
      <c r="H276" s="172">
        <f>SUM(D276:G276)</f>
        <v>178</v>
      </c>
      <c r="I276" s="173"/>
      <c r="J276" s="173"/>
      <c r="K276" s="173"/>
      <c r="L276" s="173">
        <v>4</v>
      </c>
      <c r="M276" s="173"/>
      <c r="N276" s="173">
        <f>SUM(J276:M276)</f>
        <v>4</v>
      </c>
      <c r="O276" s="173"/>
      <c r="P276" s="173"/>
      <c r="Q276" s="173"/>
      <c r="R276" s="173">
        <v>9</v>
      </c>
      <c r="S276" s="173"/>
      <c r="T276" s="173">
        <f t="shared" si="26"/>
        <v>9</v>
      </c>
    </row>
    <row r="277" spans="1:23" ht="28" x14ac:dyDescent="0.35">
      <c r="A277" s="167" t="s">
        <v>145</v>
      </c>
      <c r="B277" s="174" t="s">
        <v>1138</v>
      </c>
      <c r="C277" s="171"/>
      <c r="D277" s="172"/>
      <c r="E277" s="172"/>
      <c r="F277" s="172">
        <v>376.3</v>
      </c>
      <c r="G277" s="172"/>
      <c r="H277" s="172">
        <f>SUM(D277:G277)</f>
        <v>376.3</v>
      </c>
      <c r="I277" s="173"/>
      <c r="J277" s="173"/>
      <c r="K277" s="173"/>
      <c r="L277" s="173">
        <v>8</v>
      </c>
      <c r="M277" s="173"/>
      <c r="N277" s="173">
        <f>SUM(J277:M277)</f>
        <v>8</v>
      </c>
      <c r="O277" s="173"/>
      <c r="P277" s="173"/>
      <c r="Q277" s="173"/>
      <c r="R277" s="173">
        <v>32</v>
      </c>
      <c r="S277" s="173"/>
      <c r="T277" s="173">
        <f t="shared" si="26"/>
        <v>32</v>
      </c>
    </row>
    <row r="278" spans="1:23" x14ac:dyDescent="0.35">
      <c r="A278" s="218"/>
      <c r="B278" s="174" t="s">
        <v>1204</v>
      </c>
      <c r="C278" s="171"/>
      <c r="D278" s="172"/>
      <c r="E278" s="172"/>
      <c r="F278" s="172"/>
      <c r="G278" s="172"/>
      <c r="H278" s="172"/>
      <c r="I278" s="173"/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  <c r="T278" s="173">
        <f t="shared" si="26"/>
        <v>0</v>
      </c>
    </row>
    <row r="279" spans="1:23" ht="28" x14ac:dyDescent="0.35">
      <c r="A279" s="167" t="s">
        <v>131</v>
      </c>
      <c r="B279" s="168" t="s">
        <v>1604</v>
      </c>
      <c r="C279" s="171"/>
      <c r="D279" s="172"/>
      <c r="E279" s="172"/>
      <c r="F279" s="172">
        <v>1498.11</v>
      </c>
      <c r="G279" s="172"/>
      <c r="H279" s="172">
        <f>SUM(D279:G279)</f>
        <v>1498.11</v>
      </c>
      <c r="I279" s="173"/>
      <c r="J279" s="173"/>
      <c r="K279" s="173"/>
      <c r="L279" s="173">
        <v>46</v>
      </c>
      <c r="M279" s="173"/>
      <c r="N279" s="173">
        <f>SUM(J279:M279)</f>
        <v>46</v>
      </c>
      <c r="O279" s="173"/>
      <c r="P279" s="173"/>
      <c r="Q279" s="173"/>
      <c r="R279" s="173">
        <v>128</v>
      </c>
      <c r="S279" s="173"/>
      <c r="T279" s="173">
        <f t="shared" si="26"/>
        <v>128</v>
      </c>
    </row>
    <row r="280" spans="1:23" x14ac:dyDescent="0.35">
      <c r="A280" s="218"/>
      <c r="B280" s="175" t="s">
        <v>414</v>
      </c>
      <c r="C280" s="171"/>
      <c r="D280" s="172"/>
      <c r="E280" s="172"/>
      <c r="F280" s="172"/>
      <c r="G280" s="172"/>
      <c r="H280" s="172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</row>
    <row r="281" spans="1:23" ht="28" x14ac:dyDescent="0.35">
      <c r="A281" s="167" t="s">
        <v>447</v>
      </c>
      <c r="B281" s="168" t="s">
        <v>846</v>
      </c>
      <c r="C281" s="171"/>
      <c r="D281" s="172"/>
      <c r="E281" s="172"/>
      <c r="F281" s="172">
        <v>2650.83</v>
      </c>
      <c r="G281" s="172"/>
      <c r="H281" s="172">
        <f>SUM(D281:G281)</f>
        <v>2650.83</v>
      </c>
      <c r="I281" s="173"/>
      <c r="J281" s="173"/>
      <c r="K281" s="173"/>
      <c r="L281" s="173">
        <v>71</v>
      </c>
      <c r="M281" s="173"/>
      <c r="N281" s="173">
        <f>SUM(J281:M281)</f>
        <v>71</v>
      </c>
      <c r="O281" s="173"/>
      <c r="P281" s="173"/>
      <c r="Q281" s="173"/>
      <c r="R281" s="173">
        <v>171</v>
      </c>
      <c r="S281" s="173"/>
      <c r="T281" s="173">
        <f>SUM(P281:S281)</f>
        <v>171</v>
      </c>
    </row>
    <row r="282" spans="1:23" x14ac:dyDescent="0.35">
      <c r="A282" s="160"/>
      <c r="B282" s="180" t="s">
        <v>1627</v>
      </c>
      <c r="C282" s="163"/>
      <c r="D282" s="181"/>
      <c r="E282" s="163"/>
      <c r="F282" s="163"/>
      <c r="G282" s="163">
        <f>SUM(G284:G335)</f>
        <v>46435.519999999997</v>
      </c>
      <c r="H282" s="163">
        <f>SUM(H284:H335)</f>
        <v>46435.519999999997</v>
      </c>
      <c r="I282" s="165"/>
      <c r="J282" s="165"/>
      <c r="K282" s="165"/>
      <c r="L282" s="165"/>
      <c r="M282" s="165">
        <f>SUM(M284:M335)</f>
        <v>1203</v>
      </c>
      <c r="N282" s="165">
        <f>SUM(N284:N335)</f>
        <v>1203</v>
      </c>
      <c r="O282" s="165"/>
      <c r="P282" s="165"/>
      <c r="Q282" s="165"/>
      <c r="R282" s="165"/>
      <c r="S282" s="165">
        <f>SUM(S284:S335)</f>
        <v>2999</v>
      </c>
      <c r="T282" s="165">
        <f>SUM(T284:T335)</f>
        <v>2999</v>
      </c>
      <c r="V282" s="176"/>
      <c r="W282" s="178"/>
    </row>
    <row r="283" spans="1:23" x14ac:dyDescent="0.35">
      <c r="A283" s="167"/>
      <c r="B283" s="175" t="s">
        <v>36</v>
      </c>
      <c r="C283" s="171"/>
      <c r="D283" s="172"/>
      <c r="E283" s="172"/>
      <c r="F283" s="172"/>
      <c r="G283" s="172"/>
      <c r="H283" s="172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73"/>
    </row>
    <row r="284" spans="1:23" ht="28" x14ac:dyDescent="0.35">
      <c r="A284" s="167" t="s">
        <v>269</v>
      </c>
      <c r="B284" s="174" t="s">
        <v>1210</v>
      </c>
      <c r="C284" s="171"/>
      <c r="D284" s="172"/>
      <c r="E284" s="172"/>
      <c r="F284" s="172"/>
      <c r="G284" s="172">
        <v>1780.54</v>
      </c>
      <c r="H284" s="172">
        <f>SUM(D284:G284)</f>
        <v>1780.54</v>
      </c>
      <c r="I284" s="173"/>
      <c r="J284" s="173"/>
      <c r="K284" s="173"/>
      <c r="L284" s="173"/>
      <c r="M284" s="173">
        <v>42</v>
      </c>
      <c r="N284" s="173">
        <f>SUM(J284:M284)</f>
        <v>42</v>
      </c>
      <c r="O284" s="173"/>
      <c r="P284" s="173"/>
      <c r="Q284" s="173"/>
      <c r="R284" s="173"/>
      <c r="S284" s="173">
        <v>95</v>
      </c>
      <c r="T284" s="173">
        <f>SUM(P284:S284)</f>
        <v>95</v>
      </c>
    </row>
    <row r="285" spans="1:23" x14ac:dyDescent="0.35">
      <c r="A285" s="167"/>
      <c r="B285" s="175" t="s">
        <v>57</v>
      </c>
      <c r="C285" s="171"/>
      <c r="D285" s="172"/>
      <c r="E285" s="172"/>
      <c r="F285" s="172"/>
      <c r="G285" s="172"/>
      <c r="H285" s="172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</row>
    <row r="286" spans="1:23" ht="28" x14ac:dyDescent="0.35">
      <c r="A286" s="167" t="s">
        <v>96</v>
      </c>
      <c r="B286" s="174" t="s">
        <v>1228</v>
      </c>
      <c r="C286" s="171"/>
      <c r="D286" s="172"/>
      <c r="E286" s="172"/>
      <c r="F286" s="172"/>
      <c r="G286" s="172">
        <v>186.9</v>
      </c>
      <c r="H286" s="172">
        <f>SUM(D286:G286)</f>
        <v>186.9</v>
      </c>
      <c r="I286" s="173"/>
      <c r="J286" s="173"/>
      <c r="K286" s="173"/>
      <c r="L286" s="173"/>
      <c r="M286" s="173">
        <v>4</v>
      </c>
      <c r="N286" s="173">
        <f>SUM(J286:M286)</f>
        <v>4</v>
      </c>
      <c r="O286" s="173"/>
      <c r="P286" s="173"/>
      <c r="Q286" s="173"/>
      <c r="R286" s="173"/>
      <c r="S286" s="173">
        <v>12</v>
      </c>
      <c r="T286" s="173">
        <f>SUM(P286:S286)</f>
        <v>12</v>
      </c>
    </row>
    <row r="287" spans="1:23" x14ac:dyDescent="0.35">
      <c r="A287" s="218"/>
      <c r="B287" s="175" t="s">
        <v>65</v>
      </c>
      <c r="C287" s="171"/>
      <c r="D287" s="172"/>
      <c r="E287" s="172"/>
      <c r="F287" s="172"/>
      <c r="G287" s="172"/>
      <c r="H287" s="172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</row>
    <row r="288" spans="1:23" ht="28" x14ac:dyDescent="0.35">
      <c r="A288" s="167" t="s">
        <v>98</v>
      </c>
      <c r="B288" s="168" t="s">
        <v>1230</v>
      </c>
      <c r="C288" s="171"/>
      <c r="D288" s="172"/>
      <c r="E288" s="172"/>
      <c r="F288" s="172"/>
      <c r="G288" s="172">
        <v>84.92</v>
      </c>
      <c r="H288" s="172">
        <f>SUM(D288:G288)</f>
        <v>84.92</v>
      </c>
      <c r="I288" s="173"/>
      <c r="J288" s="173"/>
      <c r="K288" s="173"/>
      <c r="L288" s="173"/>
      <c r="M288" s="173">
        <v>2</v>
      </c>
      <c r="N288" s="173">
        <f>SUM(J288:M288)</f>
        <v>2</v>
      </c>
      <c r="O288" s="173"/>
      <c r="P288" s="173"/>
      <c r="Q288" s="173"/>
      <c r="R288" s="173"/>
      <c r="S288" s="173">
        <v>3</v>
      </c>
      <c r="T288" s="173">
        <f>SUM(P288:S288)</f>
        <v>3</v>
      </c>
    </row>
    <row r="289" spans="1:20" ht="28" x14ac:dyDescent="0.35">
      <c r="A289" s="167" t="s">
        <v>100</v>
      </c>
      <c r="B289" s="168" t="s">
        <v>443</v>
      </c>
      <c r="C289" s="171"/>
      <c r="D289" s="172"/>
      <c r="E289" s="172"/>
      <c r="F289" s="172"/>
      <c r="G289" s="172">
        <v>12095.3</v>
      </c>
      <c r="H289" s="172">
        <f>SUM(D289:G289)</f>
        <v>12095.3</v>
      </c>
      <c r="I289" s="173"/>
      <c r="J289" s="173"/>
      <c r="K289" s="173"/>
      <c r="L289" s="173"/>
      <c r="M289" s="173">
        <v>312</v>
      </c>
      <c r="N289" s="173">
        <f>SUM(J289:M289)</f>
        <v>312</v>
      </c>
      <c r="O289" s="173"/>
      <c r="P289" s="173"/>
      <c r="Q289" s="173"/>
      <c r="R289" s="173"/>
      <c r="S289" s="173">
        <v>859</v>
      </c>
      <c r="T289" s="173">
        <f>SUM(P289:S289)</f>
        <v>859</v>
      </c>
    </row>
    <row r="290" spans="1:20" ht="28" x14ac:dyDescent="0.35">
      <c r="A290" s="167" t="s">
        <v>288</v>
      </c>
      <c r="B290" s="168" t="s">
        <v>89</v>
      </c>
      <c r="C290" s="171"/>
      <c r="D290" s="172"/>
      <c r="E290" s="172"/>
      <c r="F290" s="172"/>
      <c r="G290" s="172">
        <v>3959.9</v>
      </c>
      <c r="H290" s="172">
        <f>SUM(D290:G290)</f>
        <v>3959.9</v>
      </c>
      <c r="I290" s="173"/>
      <c r="J290" s="173"/>
      <c r="K290" s="173"/>
      <c r="L290" s="173"/>
      <c r="M290" s="173">
        <v>109</v>
      </c>
      <c r="N290" s="173">
        <f>SUM(J290:M290)</f>
        <v>109</v>
      </c>
      <c r="O290" s="173"/>
      <c r="P290" s="173"/>
      <c r="Q290" s="173"/>
      <c r="R290" s="173"/>
      <c r="S290" s="173">
        <v>271</v>
      </c>
      <c r="T290" s="173">
        <f>SUM(P290:S290)</f>
        <v>271</v>
      </c>
    </row>
    <row r="291" spans="1:20" ht="28" x14ac:dyDescent="0.35">
      <c r="A291" s="167" t="s">
        <v>71</v>
      </c>
      <c r="B291" s="168" t="s">
        <v>107</v>
      </c>
      <c r="C291" s="171"/>
      <c r="D291" s="172"/>
      <c r="E291" s="172"/>
      <c r="F291" s="172"/>
      <c r="G291" s="172">
        <v>2183.1</v>
      </c>
      <c r="H291" s="172">
        <f>SUM(D291:G291)</f>
        <v>2183.1</v>
      </c>
      <c r="I291" s="173"/>
      <c r="J291" s="173"/>
      <c r="K291" s="173"/>
      <c r="L291" s="173"/>
      <c r="M291" s="173">
        <v>49</v>
      </c>
      <c r="N291" s="173">
        <f>SUM(J291:M291)</f>
        <v>49</v>
      </c>
      <c r="O291" s="173"/>
      <c r="P291" s="173"/>
      <c r="Q291" s="173"/>
      <c r="R291" s="173"/>
      <c r="S291" s="173">
        <v>125</v>
      </c>
      <c r="T291" s="173">
        <f>SUM(P291:S291)</f>
        <v>125</v>
      </c>
    </row>
    <row r="292" spans="1:20" x14ac:dyDescent="0.35">
      <c r="A292" s="218"/>
      <c r="B292" s="168" t="s">
        <v>119</v>
      </c>
      <c r="C292" s="171"/>
      <c r="D292" s="172"/>
      <c r="E292" s="172"/>
      <c r="F292" s="172"/>
      <c r="G292" s="172"/>
      <c r="H292" s="172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</row>
    <row r="293" spans="1:20" ht="28" x14ac:dyDescent="0.35">
      <c r="A293" s="167" t="s">
        <v>277</v>
      </c>
      <c r="B293" s="174" t="s">
        <v>351</v>
      </c>
      <c r="C293" s="171"/>
      <c r="D293" s="172"/>
      <c r="E293" s="172"/>
      <c r="F293" s="172"/>
      <c r="G293" s="172">
        <v>105.5</v>
      </c>
      <c r="H293" s="172">
        <f t="shared" ref="H293:H300" si="27">SUM(D293:G293)</f>
        <v>105.5</v>
      </c>
      <c r="I293" s="173"/>
      <c r="J293" s="173"/>
      <c r="K293" s="173"/>
      <c r="L293" s="173"/>
      <c r="M293" s="173">
        <v>4</v>
      </c>
      <c r="N293" s="173">
        <f t="shared" ref="N293:N300" si="28">SUM(J293:M293)</f>
        <v>4</v>
      </c>
      <c r="O293" s="173"/>
      <c r="P293" s="173"/>
      <c r="Q293" s="173"/>
      <c r="R293" s="173"/>
      <c r="S293" s="173">
        <v>7</v>
      </c>
      <c r="T293" s="173">
        <f t="shared" ref="T293:T300" si="29">SUM(P293:S293)</f>
        <v>7</v>
      </c>
    </row>
    <row r="294" spans="1:20" ht="28" x14ac:dyDescent="0.35">
      <c r="A294" s="167" t="s">
        <v>116</v>
      </c>
      <c r="B294" s="168" t="s">
        <v>120</v>
      </c>
      <c r="C294" s="171"/>
      <c r="D294" s="172"/>
      <c r="E294" s="172"/>
      <c r="F294" s="172"/>
      <c r="G294" s="172">
        <v>1479.7</v>
      </c>
      <c r="H294" s="172">
        <f t="shared" si="27"/>
        <v>1479.7</v>
      </c>
      <c r="I294" s="173"/>
      <c r="J294" s="173"/>
      <c r="K294" s="173"/>
      <c r="L294" s="173"/>
      <c r="M294" s="173">
        <v>36</v>
      </c>
      <c r="N294" s="173">
        <f t="shared" si="28"/>
        <v>36</v>
      </c>
      <c r="O294" s="173"/>
      <c r="P294" s="173"/>
      <c r="Q294" s="173"/>
      <c r="R294" s="173"/>
      <c r="S294" s="173">
        <v>88</v>
      </c>
      <c r="T294" s="173">
        <f t="shared" si="29"/>
        <v>88</v>
      </c>
    </row>
    <row r="295" spans="1:20" ht="28" x14ac:dyDescent="0.35">
      <c r="A295" s="167" t="s">
        <v>155</v>
      </c>
      <c r="B295" s="175" t="s">
        <v>1335</v>
      </c>
      <c r="C295" s="171"/>
      <c r="D295" s="172"/>
      <c r="E295" s="172"/>
      <c r="F295" s="172"/>
      <c r="G295" s="172">
        <v>434.8</v>
      </c>
      <c r="H295" s="172">
        <f t="shared" si="27"/>
        <v>434.8</v>
      </c>
      <c r="I295" s="173"/>
      <c r="J295" s="173"/>
      <c r="K295" s="173"/>
      <c r="L295" s="173"/>
      <c r="M295" s="173">
        <v>13</v>
      </c>
      <c r="N295" s="173">
        <f t="shared" si="28"/>
        <v>13</v>
      </c>
      <c r="O295" s="173"/>
      <c r="P295" s="173"/>
      <c r="Q295" s="173"/>
      <c r="R295" s="173"/>
      <c r="S295" s="173">
        <v>34</v>
      </c>
      <c r="T295" s="173">
        <f t="shared" si="29"/>
        <v>34</v>
      </c>
    </row>
    <row r="296" spans="1:20" ht="28" x14ac:dyDescent="0.35">
      <c r="A296" s="167" t="s">
        <v>263</v>
      </c>
      <c r="B296" s="168" t="s">
        <v>142</v>
      </c>
      <c r="C296" s="171"/>
      <c r="D296" s="172"/>
      <c r="E296" s="172"/>
      <c r="F296" s="172"/>
      <c r="G296" s="172">
        <v>2766.61</v>
      </c>
      <c r="H296" s="172">
        <f t="shared" si="27"/>
        <v>2766.61</v>
      </c>
      <c r="I296" s="173"/>
      <c r="J296" s="173"/>
      <c r="K296" s="173"/>
      <c r="L296" s="173"/>
      <c r="M296" s="173">
        <v>79</v>
      </c>
      <c r="N296" s="173">
        <f t="shared" si="28"/>
        <v>79</v>
      </c>
      <c r="O296" s="173"/>
      <c r="P296" s="173"/>
      <c r="Q296" s="173"/>
      <c r="R296" s="173"/>
      <c r="S296" s="173">
        <v>180</v>
      </c>
      <c r="T296" s="173">
        <f t="shared" si="29"/>
        <v>180</v>
      </c>
    </row>
    <row r="297" spans="1:20" ht="28" x14ac:dyDescent="0.35">
      <c r="A297" s="167" t="s">
        <v>104</v>
      </c>
      <c r="B297" s="175" t="s">
        <v>1628</v>
      </c>
      <c r="C297" s="171"/>
      <c r="D297" s="172"/>
      <c r="E297" s="172"/>
      <c r="F297" s="172"/>
      <c r="G297" s="172">
        <v>455.7</v>
      </c>
      <c r="H297" s="172">
        <f t="shared" si="27"/>
        <v>455.7</v>
      </c>
      <c r="I297" s="173"/>
      <c r="J297" s="173"/>
      <c r="K297" s="173"/>
      <c r="L297" s="173"/>
      <c r="M297" s="173">
        <v>10</v>
      </c>
      <c r="N297" s="173">
        <f t="shared" si="28"/>
        <v>10</v>
      </c>
      <c r="O297" s="173"/>
      <c r="P297" s="173"/>
      <c r="Q297" s="173"/>
      <c r="R297" s="173"/>
      <c r="S297" s="173">
        <v>21</v>
      </c>
      <c r="T297" s="173">
        <f t="shared" si="29"/>
        <v>21</v>
      </c>
    </row>
    <row r="298" spans="1:20" ht="28" x14ac:dyDescent="0.35">
      <c r="A298" s="167" t="s">
        <v>82</v>
      </c>
      <c r="B298" s="168" t="s">
        <v>1629</v>
      </c>
      <c r="C298" s="171"/>
      <c r="D298" s="172"/>
      <c r="E298" s="172"/>
      <c r="F298" s="172"/>
      <c r="G298" s="172">
        <v>250.27</v>
      </c>
      <c r="H298" s="172">
        <f t="shared" si="27"/>
        <v>250.27</v>
      </c>
      <c r="I298" s="173"/>
      <c r="J298" s="173"/>
      <c r="K298" s="173"/>
      <c r="L298" s="173"/>
      <c r="M298" s="173">
        <v>5</v>
      </c>
      <c r="N298" s="173">
        <f t="shared" si="28"/>
        <v>5</v>
      </c>
      <c r="O298" s="173"/>
      <c r="P298" s="173"/>
      <c r="Q298" s="173"/>
      <c r="R298" s="173"/>
      <c r="S298" s="173">
        <v>18</v>
      </c>
      <c r="T298" s="173">
        <f t="shared" si="29"/>
        <v>18</v>
      </c>
    </row>
    <row r="299" spans="1:20" ht="28" x14ac:dyDescent="0.35">
      <c r="A299" s="167" t="s">
        <v>40</v>
      </c>
      <c r="B299" s="174" t="s">
        <v>1614</v>
      </c>
      <c r="C299" s="171"/>
      <c r="D299" s="172"/>
      <c r="E299" s="172"/>
      <c r="F299" s="172"/>
      <c r="G299" s="172">
        <v>1672.9</v>
      </c>
      <c r="H299" s="172">
        <f t="shared" si="27"/>
        <v>1672.9</v>
      </c>
      <c r="I299" s="173"/>
      <c r="J299" s="173"/>
      <c r="K299" s="173"/>
      <c r="L299" s="173"/>
      <c r="M299" s="173">
        <v>38</v>
      </c>
      <c r="N299" s="173">
        <f t="shared" si="28"/>
        <v>38</v>
      </c>
      <c r="O299" s="173"/>
      <c r="P299" s="173"/>
      <c r="Q299" s="173"/>
      <c r="R299" s="173"/>
      <c r="S299" s="173">
        <v>87</v>
      </c>
      <c r="T299" s="173">
        <f t="shared" si="29"/>
        <v>87</v>
      </c>
    </row>
    <row r="300" spans="1:20" ht="28" x14ac:dyDescent="0.35">
      <c r="A300" s="167" t="s">
        <v>102</v>
      </c>
      <c r="B300" s="174" t="s">
        <v>1521</v>
      </c>
      <c r="C300" s="171"/>
      <c r="D300" s="172"/>
      <c r="E300" s="172"/>
      <c r="G300" s="172">
        <v>288.60000000000002</v>
      </c>
      <c r="H300" s="172">
        <f t="shared" si="27"/>
        <v>288.60000000000002</v>
      </c>
      <c r="I300" s="173"/>
      <c r="J300" s="173"/>
      <c r="K300" s="173"/>
      <c r="M300" s="173">
        <v>8</v>
      </c>
      <c r="N300" s="173">
        <f t="shared" si="28"/>
        <v>8</v>
      </c>
      <c r="O300" s="173"/>
      <c r="P300" s="173"/>
      <c r="Q300" s="173"/>
      <c r="S300" s="173">
        <v>13</v>
      </c>
      <c r="T300" s="173">
        <f t="shared" si="29"/>
        <v>13</v>
      </c>
    </row>
    <row r="301" spans="1:20" x14ac:dyDescent="0.35">
      <c r="A301" s="167"/>
      <c r="B301" s="175" t="s">
        <v>182</v>
      </c>
      <c r="C301" s="171"/>
      <c r="D301" s="172"/>
      <c r="E301" s="172"/>
      <c r="F301" s="172"/>
      <c r="G301" s="172"/>
      <c r="H301" s="172"/>
      <c r="I301" s="173"/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  <c r="T301" s="173"/>
    </row>
    <row r="302" spans="1:20" ht="28" x14ac:dyDescent="0.35">
      <c r="A302" s="167" t="s">
        <v>172</v>
      </c>
      <c r="B302" s="168" t="s">
        <v>1540</v>
      </c>
      <c r="C302" s="171"/>
      <c r="D302" s="172"/>
      <c r="E302" s="172"/>
      <c r="F302" s="172"/>
      <c r="G302" s="172">
        <v>554</v>
      </c>
      <c r="H302" s="172">
        <f>SUM(D302:G302)</f>
        <v>554</v>
      </c>
      <c r="I302" s="173"/>
      <c r="J302" s="173"/>
      <c r="K302" s="173"/>
      <c r="L302" s="173"/>
      <c r="M302" s="173">
        <v>12</v>
      </c>
      <c r="N302" s="173">
        <f>SUM(J302:M302)</f>
        <v>12</v>
      </c>
      <c r="O302" s="173"/>
      <c r="P302" s="173"/>
      <c r="Q302" s="173"/>
      <c r="R302" s="173"/>
      <c r="S302" s="173">
        <v>31</v>
      </c>
      <c r="T302" s="173">
        <f>SUM(P302:S302)</f>
        <v>31</v>
      </c>
    </row>
    <row r="303" spans="1:20" ht="28" x14ac:dyDescent="0.35">
      <c r="A303" s="167" t="s">
        <v>174</v>
      </c>
      <c r="B303" s="174" t="s">
        <v>1630</v>
      </c>
      <c r="C303" s="171"/>
      <c r="D303" s="172"/>
      <c r="E303" s="172"/>
      <c r="F303" s="172"/>
      <c r="G303" s="172">
        <v>479.30000000000007</v>
      </c>
      <c r="H303" s="172">
        <f>SUM(D303:G303)</f>
        <v>479.30000000000007</v>
      </c>
      <c r="I303" s="173"/>
      <c r="J303" s="173"/>
      <c r="K303" s="173"/>
      <c r="L303" s="173"/>
      <c r="M303" s="173">
        <v>14</v>
      </c>
      <c r="N303" s="173">
        <f>SUM(J303:M303)</f>
        <v>14</v>
      </c>
      <c r="O303" s="173"/>
      <c r="P303" s="173"/>
      <c r="Q303" s="173"/>
      <c r="R303" s="173"/>
      <c r="S303" s="173">
        <v>36</v>
      </c>
      <c r="T303" s="173">
        <f>SUM(P303:S303)</f>
        <v>36</v>
      </c>
    </row>
    <row r="304" spans="1:20" ht="28" x14ac:dyDescent="0.35">
      <c r="A304" s="167" t="s">
        <v>80</v>
      </c>
      <c r="B304" s="168" t="s">
        <v>1631</v>
      </c>
      <c r="C304" s="171"/>
      <c r="D304" s="172"/>
      <c r="E304" s="172"/>
      <c r="F304" s="172"/>
      <c r="G304" s="172">
        <v>67.7</v>
      </c>
      <c r="H304" s="172">
        <f>SUM(D304:G304)</f>
        <v>67.7</v>
      </c>
      <c r="I304" s="173"/>
      <c r="J304" s="173"/>
      <c r="K304" s="173"/>
      <c r="L304" s="173"/>
      <c r="M304" s="173">
        <v>2</v>
      </c>
      <c r="N304" s="173">
        <f>SUM(J304:M304)</f>
        <v>2</v>
      </c>
      <c r="O304" s="173"/>
      <c r="P304" s="173"/>
      <c r="Q304" s="173"/>
      <c r="R304" s="173"/>
      <c r="S304" s="173">
        <v>2</v>
      </c>
      <c r="T304" s="173">
        <f>SUM(P304:S304)</f>
        <v>2</v>
      </c>
    </row>
    <row r="305" spans="1:20" x14ac:dyDescent="0.35">
      <c r="A305" s="218"/>
      <c r="B305" s="175" t="s">
        <v>199</v>
      </c>
      <c r="C305" s="171"/>
      <c r="D305" s="172"/>
      <c r="E305" s="172"/>
      <c r="F305" s="172"/>
      <c r="G305" s="172"/>
      <c r="H305" s="172"/>
      <c r="I305" s="173"/>
      <c r="J305" s="173"/>
      <c r="K305" s="173"/>
      <c r="L305" s="173"/>
      <c r="M305" s="173"/>
      <c r="N305" s="173"/>
      <c r="O305" s="173"/>
      <c r="P305" s="173"/>
      <c r="Q305" s="173"/>
      <c r="R305" s="173"/>
      <c r="S305" s="173"/>
      <c r="T305" s="173"/>
    </row>
    <row r="306" spans="1:20" ht="28" x14ac:dyDescent="0.35">
      <c r="A306" s="167" t="s">
        <v>181</v>
      </c>
      <c r="B306" s="174" t="s">
        <v>1632</v>
      </c>
      <c r="C306" s="171"/>
      <c r="D306" s="172"/>
      <c r="E306" s="172"/>
      <c r="F306" s="172"/>
      <c r="G306" s="172">
        <v>1105.23</v>
      </c>
      <c r="H306" s="172">
        <f t="shared" ref="H306:H314" si="30">SUM(D306:G306)</f>
        <v>1105.23</v>
      </c>
      <c r="I306" s="173"/>
      <c r="J306" s="173"/>
      <c r="K306" s="173"/>
      <c r="L306" s="173"/>
      <c r="M306" s="173">
        <v>26</v>
      </c>
      <c r="N306" s="173">
        <f t="shared" ref="N306:N314" si="31">SUM(J306:M306)</f>
        <v>26</v>
      </c>
      <c r="O306" s="173"/>
      <c r="P306" s="173"/>
      <c r="Q306" s="173"/>
      <c r="R306" s="173"/>
      <c r="S306" s="173">
        <v>57</v>
      </c>
      <c r="T306" s="173">
        <f t="shared" ref="T306:T314" si="32">SUM(P306:S306)</f>
        <v>57</v>
      </c>
    </row>
    <row r="307" spans="1:20" ht="28" x14ac:dyDescent="0.35">
      <c r="A307" s="167" t="s">
        <v>64</v>
      </c>
      <c r="B307" s="168" t="s">
        <v>328</v>
      </c>
      <c r="C307" s="171"/>
      <c r="D307" s="172"/>
      <c r="E307" s="172"/>
      <c r="F307" s="172"/>
      <c r="G307" s="172">
        <v>902.4</v>
      </c>
      <c r="H307" s="172">
        <f t="shared" si="30"/>
        <v>902.4</v>
      </c>
      <c r="I307" s="173"/>
      <c r="J307" s="173"/>
      <c r="K307" s="173"/>
      <c r="L307" s="173"/>
      <c r="M307" s="173">
        <v>28</v>
      </c>
      <c r="N307" s="173">
        <f t="shared" si="31"/>
        <v>28</v>
      </c>
      <c r="O307" s="173"/>
      <c r="P307" s="173"/>
      <c r="Q307" s="173"/>
      <c r="R307" s="173"/>
      <c r="S307" s="173">
        <v>60</v>
      </c>
      <c r="T307" s="173">
        <f t="shared" si="32"/>
        <v>60</v>
      </c>
    </row>
    <row r="308" spans="1:20" ht="28" x14ac:dyDescent="0.35">
      <c r="A308" s="167" t="s">
        <v>56</v>
      </c>
      <c r="B308" s="174" t="s">
        <v>1383</v>
      </c>
      <c r="C308" s="171"/>
      <c r="D308" s="172"/>
      <c r="E308" s="172"/>
      <c r="F308" s="172"/>
      <c r="G308" s="172">
        <v>232.6</v>
      </c>
      <c r="H308" s="172">
        <f t="shared" si="30"/>
        <v>232.6</v>
      </c>
      <c r="I308" s="173"/>
      <c r="J308" s="173"/>
      <c r="K308" s="173"/>
      <c r="L308" s="173"/>
      <c r="M308" s="173">
        <v>7</v>
      </c>
      <c r="N308" s="173">
        <f t="shared" si="31"/>
        <v>7</v>
      </c>
      <c r="O308" s="173"/>
      <c r="P308" s="173"/>
      <c r="Q308" s="173"/>
      <c r="R308" s="173"/>
      <c r="S308" s="173">
        <v>22</v>
      </c>
      <c r="T308" s="173">
        <f t="shared" si="32"/>
        <v>22</v>
      </c>
    </row>
    <row r="309" spans="1:20" ht="28" x14ac:dyDescent="0.35">
      <c r="A309" s="167" t="s">
        <v>54</v>
      </c>
      <c r="B309" s="174" t="s">
        <v>1389</v>
      </c>
      <c r="C309" s="171"/>
      <c r="D309" s="172"/>
      <c r="E309" s="172"/>
      <c r="F309" s="172"/>
      <c r="G309" s="172">
        <v>685.4</v>
      </c>
      <c r="H309" s="172">
        <f t="shared" si="30"/>
        <v>685.4</v>
      </c>
      <c r="I309" s="173"/>
      <c r="J309" s="173"/>
      <c r="K309" s="173"/>
      <c r="L309" s="173"/>
      <c r="M309" s="173">
        <v>19</v>
      </c>
      <c r="N309" s="173">
        <f t="shared" si="31"/>
        <v>19</v>
      </c>
      <c r="O309" s="173"/>
      <c r="P309" s="173"/>
      <c r="Q309" s="173"/>
      <c r="R309" s="173"/>
      <c r="S309" s="173">
        <v>46</v>
      </c>
      <c r="T309" s="173">
        <f t="shared" si="32"/>
        <v>46</v>
      </c>
    </row>
    <row r="310" spans="1:20" ht="28" x14ac:dyDescent="0.35">
      <c r="A310" s="167" t="s">
        <v>52</v>
      </c>
      <c r="B310" s="174" t="s">
        <v>1548</v>
      </c>
      <c r="C310" s="171"/>
      <c r="D310" s="172"/>
      <c r="E310" s="172"/>
      <c r="F310" s="172"/>
      <c r="G310" s="172">
        <v>166.95</v>
      </c>
      <c r="H310" s="172">
        <f t="shared" si="30"/>
        <v>166.95</v>
      </c>
      <c r="I310" s="173"/>
      <c r="J310" s="173"/>
      <c r="K310" s="173"/>
      <c r="L310" s="173"/>
      <c r="M310" s="173">
        <v>5</v>
      </c>
      <c r="N310" s="173">
        <f t="shared" si="31"/>
        <v>5</v>
      </c>
      <c r="O310" s="173"/>
      <c r="P310" s="173"/>
      <c r="Q310" s="173"/>
      <c r="R310" s="173"/>
      <c r="S310" s="173">
        <v>5</v>
      </c>
      <c r="T310" s="173">
        <f t="shared" si="32"/>
        <v>5</v>
      </c>
    </row>
    <row r="311" spans="1:20" ht="28" x14ac:dyDescent="0.35">
      <c r="A311" s="167" t="s">
        <v>42</v>
      </c>
      <c r="B311" s="174" t="s">
        <v>1399</v>
      </c>
      <c r="C311" s="171"/>
      <c r="D311" s="172"/>
      <c r="E311" s="172"/>
      <c r="F311" s="172"/>
      <c r="G311" s="172">
        <v>264.79999999999995</v>
      </c>
      <c r="H311" s="172">
        <f t="shared" si="30"/>
        <v>264.79999999999995</v>
      </c>
      <c r="I311" s="173"/>
      <c r="J311" s="173"/>
      <c r="K311" s="173"/>
      <c r="L311" s="173"/>
      <c r="M311" s="173">
        <v>9</v>
      </c>
      <c r="N311" s="173">
        <f t="shared" si="31"/>
        <v>9</v>
      </c>
      <c r="O311" s="173"/>
      <c r="P311" s="173"/>
      <c r="Q311" s="173"/>
      <c r="R311" s="173"/>
      <c r="S311" s="173">
        <v>23</v>
      </c>
      <c r="T311" s="173">
        <f t="shared" si="32"/>
        <v>23</v>
      </c>
    </row>
    <row r="312" spans="1:20" ht="28" x14ac:dyDescent="0.35">
      <c r="A312" s="167" t="s">
        <v>44</v>
      </c>
      <c r="B312" s="174" t="s">
        <v>1591</v>
      </c>
      <c r="C312" s="171"/>
      <c r="D312" s="172"/>
      <c r="E312" s="172"/>
      <c r="F312" s="172"/>
      <c r="G312" s="172">
        <v>190.6</v>
      </c>
      <c r="H312" s="172">
        <f t="shared" si="30"/>
        <v>190.6</v>
      </c>
      <c r="I312" s="173"/>
      <c r="J312" s="173"/>
      <c r="K312" s="173"/>
      <c r="L312" s="173"/>
      <c r="M312" s="173">
        <v>4</v>
      </c>
      <c r="N312" s="173">
        <f t="shared" si="31"/>
        <v>4</v>
      </c>
      <c r="O312" s="173"/>
      <c r="P312" s="173"/>
      <c r="Q312" s="173"/>
      <c r="R312" s="173"/>
      <c r="S312" s="173">
        <v>11</v>
      </c>
      <c r="T312" s="173">
        <f t="shared" si="32"/>
        <v>11</v>
      </c>
    </row>
    <row r="313" spans="1:20" ht="28" x14ac:dyDescent="0.35">
      <c r="A313" s="167" t="s">
        <v>46</v>
      </c>
      <c r="B313" s="168" t="s">
        <v>200</v>
      </c>
      <c r="C313" s="171"/>
      <c r="D313" s="172"/>
      <c r="E313" s="172"/>
      <c r="F313" s="172"/>
      <c r="G313" s="172">
        <v>1089.67</v>
      </c>
      <c r="H313" s="172">
        <f t="shared" si="30"/>
        <v>1089.67</v>
      </c>
      <c r="I313" s="173"/>
      <c r="J313" s="173"/>
      <c r="K313" s="173"/>
      <c r="L313" s="173"/>
      <c r="M313" s="173">
        <v>21</v>
      </c>
      <c r="N313" s="173">
        <f t="shared" si="31"/>
        <v>21</v>
      </c>
      <c r="O313" s="173"/>
      <c r="P313" s="173"/>
      <c r="Q313" s="173"/>
      <c r="R313" s="173"/>
      <c r="S313" s="173">
        <v>75</v>
      </c>
      <c r="T313" s="173">
        <f t="shared" si="32"/>
        <v>75</v>
      </c>
    </row>
    <row r="314" spans="1:20" ht="28" x14ac:dyDescent="0.35">
      <c r="A314" s="167" t="s">
        <v>162</v>
      </c>
      <c r="B314" s="174" t="s">
        <v>899</v>
      </c>
      <c r="C314" s="171"/>
      <c r="D314" s="172"/>
      <c r="E314" s="172"/>
      <c r="F314" s="172"/>
      <c r="G314" s="172">
        <v>115</v>
      </c>
      <c r="H314" s="172">
        <f t="shared" si="30"/>
        <v>115</v>
      </c>
      <c r="I314" s="173"/>
      <c r="J314" s="173"/>
      <c r="K314" s="173"/>
      <c r="L314" s="173"/>
      <c r="M314" s="173">
        <v>6</v>
      </c>
      <c r="N314" s="173">
        <f t="shared" si="31"/>
        <v>6</v>
      </c>
      <c r="O314" s="173"/>
      <c r="P314" s="173"/>
      <c r="Q314" s="173"/>
      <c r="R314" s="173"/>
      <c r="S314" s="173">
        <v>11</v>
      </c>
      <c r="T314" s="173">
        <f t="shared" si="32"/>
        <v>11</v>
      </c>
    </row>
    <row r="315" spans="1:20" x14ac:dyDescent="0.35">
      <c r="A315" s="218"/>
      <c r="B315" s="175" t="s">
        <v>208</v>
      </c>
      <c r="C315" s="171"/>
      <c r="D315" s="172"/>
      <c r="E315" s="172"/>
      <c r="F315" s="172"/>
      <c r="G315" s="172"/>
      <c r="H315" s="172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  <c r="T315" s="173"/>
    </row>
    <row r="316" spans="1:20" ht="28" x14ac:dyDescent="0.35">
      <c r="A316" s="167" t="s">
        <v>148</v>
      </c>
      <c r="B316" s="168" t="s">
        <v>1554</v>
      </c>
      <c r="C316" s="171"/>
      <c r="D316" s="172"/>
      <c r="E316" s="172"/>
      <c r="F316" s="172"/>
      <c r="G316" s="172">
        <v>148.80000000000001</v>
      </c>
      <c r="H316" s="172">
        <f>SUM(D316:G316)</f>
        <v>148.80000000000001</v>
      </c>
      <c r="I316" s="173"/>
      <c r="J316" s="173"/>
      <c r="K316" s="173"/>
      <c r="L316" s="173"/>
      <c r="M316" s="173">
        <v>2</v>
      </c>
      <c r="N316" s="173">
        <f>SUM(J316:M316)</f>
        <v>2</v>
      </c>
      <c r="O316" s="173"/>
      <c r="P316" s="173"/>
      <c r="Q316" s="173"/>
      <c r="R316" s="173"/>
      <c r="S316" s="173">
        <v>2</v>
      </c>
      <c r="T316" s="173">
        <f>SUM(P316:S316)</f>
        <v>2</v>
      </c>
    </row>
    <row r="317" spans="1:20" x14ac:dyDescent="0.35">
      <c r="A317" s="218"/>
      <c r="B317" s="175" t="s">
        <v>214</v>
      </c>
      <c r="C317" s="171"/>
      <c r="D317" s="172"/>
      <c r="E317" s="172"/>
      <c r="F317" s="172"/>
      <c r="G317" s="172"/>
      <c r="H317" s="172"/>
      <c r="I317" s="173"/>
      <c r="J317" s="173"/>
      <c r="K317" s="173"/>
      <c r="L317" s="173"/>
      <c r="M317" s="173"/>
      <c r="N317" s="173"/>
      <c r="O317" s="173"/>
      <c r="P317" s="173"/>
      <c r="Q317" s="173"/>
      <c r="R317" s="173"/>
      <c r="S317" s="173"/>
      <c r="T317" s="173"/>
    </row>
    <row r="318" spans="1:20" ht="28" x14ac:dyDescent="0.35">
      <c r="A318" s="167" t="s">
        <v>460</v>
      </c>
      <c r="B318" s="168" t="s">
        <v>1404</v>
      </c>
      <c r="C318" s="171"/>
      <c r="D318" s="172"/>
      <c r="E318" s="172"/>
      <c r="F318" s="172"/>
      <c r="G318" s="172">
        <v>1457.6</v>
      </c>
      <c r="H318" s="172">
        <f>SUM(D318:G318)</f>
        <v>1457.6</v>
      </c>
      <c r="I318" s="173"/>
      <c r="J318" s="173"/>
      <c r="K318" s="173"/>
      <c r="L318" s="173"/>
      <c r="M318" s="173">
        <v>40</v>
      </c>
      <c r="N318" s="173">
        <f>SUM(J318:M318)</f>
        <v>40</v>
      </c>
      <c r="O318" s="173"/>
      <c r="P318" s="173"/>
      <c r="Q318" s="173"/>
      <c r="R318" s="173"/>
      <c r="S318" s="173">
        <v>102</v>
      </c>
      <c r="T318" s="173">
        <f>SUM(P318:S318)</f>
        <v>102</v>
      </c>
    </row>
    <row r="319" spans="1:20" ht="28" x14ac:dyDescent="0.35">
      <c r="A319" s="167" t="s">
        <v>462</v>
      </c>
      <c r="B319" s="168" t="s">
        <v>1633</v>
      </c>
      <c r="C319" s="171"/>
      <c r="D319" s="172"/>
      <c r="E319" s="172"/>
      <c r="F319" s="172"/>
      <c r="G319" s="172">
        <v>323.2</v>
      </c>
      <c r="H319" s="172">
        <f>SUM(D319:G319)</f>
        <v>323.2</v>
      </c>
      <c r="I319" s="173"/>
      <c r="J319" s="173"/>
      <c r="K319" s="173"/>
      <c r="L319" s="173"/>
      <c r="M319" s="173">
        <v>7</v>
      </c>
      <c r="N319" s="173">
        <f>SUM(J319:M319)</f>
        <v>7</v>
      </c>
      <c r="O319" s="173"/>
      <c r="P319" s="173"/>
      <c r="Q319" s="173"/>
      <c r="R319" s="173"/>
      <c r="S319" s="173">
        <v>14</v>
      </c>
      <c r="T319" s="173">
        <f>SUM(P319:S319)</f>
        <v>14</v>
      </c>
    </row>
    <row r="320" spans="1:20" x14ac:dyDescent="0.35">
      <c r="A320" s="218"/>
      <c r="B320" s="175" t="s">
        <v>243</v>
      </c>
      <c r="C320" s="171"/>
      <c r="D320" s="172"/>
      <c r="E320" s="172"/>
      <c r="F320" s="172"/>
      <c r="G320" s="172"/>
      <c r="H320" s="172"/>
      <c r="I320" s="173"/>
      <c r="J320" s="173"/>
      <c r="K320" s="173"/>
      <c r="L320" s="173"/>
      <c r="M320" s="173"/>
      <c r="N320" s="173"/>
      <c r="O320" s="173"/>
      <c r="P320" s="173"/>
      <c r="Q320" s="173"/>
      <c r="R320" s="173"/>
      <c r="S320" s="173"/>
      <c r="T320" s="173"/>
    </row>
    <row r="321" spans="1:20" ht="28" x14ac:dyDescent="0.35">
      <c r="A321" s="167" t="s">
        <v>75</v>
      </c>
      <c r="B321" s="168" t="s">
        <v>1415</v>
      </c>
      <c r="C321" s="171"/>
      <c r="D321" s="172"/>
      <c r="E321" s="172"/>
      <c r="F321" s="172"/>
      <c r="G321" s="172">
        <v>1981.6</v>
      </c>
      <c r="H321" s="172">
        <f>SUM(D321:G321)</f>
        <v>1981.6</v>
      </c>
      <c r="I321" s="173"/>
      <c r="J321" s="173"/>
      <c r="K321" s="173"/>
      <c r="L321" s="173"/>
      <c r="M321" s="173">
        <v>54</v>
      </c>
      <c r="N321" s="173">
        <f>SUM(J321:M321)</f>
        <v>54</v>
      </c>
      <c r="O321" s="173"/>
      <c r="P321" s="173"/>
      <c r="Q321" s="173"/>
      <c r="R321" s="173"/>
      <c r="S321" s="173">
        <v>126</v>
      </c>
      <c r="T321" s="173">
        <f>SUM(P321:S321)</f>
        <v>126</v>
      </c>
    </row>
    <row r="322" spans="1:20" ht="28" x14ac:dyDescent="0.35">
      <c r="A322" s="167" t="s">
        <v>465</v>
      </c>
      <c r="B322" s="168" t="s">
        <v>1430</v>
      </c>
      <c r="C322" s="171"/>
      <c r="D322" s="172"/>
      <c r="E322" s="172"/>
      <c r="F322" s="172"/>
      <c r="G322" s="172">
        <v>186</v>
      </c>
      <c r="H322" s="172">
        <f>SUM(D322:G322)</f>
        <v>186</v>
      </c>
      <c r="I322" s="173"/>
      <c r="J322" s="173"/>
      <c r="K322" s="173"/>
      <c r="L322" s="173"/>
      <c r="M322" s="173">
        <v>5</v>
      </c>
      <c r="N322" s="173">
        <f>SUM(J322:M322)</f>
        <v>5</v>
      </c>
      <c r="O322" s="173"/>
      <c r="P322" s="173"/>
      <c r="Q322" s="173"/>
      <c r="R322" s="173"/>
      <c r="S322" s="173">
        <v>10</v>
      </c>
      <c r="T322" s="173">
        <f>SUM(P322:S322)</f>
        <v>10</v>
      </c>
    </row>
    <row r="323" spans="1:20" x14ac:dyDescent="0.35">
      <c r="A323" s="218"/>
      <c r="B323" s="175" t="s">
        <v>252</v>
      </c>
      <c r="C323" s="171"/>
      <c r="D323" s="172"/>
      <c r="E323" s="172"/>
      <c r="F323" s="172"/>
      <c r="G323" s="172"/>
      <c r="H323" s="172"/>
      <c r="I323" s="173"/>
      <c r="J323" s="173"/>
      <c r="K323" s="173"/>
      <c r="L323" s="173"/>
      <c r="M323" s="173"/>
      <c r="N323" s="173"/>
      <c r="O323" s="173"/>
      <c r="P323" s="173"/>
      <c r="Q323" s="173"/>
      <c r="R323" s="173"/>
      <c r="S323" s="173"/>
      <c r="T323" s="173"/>
    </row>
    <row r="324" spans="1:20" ht="28" x14ac:dyDescent="0.35">
      <c r="A324" s="167" t="s">
        <v>141</v>
      </c>
      <c r="B324" s="168" t="s">
        <v>1434</v>
      </c>
      <c r="C324" s="171"/>
      <c r="D324" s="172"/>
      <c r="E324" s="172"/>
      <c r="F324" s="172"/>
      <c r="G324" s="172">
        <v>1049</v>
      </c>
      <c r="H324" s="172">
        <f>SUM(D324:G324)</f>
        <v>1049</v>
      </c>
      <c r="I324" s="173"/>
      <c r="J324" s="173"/>
      <c r="K324" s="173"/>
      <c r="L324" s="173"/>
      <c r="M324" s="173">
        <v>36</v>
      </c>
      <c r="N324" s="173">
        <f>SUM(J324:M324)</f>
        <v>36</v>
      </c>
      <c r="O324" s="173"/>
      <c r="P324" s="173"/>
      <c r="Q324" s="173"/>
      <c r="R324" s="173"/>
      <c r="S324" s="173">
        <v>79</v>
      </c>
      <c r="T324" s="173">
        <f>SUM(P324:S324)</f>
        <v>79</v>
      </c>
    </row>
    <row r="325" spans="1:20" x14ac:dyDescent="0.35">
      <c r="A325" s="218"/>
      <c r="B325" s="175" t="s">
        <v>270</v>
      </c>
      <c r="C325" s="171"/>
      <c r="D325" s="172"/>
      <c r="E325" s="172"/>
      <c r="F325" s="172"/>
      <c r="G325" s="172"/>
      <c r="H325" s="172"/>
      <c r="I325" s="173"/>
      <c r="J325" s="173"/>
      <c r="K325" s="173"/>
      <c r="L325" s="173"/>
      <c r="M325" s="173"/>
      <c r="N325" s="173"/>
      <c r="O325" s="173"/>
      <c r="P325" s="173"/>
      <c r="Q325" s="173"/>
      <c r="R325" s="173"/>
      <c r="S325" s="173"/>
      <c r="T325" s="173"/>
    </row>
    <row r="326" spans="1:20" ht="28" x14ac:dyDescent="0.35">
      <c r="A326" s="167" t="s">
        <v>88</v>
      </c>
      <c r="B326" s="174" t="s">
        <v>1443</v>
      </c>
      <c r="C326" s="171"/>
      <c r="D326" s="172"/>
      <c r="E326" s="172"/>
      <c r="F326" s="172"/>
      <c r="G326" s="172">
        <v>1038.2</v>
      </c>
      <c r="H326" s="172">
        <f>SUM(D326:G326)</f>
        <v>1038.2</v>
      </c>
      <c r="I326" s="173"/>
      <c r="J326" s="173"/>
      <c r="K326" s="173"/>
      <c r="L326" s="173"/>
      <c r="M326" s="173">
        <v>16</v>
      </c>
      <c r="N326" s="173">
        <f>SUM(J326:M326)</f>
        <v>16</v>
      </c>
      <c r="O326" s="173"/>
      <c r="P326" s="173"/>
      <c r="Q326" s="173"/>
      <c r="R326" s="173"/>
      <c r="S326" s="173">
        <v>54</v>
      </c>
      <c r="T326" s="173">
        <f>SUM(P326:S326)</f>
        <v>54</v>
      </c>
    </row>
    <row r="327" spans="1:20" x14ac:dyDescent="0.35">
      <c r="A327" s="218"/>
      <c r="B327" s="175" t="s">
        <v>379</v>
      </c>
      <c r="C327" s="171"/>
      <c r="D327" s="172"/>
      <c r="E327" s="172"/>
      <c r="F327" s="172"/>
      <c r="G327" s="172"/>
      <c r="H327" s="172"/>
      <c r="I327" s="173"/>
      <c r="J327" s="173"/>
      <c r="K327" s="173"/>
      <c r="L327" s="173"/>
      <c r="M327" s="173"/>
      <c r="N327" s="173"/>
      <c r="O327" s="173"/>
      <c r="P327" s="173"/>
      <c r="Q327" s="173"/>
      <c r="R327" s="173"/>
      <c r="S327" s="173"/>
      <c r="T327" s="173"/>
    </row>
    <row r="328" spans="1:20" ht="28" x14ac:dyDescent="0.35">
      <c r="A328" s="167" t="s">
        <v>157</v>
      </c>
      <c r="B328" s="174" t="s">
        <v>1634</v>
      </c>
      <c r="C328" s="171"/>
      <c r="D328" s="172"/>
      <c r="E328" s="172"/>
      <c r="F328" s="172"/>
      <c r="G328" s="172">
        <v>1779.4</v>
      </c>
      <c r="H328" s="172">
        <f>SUM(D328:G328)</f>
        <v>1779.4</v>
      </c>
      <c r="I328" s="173"/>
      <c r="J328" s="173"/>
      <c r="K328" s="173"/>
      <c r="L328" s="173"/>
      <c r="M328" s="173">
        <v>41</v>
      </c>
      <c r="N328" s="173">
        <f>SUM(J328:M328)</f>
        <v>41</v>
      </c>
      <c r="O328" s="173"/>
      <c r="P328" s="173"/>
      <c r="Q328" s="173"/>
      <c r="R328" s="173"/>
      <c r="S328" s="173">
        <v>103</v>
      </c>
      <c r="T328" s="173">
        <f>SUM(P328:S328)</f>
        <v>103</v>
      </c>
    </row>
    <row r="329" spans="1:20" ht="28" x14ac:dyDescent="0.35">
      <c r="A329" s="167" t="s">
        <v>320</v>
      </c>
      <c r="B329" s="168" t="s">
        <v>745</v>
      </c>
      <c r="C329" s="171"/>
      <c r="D329" s="172"/>
      <c r="E329" s="172"/>
      <c r="F329" s="172"/>
      <c r="G329" s="172">
        <v>3157.55</v>
      </c>
      <c r="H329" s="172">
        <f>SUM(D329:G329)</f>
        <v>3157.55</v>
      </c>
      <c r="I329" s="173"/>
      <c r="J329" s="173"/>
      <c r="K329" s="173"/>
      <c r="L329" s="173"/>
      <c r="M329" s="173">
        <v>89</v>
      </c>
      <c r="N329" s="173">
        <f>SUM(J329:M329)</f>
        <v>89</v>
      </c>
      <c r="O329" s="173"/>
      <c r="P329" s="173"/>
      <c r="Q329" s="173"/>
      <c r="R329" s="173"/>
      <c r="S329" s="173">
        <v>195</v>
      </c>
      <c r="T329" s="173">
        <f>SUM(P329:S329)</f>
        <v>195</v>
      </c>
    </row>
    <row r="330" spans="1:20" x14ac:dyDescent="0.35">
      <c r="A330" s="167"/>
      <c r="B330" s="175" t="s">
        <v>824</v>
      </c>
      <c r="C330" s="171"/>
      <c r="D330" s="172"/>
      <c r="E330" s="172"/>
      <c r="F330" s="172"/>
      <c r="G330" s="172"/>
      <c r="H330" s="172"/>
      <c r="I330" s="173"/>
      <c r="J330" s="173"/>
      <c r="K330" s="173"/>
      <c r="L330" s="173"/>
      <c r="M330" s="173"/>
      <c r="N330" s="173"/>
      <c r="O330" s="173"/>
      <c r="P330" s="173"/>
      <c r="Q330" s="173"/>
      <c r="R330" s="173"/>
      <c r="S330" s="173"/>
      <c r="T330" s="173"/>
    </row>
    <row r="331" spans="1:20" ht="28" x14ac:dyDescent="0.35">
      <c r="A331" s="167" t="s">
        <v>69</v>
      </c>
      <c r="B331" s="174" t="s">
        <v>1635</v>
      </c>
      <c r="C331" s="171"/>
      <c r="D331" s="172"/>
      <c r="E331" s="172"/>
      <c r="F331" s="172"/>
      <c r="G331" s="172">
        <v>1158.5</v>
      </c>
      <c r="H331" s="172">
        <f>SUM(D331:G331)</f>
        <v>1158.5</v>
      </c>
      <c r="I331" s="173"/>
      <c r="J331" s="173"/>
      <c r="K331" s="173"/>
      <c r="L331" s="173"/>
      <c r="M331" s="173">
        <v>32</v>
      </c>
      <c r="N331" s="173">
        <f>SUM(J331:M331)</f>
        <v>32</v>
      </c>
      <c r="O331" s="173"/>
      <c r="P331" s="173"/>
      <c r="Q331" s="173"/>
      <c r="R331" s="173"/>
      <c r="S331" s="173">
        <v>86</v>
      </c>
      <c r="T331" s="173">
        <f>SUM(P331:S331)</f>
        <v>86</v>
      </c>
    </row>
    <row r="332" spans="1:20" x14ac:dyDescent="0.35">
      <c r="A332" s="218"/>
      <c r="B332" s="175" t="s">
        <v>414</v>
      </c>
      <c r="C332" s="171"/>
      <c r="D332" s="172"/>
      <c r="E332" s="172"/>
      <c r="F332" s="172"/>
      <c r="G332" s="172"/>
      <c r="H332" s="172"/>
      <c r="I332" s="173"/>
      <c r="J332" s="173"/>
      <c r="K332" s="173"/>
      <c r="L332" s="173"/>
      <c r="M332" s="173"/>
      <c r="N332" s="173"/>
      <c r="O332" s="173"/>
      <c r="P332" s="173"/>
      <c r="Q332" s="173"/>
      <c r="R332" s="173"/>
      <c r="S332" s="173"/>
      <c r="T332" s="173"/>
    </row>
    <row r="333" spans="1:20" ht="28" x14ac:dyDescent="0.35">
      <c r="A333" s="167" t="s">
        <v>73</v>
      </c>
      <c r="B333" s="174" t="s">
        <v>1636</v>
      </c>
      <c r="C333" s="171"/>
      <c r="D333" s="172"/>
      <c r="E333" s="172"/>
      <c r="F333" s="172"/>
      <c r="G333" s="172">
        <v>293.93</v>
      </c>
      <c r="H333" s="172">
        <f>SUM(D333:G333)</f>
        <v>293.93</v>
      </c>
      <c r="I333" s="173"/>
      <c r="J333" s="173"/>
      <c r="K333" s="173"/>
      <c r="L333" s="173"/>
      <c r="M333" s="173">
        <v>9</v>
      </c>
      <c r="N333" s="173">
        <f>SUM(J333:M333)</f>
        <v>9</v>
      </c>
      <c r="O333" s="173"/>
      <c r="P333" s="173"/>
      <c r="Q333" s="173"/>
      <c r="R333" s="173"/>
      <c r="S333" s="173">
        <v>20</v>
      </c>
      <c r="T333" s="173">
        <f>SUM(P333:S333)</f>
        <v>20</v>
      </c>
    </row>
    <row r="334" spans="1:20" ht="28" x14ac:dyDescent="0.35">
      <c r="A334" s="167" t="s">
        <v>151</v>
      </c>
      <c r="B334" s="174" t="s">
        <v>1487</v>
      </c>
      <c r="C334" s="171"/>
      <c r="D334" s="172"/>
      <c r="E334" s="172"/>
      <c r="F334" s="172"/>
      <c r="G334" s="172">
        <v>164.1</v>
      </c>
      <c r="H334" s="172">
        <f>SUM(D334:G334)</f>
        <v>164.1</v>
      </c>
      <c r="I334" s="173"/>
      <c r="J334" s="173"/>
      <c r="K334" s="173"/>
      <c r="L334" s="173"/>
      <c r="M334" s="173">
        <v>5</v>
      </c>
      <c r="N334" s="173">
        <f>SUM(J334:M334)</f>
        <v>5</v>
      </c>
      <c r="O334" s="173"/>
      <c r="P334" s="173"/>
      <c r="Q334" s="173"/>
      <c r="R334" s="173"/>
      <c r="S334" s="173">
        <v>11</v>
      </c>
      <c r="T334" s="173">
        <f>SUM(P334:S334)</f>
        <v>11</v>
      </c>
    </row>
    <row r="335" spans="1:20" ht="28" x14ac:dyDescent="0.35">
      <c r="A335" s="167" t="s">
        <v>153</v>
      </c>
      <c r="B335" s="168" t="s">
        <v>415</v>
      </c>
      <c r="C335" s="171"/>
      <c r="D335" s="172"/>
      <c r="E335" s="172"/>
      <c r="F335" s="172"/>
      <c r="G335" s="172">
        <v>99.25</v>
      </c>
      <c r="H335" s="172">
        <f>SUM(D335:G335)</f>
        <v>99.25</v>
      </c>
      <c r="I335" s="173"/>
      <c r="J335" s="173"/>
      <c r="K335" s="173"/>
      <c r="L335" s="173"/>
      <c r="M335" s="173">
        <v>3</v>
      </c>
      <c r="N335" s="173">
        <f>SUM(J335:M335)</f>
        <v>3</v>
      </c>
      <c r="O335" s="173"/>
      <c r="P335" s="173"/>
      <c r="Q335" s="173"/>
      <c r="R335" s="173"/>
      <c r="S335" s="173">
        <v>5</v>
      </c>
      <c r="T335" s="173">
        <f>SUM(P335:S335)</f>
        <v>5</v>
      </c>
    </row>
    <row r="336" spans="1:20" x14ac:dyDescent="0.35">
      <c r="C336" s="176"/>
      <c r="D336" s="176"/>
      <c r="E336" s="176"/>
      <c r="F336" s="176"/>
      <c r="G336" s="176"/>
      <c r="H336" s="176"/>
      <c r="I336" s="176"/>
      <c r="J336" s="176"/>
      <c r="K336" s="176"/>
      <c r="L336" s="176"/>
      <c r="M336" s="176"/>
      <c r="N336" s="176"/>
      <c r="O336" s="176"/>
      <c r="P336" s="176"/>
      <c r="Q336" s="176"/>
      <c r="R336" s="176"/>
      <c r="S336" s="176"/>
      <c r="T336" s="176"/>
    </row>
    <row r="337" spans="3:20" x14ac:dyDescent="0.35">
      <c r="C337" s="176"/>
      <c r="D337" s="176"/>
      <c r="E337" s="176"/>
      <c r="F337" s="176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  <c r="R337" s="176"/>
      <c r="S337" s="176"/>
      <c r="T337" s="176"/>
    </row>
    <row r="338" spans="3:20" x14ac:dyDescent="0.35">
      <c r="C338" s="176"/>
      <c r="D338" s="176"/>
      <c r="E338" s="176"/>
      <c r="F338" s="176"/>
      <c r="G338" s="176"/>
      <c r="H338" s="176"/>
      <c r="I338" s="176"/>
      <c r="J338" s="176"/>
      <c r="K338" s="176"/>
      <c r="L338" s="176"/>
      <c r="M338" s="176"/>
      <c r="N338" s="176"/>
      <c r="O338" s="176"/>
      <c r="P338" s="176"/>
      <c r="Q338" s="176"/>
      <c r="R338" s="176"/>
      <c r="S338" s="176"/>
      <c r="T338" s="176"/>
    </row>
  </sheetData>
  <mergeCells count="9">
    <mergeCell ref="Q3:T3"/>
    <mergeCell ref="Q4:T4"/>
    <mergeCell ref="A5:T5"/>
    <mergeCell ref="A6:T6"/>
    <mergeCell ref="A8:A11"/>
    <mergeCell ref="B8:B11"/>
    <mergeCell ref="C8:H9"/>
    <mergeCell ref="I8:N9"/>
    <mergeCell ref="O8:T9"/>
  </mergeCells>
  <pageMargins left="0.7" right="0.7" top="0.75" bottom="0.75" header="0.3" footer="0.3"/>
  <pageSetup paperSize="9" scale="5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7"/>
  <sheetViews>
    <sheetView tabSelected="1" zoomScaleNormal="100" zoomScaleSheetLayoutView="100" workbookViewId="0">
      <selection activeCell="R3" sqref="R3"/>
    </sheetView>
  </sheetViews>
  <sheetFormatPr defaultColWidth="9.1796875" defaultRowHeight="10.5" x14ac:dyDescent="0.25"/>
  <cols>
    <col min="1" max="1" width="3.54296875" style="204" customWidth="1"/>
    <col min="2" max="2" width="32.54296875" style="2" customWidth="1"/>
    <col min="3" max="3" width="11.81640625" style="5" customWidth="1"/>
    <col min="4" max="4" width="9.453125" style="5" customWidth="1"/>
    <col min="5" max="9" width="13.1796875" style="5" customWidth="1"/>
    <col min="10" max="10" width="11.81640625" style="216" customWidth="1"/>
    <col min="11" max="11" width="0" style="7" hidden="1" customWidth="1"/>
    <col min="12" max="15" width="9.1796875" style="7" hidden="1" customWidth="1"/>
    <col min="16" max="16" width="12" style="198" customWidth="1"/>
    <col min="17" max="17" width="13" style="7" customWidth="1"/>
    <col min="18" max="18" width="13.1796875" style="7" bestFit="1" customWidth="1"/>
    <col min="19" max="19" width="13.81640625" style="7" customWidth="1"/>
    <col min="20" max="20" width="13.7265625" style="7" customWidth="1"/>
    <col min="21" max="21" width="14.1796875" style="7" customWidth="1"/>
    <col min="22" max="22" width="14.7265625" style="7" customWidth="1"/>
    <col min="23" max="23" width="15.81640625" style="7" customWidth="1"/>
    <col min="24" max="24" width="10.81640625" style="7" customWidth="1"/>
    <col min="25" max="16384" width="9.1796875" style="7"/>
  </cols>
  <sheetData>
    <row r="1" spans="1:27" s="61" customFormat="1" ht="15.75" customHeight="1" x14ac:dyDescent="0.25">
      <c r="A1" s="184" t="s">
        <v>1637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 t="s">
        <v>1665</v>
      </c>
    </row>
    <row r="2" spans="1:27" s="61" customFormat="1" ht="18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 t="s">
        <v>1638</v>
      </c>
    </row>
    <row r="3" spans="1:27" s="61" customFormat="1" ht="30.75" customHeight="1" x14ac:dyDescent="0.25">
      <c r="A3" s="265" t="s">
        <v>1639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spans="1:27" s="61" customFormat="1" ht="12.75" customHeight="1" x14ac:dyDescent="0.2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spans="1:27" s="61" customFormat="1" ht="0.75" customHeight="1" x14ac:dyDescent="0.25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</row>
    <row r="6" spans="1:27" s="61" customFormat="1" ht="16.5" hidden="1" customHeight="1" x14ac:dyDescent="0.2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</row>
    <row r="7" spans="1:27" ht="34.5" customHeight="1" x14ac:dyDescent="0.25">
      <c r="A7" s="266" t="s">
        <v>1</v>
      </c>
      <c r="B7" s="246" t="s">
        <v>2</v>
      </c>
      <c r="C7" s="250" t="s">
        <v>10</v>
      </c>
      <c r="D7" s="250" t="s">
        <v>1640</v>
      </c>
      <c r="E7" s="246" t="s">
        <v>11</v>
      </c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R7" s="61"/>
      <c r="S7" s="61"/>
    </row>
    <row r="8" spans="1:27" ht="15" customHeight="1" x14ac:dyDescent="0.25">
      <c r="A8" s="266"/>
      <c r="B8" s="246"/>
      <c r="C8" s="250"/>
      <c r="D8" s="250"/>
      <c r="E8" s="250" t="s">
        <v>15</v>
      </c>
      <c r="F8" s="246" t="s">
        <v>16</v>
      </c>
      <c r="G8" s="246"/>
      <c r="H8" s="246"/>
      <c r="I8" s="246"/>
      <c r="J8" s="246"/>
      <c r="K8" s="246"/>
      <c r="L8" s="246"/>
      <c r="M8" s="246"/>
      <c r="N8" s="246"/>
      <c r="O8" s="246"/>
      <c r="P8" s="246"/>
      <c r="R8" s="112"/>
      <c r="S8" s="61"/>
    </row>
    <row r="9" spans="1:27" ht="15" customHeight="1" x14ac:dyDescent="0.25">
      <c r="A9" s="266"/>
      <c r="B9" s="246"/>
      <c r="C9" s="250"/>
      <c r="D9" s="250"/>
      <c r="E9" s="250"/>
      <c r="F9" s="246" t="s">
        <v>1641</v>
      </c>
      <c r="G9" s="246"/>
      <c r="H9" s="246"/>
      <c r="I9" s="246"/>
      <c r="J9" s="246"/>
      <c r="K9" s="143"/>
      <c r="L9" s="143"/>
      <c r="M9" s="143"/>
      <c r="N9" s="143"/>
      <c r="O9" s="143"/>
      <c r="P9" s="268" t="s">
        <v>1642</v>
      </c>
      <c r="R9" s="61"/>
      <c r="S9" s="61"/>
    </row>
    <row r="10" spans="1:27" ht="18" customHeight="1" x14ac:dyDescent="0.25">
      <c r="A10" s="266"/>
      <c r="B10" s="246"/>
      <c r="C10" s="250"/>
      <c r="D10" s="250"/>
      <c r="E10" s="250"/>
      <c r="F10" s="250" t="s">
        <v>15</v>
      </c>
      <c r="G10" s="264" t="s">
        <v>16</v>
      </c>
      <c r="H10" s="264"/>
      <c r="I10" s="264"/>
      <c r="J10" s="264"/>
      <c r="K10" s="185" t="s">
        <v>25</v>
      </c>
      <c r="L10" s="143"/>
      <c r="M10" s="143"/>
      <c r="N10" s="143"/>
      <c r="O10" s="143"/>
      <c r="P10" s="268"/>
    </row>
    <row r="11" spans="1:27" ht="68.25" customHeight="1" x14ac:dyDescent="0.25">
      <c r="A11" s="266"/>
      <c r="B11" s="246"/>
      <c r="C11" s="250"/>
      <c r="D11" s="250"/>
      <c r="E11" s="250"/>
      <c r="F11" s="250"/>
      <c r="G11" s="209" t="s">
        <v>21</v>
      </c>
      <c r="H11" s="209" t="s">
        <v>22</v>
      </c>
      <c r="I11" s="209" t="s">
        <v>23</v>
      </c>
      <c r="J11" s="210" t="s">
        <v>24</v>
      </c>
      <c r="K11" s="185"/>
      <c r="L11" s="143"/>
      <c r="M11" s="143"/>
      <c r="N11" s="143"/>
      <c r="O11" s="143"/>
      <c r="P11" s="268"/>
    </row>
    <row r="12" spans="1:27" ht="15" customHeight="1" x14ac:dyDescent="0.25">
      <c r="A12" s="267"/>
      <c r="B12" s="246"/>
      <c r="C12" s="209" t="s">
        <v>27</v>
      </c>
      <c r="D12" s="209" t="s">
        <v>27</v>
      </c>
      <c r="E12" s="209" t="s">
        <v>29</v>
      </c>
      <c r="F12" s="209" t="s">
        <v>29</v>
      </c>
      <c r="G12" s="209" t="s">
        <v>29</v>
      </c>
      <c r="H12" s="209" t="s">
        <v>29</v>
      </c>
      <c r="I12" s="209" t="s">
        <v>29</v>
      </c>
      <c r="J12" s="210" t="s">
        <v>29</v>
      </c>
      <c r="K12" s="185" t="s">
        <v>30</v>
      </c>
      <c r="L12" s="143"/>
      <c r="M12" s="143"/>
      <c r="N12" s="143"/>
      <c r="O12" s="143"/>
      <c r="P12" s="209" t="s">
        <v>29</v>
      </c>
    </row>
    <row r="13" spans="1:27" ht="11.25" x14ac:dyDescent="0.2">
      <c r="A13" s="20">
        <v>1</v>
      </c>
      <c r="B13" s="21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  <c r="K13" s="22">
        <v>10</v>
      </c>
      <c r="L13" s="22">
        <v>10</v>
      </c>
      <c r="M13" s="22">
        <v>10</v>
      </c>
      <c r="N13" s="22">
        <v>10</v>
      </c>
      <c r="O13" s="22">
        <v>10</v>
      </c>
      <c r="P13" s="22">
        <v>11</v>
      </c>
    </row>
    <row r="14" spans="1:27" ht="27" customHeight="1" x14ac:dyDescent="0.25">
      <c r="A14" s="199"/>
      <c r="B14" s="31" t="s">
        <v>1657</v>
      </c>
      <c r="C14" s="28">
        <f>C15+C16</f>
        <v>188927.78000000003</v>
      </c>
      <c r="D14" s="28">
        <f>D15+D16</f>
        <v>207789.33</v>
      </c>
      <c r="E14" s="28">
        <f>E15+E16</f>
        <v>7531916122.612999</v>
      </c>
      <c r="F14" s="28">
        <f>F15+F16</f>
        <v>6753928673.7799997</v>
      </c>
      <c r="G14" s="28">
        <f>G15+G16</f>
        <v>2447303206.3099999</v>
      </c>
      <c r="H14" s="28">
        <f t="shared" ref="H14:P14" si="0">H15+H16</f>
        <v>2973964179.7399998</v>
      </c>
      <c r="I14" s="28">
        <f t="shared" si="0"/>
        <v>1326783787.73</v>
      </c>
      <c r="J14" s="28">
        <f t="shared" si="0"/>
        <v>5877500</v>
      </c>
      <c r="K14" s="28" t="e">
        <f t="shared" si="0"/>
        <v>#REF!</v>
      </c>
      <c r="L14" s="28" t="e">
        <f t="shared" si="0"/>
        <v>#REF!</v>
      </c>
      <c r="M14" s="28" t="e">
        <f t="shared" si="0"/>
        <v>#REF!</v>
      </c>
      <c r="N14" s="28" t="e">
        <f t="shared" si="0"/>
        <v>#REF!</v>
      </c>
      <c r="O14" s="28" t="e">
        <f t="shared" si="0"/>
        <v>#REF!</v>
      </c>
      <c r="P14" s="28">
        <f t="shared" si="0"/>
        <v>777987448.83300006</v>
      </c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</row>
    <row r="15" spans="1:27" ht="27" customHeight="1" x14ac:dyDescent="0.25">
      <c r="A15" s="199"/>
      <c r="B15" s="31" t="s">
        <v>1658</v>
      </c>
      <c r="C15" s="28">
        <f t="shared" ref="C15:P15" si="1">C18+C90+C164+C233</f>
        <v>162295.03000000003</v>
      </c>
      <c r="D15" s="28">
        <f t="shared" si="1"/>
        <v>178229.38999999998</v>
      </c>
      <c r="E15" s="28">
        <f t="shared" si="1"/>
        <v>6476430250.0529995</v>
      </c>
      <c r="F15" s="28">
        <f t="shared" si="1"/>
        <v>5807757488.2199993</v>
      </c>
      <c r="G15" s="28">
        <f t="shared" si="1"/>
        <v>2447303206.3099999</v>
      </c>
      <c r="H15" s="28">
        <f t="shared" si="1"/>
        <v>2159436236.4200001</v>
      </c>
      <c r="I15" s="28">
        <f t="shared" si="1"/>
        <v>1201018045.49</v>
      </c>
      <c r="J15" s="28">
        <f t="shared" si="1"/>
        <v>0</v>
      </c>
      <c r="K15" s="28" t="e">
        <f t="shared" si="1"/>
        <v>#REF!</v>
      </c>
      <c r="L15" s="28" t="e">
        <f t="shared" si="1"/>
        <v>#REF!</v>
      </c>
      <c r="M15" s="28" t="e">
        <f t="shared" si="1"/>
        <v>#REF!</v>
      </c>
      <c r="N15" s="28" t="e">
        <f t="shared" si="1"/>
        <v>#REF!</v>
      </c>
      <c r="O15" s="28" t="e">
        <f t="shared" si="1"/>
        <v>#REF!</v>
      </c>
      <c r="P15" s="28">
        <f t="shared" si="1"/>
        <v>668672761.83300006</v>
      </c>
      <c r="Q15" s="101"/>
      <c r="R15" s="101"/>
      <c r="S15" s="101"/>
      <c r="T15" s="101"/>
      <c r="U15" s="101"/>
      <c r="V15" s="101"/>
      <c r="W15" s="101"/>
    </row>
    <row r="16" spans="1:27" ht="27" customHeight="1" x14ac:dyDescent="0.25">
      <c r="A16" s="199"/>
      <c r="B16" s="31" t="s">
        <v>1660</v>
      </c>
      <c r="C16" s="28">
        <f t="shared" ref="C16:P16" si="2">C76+C132+C213+C275</f>
        <v>26632.75</v>
      </c>
      <c r="D16" s="28">
        <f t="shared" si="2"/>
        <v>29559.939999999995</v>
      </c>
      <c r="E16" s="28">
        <f t="shared" si="2"/>
        <v>1055485872.5599999</v>
      </c>
      <c r="F16" s="28">
        <f t="shared" si="2"/>
        <v>946171185.56000006</v>
      </c>
      <c r="G16" s="28">
        <f t="shared" si="2"/>
        <v>0</v>
      </c>
      <c r="H16" s="28">
        <f t="shared" si="2"/>
        <v>814527943.31999993</v>
      </c>
      <c r="I16" s="28">
        <f t="shared" si="2"/>
        <v>125765742.24000001</v>
      </c>
      <c r="J16" s="28">
        <f t="shared" si="2"/>
        <v>5877500</v>
      </c>
      <c r="K16" s="28" t="e">
        <f t="shared" si="2"/>
        <v>#REF!</v>
      </c>
      <c r="L16" s="28" t="e">
        <f t="shared" si="2"/>
        <v>#REF!</v>
      </c>
      <c r="M16" s="28" t="e">
        <f t="shared" si="2"/>
        <v>#REF!</v>
      </c>
      <c r="N16" s="28" t="e">
        <f t="shared" si="2"/>
        <v>#REF!</v>
      </c>
      <c r="O16" s="28" t="e">
        <f t="shared" si="2"/>
        <v>#REF!</v>
      </c>
      <c r="P16" s="28">
        <f t="shared" si="2"/>
        <v>109314687</v>
      </c>
      <c r="Q16" s="101"/>
      <c r="R16" s="101"/>
      <c r="S16" s="101"/>
      <c r="T16" s="101"/>
      <c r="U16" s="101"/>
      <c r="V16" s="101"/>
      <c r="W16" s="101"/>
    </row>
    <row r="17" spans="1:23" ht="27" customHeight="1" x14ac:dyDescent="0.25">
      <c r="A17" s="199"/>
      <c r="B17" s="31" t="s">
        <v>32</v>
      </c>
      <c r="C17" s="28">
        <f>C18+C76</f>
        <v>52440.739999999991</v>
      </c>
      <c r="D17" s="28">
        <f t="shared" ref="D17:P17" si="3">D18+D76</f>
        <v>58285.93</v>
      </c>
      <c r="E17" s="28">
        <f t="shared" si="3"/>
        <v>2110716751.47</v>
      </c>
      <c r="F17" s="28">
        <f t="shared" si="3"/>
        <v>1899021489.1100001</v>
      </c>
      <c r="G17" s="28">
        <f t="shared" si="3"/>
        <v>681884137.13999999</v>
      </c>
      <c r="H17" s="28">
        <f t="shared" si="3"/>
        <v>1120784630.3099999</v>
      </c>
      <c r="I17" s="28">
        <f t="shared" si="3"/>
        <v>90475221.659999996</v>
      </c>
      <c r="J17" s="28">
        <f t="shared" si="3"/>
        <v>5877500</v>
      </c>
      <c r="K17" s="28" t="e">
        <f t="shared" si="3"/>
        <v>#REF!</v>
      </c>
      <c r="L17" s="28" t="e">
        <f t="shared" si="3"/>
        <v>#REF!</v>
      </c>
      <c r="M17" s="28" t="e">
        <f t="shared" si="3"/>
        <v>#REF!</v>
      </c>
      <c r="N17" s="28" t="e">
        <f t="shared" si="3"/>
        <v>#REF!</v>
      </c>
      <c r="O17" s="28" t="e">
        <f t="shared" si="3"/>
        <v>#REF!</v>
      </c>
      <c r="P17" s="28">
        <f t="shared" si="3"/>
        <v>211695262.36000001</v>
      </c>
      <c r="Q17" s="101"/>
      <c r="R17" s="101"/>
      <c r="S17" s="101"/>
      <c r="T17" s="101"/>
      <c r="U17" s="101"/>
      <c r="V17" s="101"/>
      <c r="W17" s="101"/>
    </row>
    <row r="18" spans="1:23" s="47" customFormat="1" ht="31.5" customHeight="1" x14ac:dyDescent="0.25">
      <c r="A18" s="199"/>
      <c r="B18" s="31" t="s">
        <v>33</v>
      </c>
      <c r="C18" s="28">
        <f>C20+C66</f>
        <v>43272.869999999995</v>
      </c>
      <c r="D18" s="28">
        <f t="shared" ref="D18:P18" si="4">D20+D66</f>
        <v>47643.26</v>
      </c>
      <c r="E18" s="28">
        <f t="shared" si="4"/>
        <v>1645070340.47</v>
      </c>
      <c r="F18" s="28">
        <f t="shared" si="4"/>
        <v>1494088467.1100001</v>
      </c>
      <c r="G18" s="28">
        <f t="shared" si="4"/>
        <v>681884137.13999999</v>
      </c>
      <c r="H18" s="28">
        <f t="shared" si="4"/>
        <v>737499906.6099999</v>
      </c>
      <c r="I18" s="28">
        <f t="shared" si="4"/>
        <v>74704423.359999999</v>
      </c>
      <c r="J18" s="28">
        <f t="shared" si="4"/>
        <v>0</v>
      </c>
      <c r="K18" s="28" t="e">
        <f t="shared" si="4"/>
        <v>#REF!</v>
      </c>
      <c r="L18" s="28">
        <f t="shared" si="4"/>
        <v>0</v>
      </c>
      <c r="M18" s="28">
        <f t="shared" si="4"/>
        <v>0</v>
      </c>
      <c r="N18" s="28">
        <f t="shared" si="4"/>
        <v>0</v>
      </c>
      <c r="O18" s="28">
        <f t="shared" si="4"/>
        <v>0</v>
      </c>
      <c r="P18" s="28">
        <f t="shared" si="4"/>
        <v>150981873.36000001</v>
      </c>
      <c r="Q18" s="101"/>
      <c r="R18" s="101"/>
      <c r="S18" s="101"/>
      <c r="T18" s="101"/>
      <c r="U18" s="101"/>
      <c r="V18" s="101"/>
      <c r="W18" s="101"/>
    </row>
    <row r="19" spans="1:23" x14ac:dyDescent="0.25">
      <c r="A19" s="199"/>
      <c r="B19" s="25" t="s">
        <v>34</v>
      </c>
      <c r="C19" s="28"/>
      <c r="D19" s="28"/>
      <c r="E19" s="28"/>
      <c r="F19" s="28"/>
      <c r="G19" s="28"/>
      <c r="H19" s="28"/>
      <c r="I19" s="28"/>
      <c r="J19" s="28"/>
      <c r="K19" s="186"/>
      <c r="L19" s="186"/>
      <c r="M19" s="186"/>
      <c r="N19" s="186"/>
      <c r="O19" s="186"/>
      <c r="P19" s="187"/>
      <c r="Q19" s="101"/>
    </row>
    <row r="20" spans="1:23" s="47" customFormat="1" ht="31.5" x14ac:dyDescent="0.25">
      <c r="A20" s="199"/>
      <c r="B20" s="31" t="s">
        <v>35</v>
      </c>
      <c r="C20" s="28">
        <f>C22+C27+C34+C39+C40+C41+C43+C44+C45+C47+C49+C51+C53+C54+C55+C57+C59+C60+C62+C64</f>
        <v>37112.469999999994</v>
      </c>
      <c r="D20" s="28">
        <f t="shared" ref="D20:P20" si="5">D22+D27+D34+D39+D40+D41+D43+D44+D45+D47+D49+D51+D53+D54+D55+D57+D59+D60+D62+D64</f>
        <v>40943.550000000003</v>
      </c>
      <c r="E20" s="28">
        <f t="shared" si="5"/>
        <v>1416646830</v>
      </c>
      <c r="F20" s="28">
        <f t="shared" si="5"/>
        <v>1284022262</v>
      </c>
      <c r="G20" s="28">
        <f t="shared" si="5"/>
        <v>674111687.54999995</v>
      </c>
      <c r="H20" s="28">
        <f t="shared" si="5"/>
        <v>545709461.3499999</v>
      </c>
      <c r="I20" s="28">
        <f t="shared" si="5"/>
        <v>64201113.099999994</v>
      </c>
      <c r="J20" s="28">
        <f t="shared" si="5"/>
        <v>0</v>
      </c>
      <c r="K20" s="28">
        <f t="shared" si="5"/>
        <v>0</v>
      </c>
      <c r="L20" s="28">
        <f t="shared" si="5"/>
        <v>0</v>
      </c>
      <c r="M20" s="28">
        <f t="shared" si="5"/>
        <v>0</v>
      </c>
      <c r="N20" s="28">
        <f t="shared" si="5"/>
        <v>0</v>
      </c>
      <c r="O20" s="28">
        <f t="shared" si="5"/>
        <v>0</v>
      </c>
      <c r="P20" s="28">
        <f t="shared" si="5"/>
        <v>132624568</v>
      </c>
      <c r="Q20" s="101"/>
      <c r="T20" s="207"/>
      <c r="U20" s="207"/>
    </row>
    <row r="21" spans="1:23" x14ac:dyDescent="0.25">
      <c r="A21" s="199"/>
      <c r="B21" s="31" t="s">
        <v>36</v>
      </c>
      <c r="C21" s="209"/>
      <c r="D21" s="209"/>
      <c r="E21" s="209"/>
      <c r="F21" s="209"/>
      <c r="G21" s="209"/>
      <c r="H21" s="209"/>
      <c r="I21" s="209"/>
      <c r="J21" s="209"/>
      <c r="K21" s="186"/>
      <c r="L21" s="186"/>
      <c r="M21" s="186"/>
      <c r="N21" s="186"/>
      <c r="O21" s="186"/>
      <c r="P21" s="187"/>
      <c r="Q21" s="101"/>
    </row>
    <row r="22" spans="1:23" ht="21" x14ac:dyDescent="0.25">
      <c r="A22" s="199">
        <v>1</v>
      </c>
      <c r="B22" s="35" t="s">
        <v>37</v>
      </c>
      <c r="C22" s="209">
        <v>1045.18</v>
      </c>
      <c r="D22" s="45">
        <v>1107.9000000000001</v>
      </c>
      <c r="E22" s="209">
        <f>F22+P22</f>
        <v>38333339.999999993</v>
      </c>
      <c r="F22" s="209">
        <f>G22+H22+I22+J22</f>
        <v>36163227.999999993</v>
      </c>
      <c r="G22" s="209">
        <v>18985694.699999999</v>
      </c>
      <c r="H22" s="209">
        <v>15369371.899999999</v>
      </c>
      <c r="I22" s="209">
        <v>1808161.4</v>
      </c>
      <c r="J22" s="209">
        <v>0</v>
      </c>
      <c r="K22" s="186"/>
      <c r="L22" s="186"/>
      <c r="M22" s="186"/>
      <c r="N22" s="186"/>
      <c r="O22" s="186"/>
      <c r="P22" s="188">
        <v>2170112</v>
      </c>
      <c r="Q22" s="101"/>
    </row>
    <row r="23" spans="1:23" ht="11.25" hidden="1" customHeight="1" x14ac:dyDescent="0.2">
      <c r="A23" s="199">
        <v>1</v>
      </c>
      <c r="B23" s="36" t="s">
        <v>39</v>
      </c>
      <c r="C23" s="209">
        <v>182.34</v>
      </c>
      <c r="D23" s="45">
        <v>3522.3700000000003</v>
      </c>
      <c r="E23" s="209">
        <f t="shared" ref="E23:E64" si="6">F23+P23</f>
        <v>14533730</v>
      </c>
      <c r="F23" s="209">
        <f t="shared" ref="F23:F64" si="7">G23+H23+I23+J23</f>
        <v>6308964.0000000009</v>
      </c>
      <c r="G23" s="209">
        <v>3312206.1</v>
      </c>
      <c r="H23" s="209">
        <v>2681309.7000000002</v>
      </c>
      <c r="I23" s="209">
        <v>315448.2</v>
      </c>
      <c r="J23" s="209"/>
      <c r="K23" s="186"/>
      <c r="L23" s="186"/>
      <c r="M23" s="186"/>
      <c r="N23" s="186"/>
      <c r="O23" s="186"/>
      <c r="P23" s="188">
        <v>8224766</v>
      </c>
      <c r="Q23" s="101"/>
    </row>
    <row r="24" spans="1:23" ht="11.25" hidden="1" customHeight="1" x14ac:dyDescent="0.2">
      <c r="A24" s="199">
        <v>2</v>
      </c>
      <c r="B24" s="36" t="s">
        <v>41</v>
      </c>
      <c r="C24" s="209">
        <v>320.3</v>
      </c>
      <c r="D24" s="45">
        <v>1107.9000000000001</v>
      </c>
      <c r="E24" s="209">
        <f t="shared" si="6"/>
        <v>13252492</v>
      </c>
      <c r="F24" s="209">
        <f t="shared" si="7"/>
        <v>11082380</v>
      </c>
      <c r="G24" s="209">
        <v>5818249.5</v>
      </c>
      <c r="H24" s="209">
        <v>4710011.5</v>
      </c>
      <c r="I24" s="209">
        <v>554119</v>
      </c>
      <c r="J24" s="209"/>
      <c r="K24" s="186"/>
      <c r="L24" s="186"/>
      <c r="M24" s="186"/>
      <c r="N24" s="186"/>
      <c r="O24" s="186"/>
      <c r="P24" s="188">
        <v>2170112</v>
      </c>
      <c r="Q24" s="101"/>
    </row>
    <row r="25" spans="1:23" ht="11.25" hidden="1" customHeight="1" x14ac:dyDescent="0.2">
      <c r="A25" s="199">
        <v>3</v>
      </c>
      <c r="B25" s="36" t="s">
        <v>43</v>
      </c>
      <c r="C25" s="209">
        <v>338.29</v>
      </c>
      <c r="D25" s="45">
        <v>3522.3700000000003</v>
      </c>
      <c r="E25" s="209">
        <f t="shared" si="6"/>
        <v>19929600</v>
      </c>
      <c r="F25" s="209">
        <f t="shared" si="7"/>
        <v>11704834</v>
      </c>
      <c r="G25" s="209">
        <v>6145037.8499999996</v>
      </c>
      <c r="H25" s="209">
        <v>4974554.45</v>
      </c>
      <c r="I25" s="209">
        <v>585241.69999999995</v>
      </c>
      <c r="J25" s="209"/>
      <c r="K25" s="186"/>
      <c r="L25" s="186"/>
      <c r="M25" s="186"/>
      <c r="N25" s="186"/>
      <c r="O25" s="186"/>
      <c r="P25" s="188">
        <v>8224766</v>
      </c>
      <c r="Q25" s="101"/>
    </row>
    <row r="26" spans="1:23" ht="11.25" hidden="1" customHeight="1" x14ac:dyDescent="0.2">
      <c r="A26" s="199">
        <v>4</v>
      </c>
      <c r="B26" s="36" t="s">
        <v>45</v>
      </c>
      <c r="C26" s="209">
        <v>204.25</v>
      </c>
      <c r="D26" s="45">
        <v>1107.9000000000001</v>
      </c>
      <c r="E26" s="209">
        <f t="shared" si="6"/>
        <v>9237162</v>
      </c>
      <c r="F26" s="209">
        <f t="shared" si="7"/>
        <v>7067050</v>
      </c>
      <c r="G26" s="209">
        <v>3710201.25</v>
      </c>
      <c r="H26" s="209">
        <v>3003496.25</v>
      </c>
      <c r="I26" s="209">
        <v>353352.5</v>
      </c>
      <c r="J26" s="209"/>
      <c r="K26" s="186"/>
      <c r="L26" s="186"/>
      <c r="M26" s="186"/>
      <c r="N26" s="186"/>
      <c r="O26" s="186"/>
      <c r="P26" s="188">
        <v>2170112</v>
      </c>
      <c r="Q26" s="101"/>
    </row>
    <row r="27" spans="1:23" x14ac:dyDescent="0.25">
      <c r="A27" s="199">
        <v>2</v>
      </c>
      <c r="B27" s="35" t="s">
        <v>47</v>
      </c>
      <c r="C27" s="209">
        <v>3284.66</v>
      </c>
      <c r="D27" s="45">
        <v>3522.3700000000003</v>
      </c>
      <c r="E27" s="209">
        <f>F27+P27</f>
        <v>121874001.99999999</v>
      </c>
      <c r="F27" s="209">
        <f t="shared" si="7"/>
        <v>113649235.99999999</v>
      </c>
      <c r="G27" s="209">
        <v>59665848.899999999</v>
      </c>
      <c r="H27" s="209">
        <v>48300925.299999997</v>
      </c>
      <c r="I27" s="209">
        <v>5682461.7999999998</v>
      </c>
      <c r="J27" s="209">
        <v>0</v>
      </c>
      <c r="K27" s="186">
        <f>SUM(K28:K32)</f>
        <v>0</v>
      </c>
      <c r="L27" s="186"/>
      <c r="M27" s="186"/>
      <c r="N27" s="186"/>
      <c r="O27" s="186"/>
      <c r="P27" s="188">
        <v>8224766</v>
      </c>
      <c r="Q27" s="101"/>
    </row>
    <row r="28" spans="1:23" ht="11.25" hidden="1" x14ac:dyDescent="0.2">
      <c r="A28" s="199">
        <v>5</v>
      </c>
      <c r="B28" s="36" t="s">
        <v>49</v>
      </c>
      <c r="C28" s="209">
        <v>731.4</v>
      </c>
      <c r="D28" s="209"/>
      <c r="E28" s="209">
        <f t="shared" si="6"/>
        <v>25306440</v>
      </c>
      <c r="F28" s="209">
        <f t="shared" si="7"/>
        <v>25306440</v>
      </c>
      <c r="G28" s="209">
        <v>13285881</v>
      </c>
      <c r="H28" s="209">
        <v>10755237</v>
      </c>
      <c r="I28" s="209">
        <v>1265322</v>
      </c>
      <c r="J28" s="209"/>
      <c r="K28" s="186"/>
      <c r="L28" s="186"/>
      <c r="M28" s="186"/>
      <c r="N28" s="186"/>
      <c r="O28" s="186"/>
      <c r="P28" s="187"/>
      <c r="Q28" s="101"/>
    </row>
    <row r="29" spans="1:23" ht="11.25" hidden="1" x14ac:dyDescent="0.2">
      <c r="A29" s="199">
        <v>6</v>
      </c>
      <c r="B29" s="36" t="s">
        <v>50</v>
      </c>
      <c r="C29" s="209">
        <v>662.4</v>
      </c>
      <c r="D29" s="209"/>
      <c r="E29" s="209">
        <f t="shared" si="6"/>
        <v>22919040</v>
      </c>
      <c r="F29" s="209">
        <f t="shared" si="7"/>
        <v>22919040</v>
      </c>
      <c r="G29" s="209">
        <v>12032496</v>
      </c>
      <c r="H29" s="209">
        <v>9740592</v>
      </c>
      <c r="I29" s="209">
        <v>1145952</v>
      </c>
      <c r="J29" s="209"/>
      <c r="K29" s="186"/>
      <c r="L29" s="186"/>
      <c r="M29" s="186"/>
      <c r="N29" s="186"/>
      <c r="O29" s="186"/>
      <c r="P29" s="187"/>
      <c r="Q29" s="101"/>
    </row>
    <row r="30" spans="1:23" ht="11.25" hidden="1" x14ac:dyDescent="0.2">
      <c r="A30" s="199">
        <v>7</v>
      </c>
      <c r="B30" s="36" t="s">
        <v>51</v>
      </c>
      <c r="C30" s="209">
        <v>626.91999999999996</v>
      </c>
      <c r="D30" s="209"/>
      <c r="E30" s="209">
        <f t="shared" si="6"/>
        <v>21691432</v>
      </c>
      <c r="F30" s="209">
        <f t="shared" si="7"/>
        <v>21691432</v>
      </c>
      <c r="G30" s="209">
        <v>11388001.800000001</v>
      </c>
      <c r="H30" s="209">
        <v>9218858.5999999996</v>
      </c>
      <c r="I30" s="209">
        <v>1084571.6000000001</v>
      </c>
      <c r="J30" s="209"/>
      <c r="K30" s="186"/>
      <c r="L30" s="186"/>
      <c r="M30" s="186"/>
      <c r="N30" s="186"/>
      <c r="O30" s="186"/>
      <c r="P30" s="187"/>
      <c r="Q30" s="101"/>
    </row>
    <row r="31" spans="1:23" ht="11.25" hidden="1" x14ac:dyDescent="0.2">
      <c r="A31" s="199">
        <v>8</v>
      </c>
      <c r="B31" s="36" t="s">
        <v>53</v>
      </c>
      <c r="C31" s="209">
        <v>617.73</v>
      </c>
      <c r="D31" s="209"/>
      <c r="E31" s="209">
        <f t="shared" si="6"/>
        <v>21373458</v>
      </c>
      <c r="F31" s="209">
        <f t="shared" si="7"/>
        <v>21373458</v>
      </c>
      <c r="G31" s="209">
        <v>11221065.450000001</v>
      </c>
      <c r="H31" s="209">
        <v>9083719.6499999985</v>
      </c>
      <c r="I31" s="209">
        <v>1068672.8999999999</v>
      </c>
      <c r="J31" s="209"/>
      <c r="K31" s="186"/>
      <c r="L31" s="186"/>
      <c r="M31" s="186"/>
      <c r="N31" s="186"/>
      <c r="O31" s="186"/>
      <c r="P31" s="187"/>
      <c r="Q31" s="101"/>
    </row>
    <row r="32" spans="1:23" ht="11.25" hidden="1" x14ac:dyDescent="0.2">
      <c r="A32" s="199">
        <v>9</v>
      </c>
      <c r="B32" s="36" t="s">
        <v>55</v>
      </c>
      <c r="C32" s="209">
        <v>646.21</v>
      </c>
      <c r="D32" s="209"/>
      <c r="E32" s="209">
        <f t="shared" si="6"/>
        <v>22358866</v>
      </c>
      <c r="F32" s="209">
        <f t="shared" si="7"/>
        <v>22358866</v>
      </c>
      <c r="G32" s="209">
        <v>11738404.65</v>
      </c>
      <c r="H32" s="209">
        <v>9502518.0499999989</v>
      </c>
      <c r="I32" s="209">
        <v>1117943.3</v>
      </c>
      <c r="J32" s="209"/>
      <c r="K32" s="186"/>
      <c r="L32" s="186"/>
      <c r="M32" s="186"/>
      <c r="N32" s="186"/>
      <c r="O32" s="186"/>
      <c r="P32" s="187"/>
      <c r="Q32" s="101"/>
    </row>
    <row r="33" spans="1:24" x14ac:dyDescent="0.25">
      <c r="A33" s="199"/>
      <c r="B33" s="31" t="s">
        <v>57</v>
      </c>
      <c r="C33" s="209"/>
      <c r="D33" s="209"/>
      <c r="E33" s="209"/>
      <c r="F33" s="209"/>
      <c r="G33" s="209"/>
      <c r="H33" s="209"/>
      <c r="I33" s="209"/>
      <c r="J33" s="209"/>
      <c r="K33" s="186"/>
      <c r="L33" s="186"/>
      <c r="M33" s="186"/>
      <c r="N33" s="186"/>
      <c r="O33" s="186"/>
      <c r="P33" s="187"/>
      <c r="Q33" s="101"/>
    </row>
    <row r="34" spans="1:24" ht="21" x14ac:dyDescent="0.25">
      <c r="A34" s="199">
        <v>3</v>
      </c>
      <c r="B34" s="35" t="s">
        <v>58</v>
      </c>
      <c r="C34" s="209">
        <v>1264.7</v>
      </c>
      <c r="D34" s="45">
        <v>1317.9</v>
      </c>
      <c r="E34" s="209">
        <f>F34+P34</f>
        <v>45599340</v>
      </c>
      <c r="F34" s="209">
        <f t="shared" si="7"/>
        <v>43758620</v>
      </c>
      <c r="G34" s="209">
        <v>22973275.5</v>
      </c>
      <c r="H34" s="209">
        <v>18597413.5</v>
      </c>
      <c r="I34" s="209">
        <v>2187931</v>
      </c>
      <c r="J34" s="209">
        <v>0</v>
      </c>
      <c r="K34" s="186"/>
      <c r="L34" s="186"/>
      <c r="M34" s="186"/>
      <c r="N34" s="186"/>
      <c r="O34" s="186"/>
      <c r="P34" s="188">
        <v>1840720</v>
      </c>
      <c r="Q34" s="101"/>
      <c r="S34" s="101"/>
      <c r="T34" s="101"/>
      <c r="U34" s="101"/>
      <c r="V34" s="101"/>
      <c r="W34" s="101"/>
      <c r="X34" s="101"/>
    </row>
    <row r="35" spans="1:24" ht="11.25" hidden="1" customHeight="1" x14ac:dyDescent="0.2">
      <c r="A35" s="199">
        <v>10</v>
      </c>
      <c r="B35" s="36" t="s">
        <v>60</v>
      </c>
      <c r="C35" s="209">
        <v>490.2</v>
      </c>
      <c r="D35" s="209"/>
      <c r="E35" s="209">
        <f t="shared" si="6"/>
        <v>16960920</v>
      </c>
      <c r="F35" s="209">
        <f t="shared" si="7"/>
        <v>16960920</v>
      </c>
      <c r="G35" s="209">
        <v>8904483</v>
      </c>
      <c r="H35" s="209">
        <v>7208391</v>
      </c>
      <c r="I35" s="209">
        <v>848046</v>
      </c>
      <c r="J35" s="209"/>
      <c r="K35" s="186"/>
      <c r="L35" s="186"/>
      <c r="M35" s="186"/>
      <c r="N35" s="186"/>
      <c r="O35" s="186"/>
      <c r="P35" s="187"/>
      <c r="Q35" s="101"/>
    </row>
    <row r="36" spans="1:24" ht="11.25" hidden="1" customHeight="1" x14ac:dyDescent="0.2">
      <c r="A36" s="199">
        <v>11</v>
      </c>
      <c r="B36" s="36" t="s">
        <v>61</v>
      </c>
      <c r="C36" s="209">
        <v>384</v>
      </c>
      <c r="D36" s="209"/>
      <c r="E36" s="209">
        <f t="shared" si="6"/>
        <v>13286400</v>
      </c>
      <c r="F36" s="209">
        <f t="shared" si="7"/>
        <v>13286400</v>
      </c>
      <c r="G36" s="209">
        <v>6975360</v>
      </c>
      <c r="H36" s="209">
        <v>5646720</v>
      </c>
      <c r="I36" s="209">
        <v>664320</v>
      </c>
      <c r="J36" s="209"/>
      <c r="K36" s="186"/>
      <c r="L36" s="186"/>
      <c r="M36" s="186"/>
      <c r="N36" s="186"/>
      <c r="O36" s="186"/>
      <c r="P36" s="187"/>
      <c r="Q36" s="101"/>
    </row>
    <row r="37" spans="1:24" ht="11.25" hidden="1" customHeight="1" x14ac:dyDescent="0.2">
      <c r="A37" s="199">
        <v>12</v>
      </c>
      <c r="B37" s="36" t="s">
        <v>63</v>
      </c>
      <c r="C37" s="209">
        <v>390.5</v>
      </c>
      <c r="D37" s="209"/>
      <c r="E37" s="209">
        <f t="shared" si="6"/>
        <v>13511300</v>
      </c>
      <c r="F37" s="209">
        <f t="shared" si="7"/>
        <v>13511300</v>
      </c>
      <c r="G37" s="209">
        <v>7093432.5</v>
      </c>
      <c r="H37" s="209">
        <v>5742302.5</v>
      </c>
      <c r="I37" s="209">
        <v>675565</v>
      </c>
      <c r="J37" s="209"/>
      <c r="K37" s="186"/>
      <c r="L37" s="186"/>
      <c r="M37" s="186"/>
      <c r="N37" s="186"/>
      <c r="O37" s="186"/>
      <c r="P37" s="187"/>
      <c r="Q37" s="101"/>
    </row>
    <row r="38" spans="1:24" ht="12" customHeight="1" x14ac:dyDescent="0.25">
      <c r="A38" s="199"/>
      <c r="B38" s="31" t="s">
        <v>65</v>
      </c>
      <c r="C38" s="209"/>
      <c r="D38" s="209"/>
      <c r="E38" s="209"/>
      <c r="F38" s="209"/>
      <c r="G38" s="209"/>
      <c r="H38" s="209"/>
      <c r="I38" s="209"/>
      <c r="J38" s="209"/>
      <c r="K38" s="186"/>
      <c r="L38" s="186"/>
      <c r="M38" s="186"/>
      <c r="N38" s="186"/>
      <c r="O38" s="186"/>
      <c r="P38" s="187"/>
      <c r="Q38" s="101"/>
    </row>
    <row r="39" spans="1:24" x14ac:dyDescent="0.25">
      <c r="A39" s="199">
        <v>4</v>
      </c>
      <c r="B39" s="35" t="s">
        <v>66</v>
      </c>
      <c r="C39" s="209">
        <v>2764.42</v>
      </c>
      <c r="D39" s="45">
        <v>3024.1</v>
      </c>
      <c r="E39" s="209">
        <f>F39+P39</f>
        <v>104633860</v>
      </c>
      <c r="F39" s="209">
        <f t="shared" si="7"/>
        <v>95579732</v>
      </c>
      <c r="G39" s="209">
        <v>50179359.300000004</v>
      </c>
      <c r="H39" s="209">
        <v>40621386.100000001</v>
      </c>
      <c r="I39" s="209">
        <v>4778986.5999999996</v>
      </c>
      <c r="J39" s="209">
        <v>0</v>
      </c>
      <c r="K39" s="186"/>
      <c r="L39" s="186"/>
      <c r="M39" s="186"/>
      <c r="N39" s="186"/>
      <c r="O39" s="186"/>
      <c r="P39" s="188">
        <v>9054128</v>
      </c>
      <c r="Q39" s="101"/>
      <c r="R39" s="101"/>
      <c r="S39" s="101"/>
      <c r="T39" s="101"/>
      <c r="U39" s="101"/>
      <c r="V39" s="101"/>
    </row>
    <row r="40" spans="1:24" ht="21" x14ac:dyDescent="0.25">
      <c r="A40" s="199">
        <v>5</v>
      </c>
      <c r="B40" s="35" t="s">
        <v>89</v>
      </c>
      <c r="C40" s="209">
        <v>1780.1</v>
      </c>
      <c r="D40" s="45">
        <v>1983.73</v>
      </c>
      <c r="E40" s="209">
        <f t="shared" si="6"/>
        <v>68637058</v>
      </c>
      <c r="F40" s="209">
        <f t="shared" si="7"/>
        <v>61591460</v>
      </c>
      <c r="G40" s="209">
        <v>32335516.5</v>
      </c>
      <c r="H40" s="209">
        <v>26176370.5</v>
      </c>
      <c r="I40" s="209">
        <v>3079573</v>
      </c>
      <c r="J40" s="209">
        <v>0</v>
      </c>
      <c r="K40" s="186"/>
      <c r="L40" s="186"/>
      <c r="M40" s="186"/>
      <c r="N40" s="186"/>
      <c r="O40" s="186"/>
      <c r="P40" s="188">
        <v>7045598</v>
      </c>
      <c r="Q40" s="101"/>
    </row>
    <row r="41" spans="1:24" ht="21" x14ac:dyDescent="0.25">
      <c r="A41" s="199">
        <v>6</v>
      </c>
      <c r="B41" s="35" t="s">
        <v>107</v>
      </c>
      <c r="C41" s="209">
        <v>2663.2</v>
      </c>
      <c r="D41" s="45">
        <v>2874.1099999999997</v>
      </c>
      <c r="E41" s="209">
        <f t="shared" si="6"/>
        <v>99444206</v>
      </c>
      <c r="F41" s="209">
        <f t="shared" si="7"/>
        <v>92146720</v>
      </c>
      <c r="G41" s="209">
        <v>48377028</v>
      </c>
      <c r="H41" s="209">
        <v>39162356</v>
      </c>
      <c r="I41" s="209">
        <v>4607336</v>
      </c>
      <c r="J41" s="209">
        <v>0</v>
      </c>
      <c r="K41" s="186"/>
      <c r="L41" s="186"/>
      <c r="M41" s="186"/>
      <c r="N41" s="186"/>
      <c r="O41" s="186"/>
      <c r="P41" s="188">
        <v>7297486</v>
      </c>
      <c r="Q41" s="101"/>
      <c r="T41" s="101"/>
      <c r="U41" s="101"/>
      <c r="V41" s="101"/>
      <c r="W41" s="101"/>
    </row>
    <row r="42" spans="1:24" x14ac:dyDescent="0.25">
      <c r="A42" s="199"/>
      <c r="B42" s="31" t="s">
        <v>119</v>
      </c>
      <c r="C42" s="209"/>
      <c r="D42" s="209"/>
      <c r="E42" s="209"/>
      <c r="F42" s="209"/>
      <c r="G42" s="209"/>
      <c r="H42" s="209"/>
      <c r="I42" s="209"/>
      <c r="J42" s="209"/>
      <c r="K42" s="186"/>
      <c r="L42" s="186"/>
      <c r="M42" s="186"/>
      <c r="N42" s="186"/>
      <c r="O42" s="186"/>
      <c r="P42" s="187"/>
      <c r="Q42" s="101"/>
    </row>
    <row r="43" spans="1:24" ht="21" x14ac:dyDescent="0.25">
      <c r="A43" s="199">
        <v>7</v>
      </c>
      <c r="B43" s="35" t="s">
        <v>120</v>
      </c>
      <c r="C43" s="209">
        <v>1625.1</v>
      </c>
      <c r="D43" s="45">
        <v>1764.3</v>
      </c>
      <c r="E43" s="209">
        <f t="shared" si="6"/>
        <v>61044780</v>
      </c>
      <c r="F43" s="209">
        <f t="shared" si="7"/>
        <v>56228460</v>
      </c>
      <c r="G43" s="209">
        <v>29519941.5</v>
      </c>
      <c r="H43" s="209">
        <v>23897095.5</v>
      </c>
      <c r="I43" s="209">
        <v>2811423</v>
      </c>
      <c r="J43" s="209">
        <v>0</v>
      </c>
      <c r="K43" s="186"/>
      <c r="L43" s="186"/>
      <c r="M43" s="186"/>
      <c r="N43" s="186"/>
      <c r="O43" s="186"/>
      <c r="P43" s="188">
        <v>4816320</v>
      </c>
      <c r="Q43" s="101"/>
    </row>
    <row r="44" spans="1:24" ht="21" x14ac:dyDescent="0.25">
      <c r="A44" s="199">
        <v>8</v>
      </c>
      <c r="B44" s="35" t="s">
        <v>142</v>
      </c>
      <c r="C44" s="209">
        <v>3317.16</v>
      </c>
      <c r="D44" s="45">
        <v>3990.52</v>
      </c>
      <c r="E44" s="209">
        <f t="shared" si="6"/>
        <v>138071992</v>
      </c>
      <c r="F44" s="209">
        <f t="shared" si="7"/>
        <v>114773735.99999999</v>
      </c>
      <c r="G44" s="209">
        <v>60256211.399999999</v>
      </c>
      <c r="H44" s="209">
        <v>48778837.799999997</v>
      </c>
      <c r="I44" s="209">
        <v>5738686.7999999998</v>
      </c>
      <c r="J44" s="209">
        <v>0</v>
      </c>
      <c r="K44" s="186"/>
      <c r="L44" s="186"/>
      <c r="M44" s="186"/>
      <c r="N44" s="186"/>
      <c r="O44" s="186"/>
      <c r="P44" s="188">
        <v>23298256</v>
      </c>
      <c r="Q44" s="101"/>
    </row>
    <row r="45" spans="1:24" ht="21" x14ac:dyDescent="0.25">
      <c r="A45" s="199">
        <v>9</v>
      </c>
      <c r="B45" s="35" t="s">
        <v>163</v>
      </c>
      <c r="C45" s="209">
        <v>4024.4</v>
      </c>
      <c r="D45" s="45">
        <v>4234.5</v>
      </c>
      <c r="E45" s="209">
        <f t="shared" si="6"/>
        <v>146513700</v>
      </c>
      <c r="F45" s="209">
        <f t="shared" si="7"/>
        <v>139244240</v>
      </c>
      <c r="G45" s="209">
        <v>73103226</v>
      </c>
      <c r="H45" s="209">
        <v>59178802</v>
      </c>
      <c r="I45" s="209">
        <v>6962212</v>
      </c>
      <c r="J45" s="209">
        <v>0</v>
      </c>
      <c r="K45" s="186"/>
      <c r="L45" s="186"/>
      <c r="M45" s="186"/>
      <c r="N45" s="186"/>
      <c r="O45" s="186"/>
      <c r="P45" s="188">
        <v>7269460.0000000009</v>
      </c>
      <c r="Q45" s="101"/>
    </row>
    <row r="46" spans="1:24" ht="21.75" customHeight="1" x14ac:dyDescent="0.25">
      <c r="A46" s="199"/>
      <c r="B46" s="43" t="s">
        <v>182</v>
      </c>
      <c r="C46" s="209"/>
      <c r="D46" s="209"/>
      <c r="E46" s="209"/>
      <c r="F46" s="209"/>
      <c r="G46" s="209"/>
      <c r="H46" s="209"/>
      <c r="I46" s="209"/>
      <c r="J46" s="209"/>
      <c r="K46" s="186"/>
      <c r="L46" s="186"/>
      <c r="M46" s="186"/>
      <c r="N46" s="186"/>
      <c r="O46" s="186"/>
      <c r="P46" s="187"/>
      <c r="Q46" s="101"/>
    </row>
    <row r="47" spans="1:24" ht="21" x14ac:dyDescent="0.25">
      <c r="A47" s="199">
        <v>10</v>
      </c>
      <c r="B47" s="35" t="s">
        <v>183</v>
      </c>
      <c r="C47" s="209">
        <v>1344.03</v>
      </c>
      <c r="D47" s="45">
        <v>1597.6</v>
      </c>
      <c r="E47" s="209">
        <f t="shared" si="6"/>
        <v>55276960</v>
      </c>
      <c r="F47" s="209">
        <f t="shared" si="7"/>
        <v>46503438</v>
      </c>
      <c r="G47" s="209">
        <v>24414304.950000003</v>
      </c>
      <c r="H47" s="209">
        <v>19763961.149999999</v>
      </c>
      <c r="I47" s="209">
        <v>2325171.9</v>
      </c>
      <c r="J47" s="209">
        <v>0</v>
      </c>
      <c r="K47" s="186"/>
      <c r="L47" s="186"/>
      <c r="M47" s="186"/>
      <c r="N47" s="186"/>
      <c r="O47" s="186"/>
      <c r="P47" s="188">
        <v>8773522</v>
      </c>
      <c r="Q47" s="101"/>
    </row>
    <row r="48" spans="1:24" ht="23.25" customHeight="1" x14ac:dyDescent="0.25">
      <c r="A48" s="199"/>
      <c r="B48" s="43" t="s">
        <v>199</v>
      </c>
      <c r="C48" s="209"/>
      <c r="D48" s="209"/>
      <c r="E48" s="209"/>
      <c r="F48" s="209"/>
      <c r="G48" s="209"/>
      <c r="H48" s="209"/>
      <c r="I48" s="209"/>
      <c r="J48" s="209"/>
      <c r="K48" s="186"/>
      <c r="L48" s="186"/>
      <c r="M48" s="186"/>
      <c r="N48" s="186"/>
      <c r="O48" s="186"/>
      <c r="P48" s="187"/>
      <c r="Q48" s="101"/>
    </row>
    <row r="49" spans="1:17" s="189" customFormat="1" ht="21" x14ac:dyDescent="0.25">
      <c r="A49" s="200">
        <v>11</v>
      </c>
      <c r="B49" s="58" t="s">
        <v>200</v>
      </c>
      <c r="C49" s="45">
        <v>2855.08</v>
      </c>
      <c r="D49" s="45">
        <v>3084.4</v>
      </c>
      <c r="E49" s="45">
        <f t="shared" si="6"/>
        <v>106720240</v>
      </c>
      <c r="F49" s="209">
        <f t="shared" si="7"/>
        <v>98785768</v>
      </c>
      <c r="G49" s="45">
        <v>51862528.200000003</v>
      </c>
      <c r="H49" s="45">
        <v>41983951.399999999</v>
      </c>
      <c r="I49" s="45">
        <v>4939288.4000000004</v>
      </c>
      <c r="J49" s="45">
        <v>0</v>
      </c>
      <c r="K49" s="195"/>
      <c r="L49" s="195"/>
      <c r="M49" s="195"/>
      <c r="N49" s="195"/>
      <c r="O49" s="195"/>
      <c r="P49" s="188">
        <v>7934472</v>
      </c>
      <c r="Q49" s="101"/>
    </row>
    <row r="50" spans="1:17" x14ac:dyDescent="0.25">
      <c r="A50" s="199"/>
      <c r="B50" s="43" t="s">
        <v>208</v>
      </c>
      <c r="C50" s="209"/>
      <c r="D50" s="209"/>
      <c r="E50" s="209"/>
      <c r="F50" s="209"/>
      <c r="G50" s="209"/>
      <c r="H50" s="209"/>
      <c r="I50" s="209"/>
      <c r="J50" s="209"/>
      <c r="K50" s="186"/>
      <c r="L50" s="186"/>
      <c r="M50" s="186"/>
      <c r="N50" s="186"/>
      <c r="O50" s="186"/>
      <c r="P50" s="187"/>
      <c r="Q50" s="101"/>
    </row>
    <row r="51" spans="1:17" ht="21" x14ac:dyDescent="0.25">
      <c r="A51" s="199">
        <v>12</v>
      </c>
      <c r="B51" s="35" t="s">
        <v>209</v>
      </c>
      <c r="C51" s="209">
        <v>1714.1</v>
      </c>
      <c r="D51" s="45">
        <v>1789.5</v>
      </c>
      <c r="E51" s="209">
        <f t="shared" si="6"/>
        <v>61916700</v>
      </c>
      <c r="F51" s="209">
        <f t="shared" si="7"/>
        <v>59307860</v>
      </c>
      <c r="G51" s="209">
        <v>31136626.5</v>
      </c>
      <c r="H51" s="209">
        <v>25205840.5</v>
      </c>
      <c r="I51" s="209">
        <v>2965393</v>
      </c>
      <c r="J51" s="209">
        <v>0</v>
      </c>
      <c r="K51" s="186"/>
      <c r="L51" s="186"/>
      <c r="M51" s="186"/>
      <c r="N51" s="186"/>
      <c r="O51" s="186"/>
      <c r="P51" s="188">
        <v>2608840</v>
      </c>
      <c r="Q51" s="101"/>
    </row>
    <row r="52" spans="1:17" x14ac:dyDescent="0.25">
      <c r="A52" s="199"/>
      <c r="B52" s="31" t="s">
        <v>214</v>
      </c>
      <c r="C52" s="209"/>
      <c r="D52" s="209"/>
      <c r="E52" s="209"/>
      <c r="F52" s="209"/>
      <c r="G52" s="209"/>
      <c r="H52" s="209"/>
      <c r="I52" s="209"/>
      <c r="J52" s="209"/>
      <c r="K52" s="186"/>
      <c r="L52" s="186"/>
      <c r="M52" s="186"/>
      <c r="N52" s="186"/>
      <c r="O52" s="186"/>
      <c r="P52" s="187"/>
      <c r="Q52" s="101"/>
    </row>
    <row r="53" spans="1:17" ht="21" x14ac:dyDescent="0.25">
      <c r="A53" s="199">
        <v>13</v>
      </c>
      <c r="B53" s="35" t="s">
        <v>215</v>
      </c>
      <c r="C53" s="209">
        <v>1041.51</v>
      </c>
      <c r="D53" s="45">
        <v>1087.93</v>
      </c>
      <c r="E53" s="209">
        <f t="shared" si="6"/>
        <v>37642377.999999993</v>
      </c>
      <c r="F53" s="209">
        <f t="shared" si="7"/>
        <v>36036245.999999993</v>
      </c>
      <c r="G53" s="209">
        <v>18919029.149999999</v>
      </c>
      <c r="H53" s="209">
        <v>15315404.549999999</v>
      </c>
      <c r="I53" s="209">
        <v>1801812.3</v>
      </c>
      <c r="J53" s="209">
        <v>0</v>
      </c>
      <c r="K53" s="186"/>
      <c r="L53" s="186"/>
      <c r="M53" s="186"/>
      <c r="N53" s="186"/>
      <c r="O53" s="186"/>
      <c r="P53" s="188">
        <v>1606132</v>
      </c>
      <c r="Q53" s="101"/>
    </row>
    <row r="54" spans="1:17" ht="21" x14ac:dyDescent="0.25">
      <c r="A54" s="199">
        <v>14</v>
      </c>
      <c r="B54" s="35" t="s">
        <v>230</v>
      </c>
      <c r="C54" s="209">
        <v>840.54</v>
      </c>
      <c r="D54" s="45">
        <v>902.7</v>
      </c>
      <c r="E54" s="209">
        <f t="shared" si="6"/>
        <v>31233420</v>
      </c>
      <c r="F54" s="209">
        <f t="shared" si="7"/>
        <v>29082684</v>
      </c>
      <c r="G54" s="209">
        <v>15268409.100000001</v>
      </c>
      <c r="H54" s="209">
        <v>12360140.699999999</v>
      </c>
      <c r="I54" s="209">
        <v>1454134.2</v>
      </c>
      <c r="J54" s="209">
        <v>0</v>
      </c>
      <c r="K54" s="186"/>
      <c r="L54" s="186"/>
      <c r="M54" s="186"/>
      <c r="N54" s="186"/>
      <c r="O54" s="186"/>
      <c r="P54" s="188">
        <v>2150736</v>
      </c>
      <c r="Q54" s="101"/>
    </row>
    <row r="55" spans="1:17" ht="21" x14ac:dyDescent="0.25">
      <c r="A55" s="199">
        <v>15</v>
      </c>
      <c r="B55" s="35" t="s">
        <v>237</v>
      </c>
      <c r="C55" s="209">
        <v>444.8</v>
      </c>
      <c r="D55" s="45">
        <v>448.79</v>
      </c>
      <c r="E55" s="209">
        <f t="shared" si="6"/>
        <v>15528134</v>
      </c>
      <c r="F55" s="209">
        <f t="shared" si="7"/>
        <v>15390080</v>
      </c>
      <c r="G55" s="209">
        <v>8079792</v>
      </c>
      <c r="H55" s="209">
        <v>6540784</v>
      </c>
      <c r="I55" s="209">
        <v>769504</v>
      </c>
      <c r="J55" s="209">
        <v>0</v>
      </c>
      <c r="K55" s="186"/>
      <c r="L55" s="186"/>
      <c r="M55" s="186"/>
      <c r="N55" s="186"/>
      <c r="O55" s="186"/>
      <c r="P55" s="188">
        <v>138054</v>
      </c>
      <c r="Q55" s="101"/>
    </row>
    <row r="56" spans="1:17" x14ac:dyDescent="0.25">
      <c r="A56" s="199"/>
      <c r="B56" s="31" t="s">
        <v>243</v>
      </c>
      <c r="C56" s="209"/>
      <c r="D56" s="209"/>
      <c r="E56" s="209"/>
      <c r="F56" s="209"/>
      <c r="G56" s="209"/>
      <c r="H56" s="209"/>
      <c r="I56" s="209"/>
      <c r="J56" s="209"/>
      <c r="K56" s="186"/>
      <c r="L56" s="186"/>
      <c r="M56" s="186"/>
      <c r="N56" s="186"/>
      <c r="O56" s="186"/>
      <c r="P56" s="187"/>
      <c r="Q56" s="101"/>
    </row>
    <row r="57" spans="1:17" ht="21" x14ac:dyDescent="0.25">
      <c r="A57" s="199">
        <v>16</v>
      </c>
      <c r="B57" s="35" t="s">
        <v>244</v>
      </c>
      <c r="C57" s="209">
        <v>1308.0999999999999</v>
      </c>
      <c r="D57" s="45">
        <v>1417.2</v>
      </c>
      <c r="E57" s="209">
        <f t="shared" si="6"/>
        <v>49035120</v>
      </c>
      <c r="F57" s="209">
        <f t="shared" si="7"/>
        <v>45260260</v>
      </c>
      <c r="G57" s="209">
        <v>23761636.5</v>
      </c>
      <c r="H57" s="209">
        <v>19235610.5</v>
      </c>
      <c r="I57" s="209">
        <v>2263013</v>
      </c>
      <c r="J57" s="209">
        <v>0</v>
      </c>
      <c r="K57" s="186"/>
      <c r="L57" s="186"/>
      <c r="M57" s="186"/>
      <c r="N57" s="186"/>
      <c r="O57" s="186"/>
      <c r="P57" s="188">
        <v>3774860</v>
      </c>
      <c r="Q57" s="101"/>
    </row>
    <row r="58" spans="1:17" x14ac:dyDescent="0.25">
      <c r="A58" s="199"/>
      <c r="B58" s="43" t="s">
        <v>252</v>
      </c>
      <c r="C58" s="209"/>
      <c r="D58" s="209"/>
      <c r="E58" s="209"/>
      <c r="F58" s="209"/>
      <c r="G58" s="209"/>
      <c r="H58" s="209"/>
      <c r="I58" s="209"/>
      <c r="J58" s="209"/>
      <c r="K58" s="186"/>
      <c r="L58" s="186"/>
      <c r="M58" s="186"/>
      <c r="N58" s="186"/>
      <c r="O58" s="186"/>
      <c r="P58" s="187"/>
      <c r="Q58" s="101"/>
    </row>
    <row r="59" spans="1:17" ht="21" x14ac:dyDescent="0.25">
      <c r="A59" s="199">
        <v>17</v>
      </c>
      <c r="B59" s="35" t="s">
        <v>253</v>
      </c>
      <c r="C59" s="209">
        <v>750.2</v>
      </c>
      <c r="D59" s="45">
        <v>846.4</v>
      </c>
      <c r="E59" s="209">
        <f>F59+P59</f>
        <v>29285440</v>
      </c>
      <c r="F59" s="209">
        <f t="shared" si="7"/>
        <v>25956920</v>
      </c>
      <c r="G59" s="209">
        <v>13627383</v>
      </c>
      <c r="H59" s="209">
        <v>11031691</v>
      </c>
      <c r="I59" s="209">
        <v>1297846</v>
      </c>
      <c r="J59" s="209">
        <v>0</v>
      </c>
      <c r="K59" s="186"/>
      <c r="L59" s="186"/>
      <c r="M59" s="186"/>
      <c r="N59" s="186"/>
      <c r="O59" s="186"/>
      <c r="P59" s="188">
        <v>3328520</v>
      </c>
      <c r="Q59" s="101"/>
    </row>
    <row r="60" spans="1:17" ht="21" x14ac:dyDescent="0.25">
      <c r="A60" s="199">
        <v>18</v>
      </c>
      <c r="B60" s="35" t="s">
        <v>256</v>
      </c>
      <c r="C60" s="209">
        <v>1040.7</v>
      </c>
      <c r="D60" s="45">
        <v>1378</v>
      </c>
      <c r="E60" s="209">
        <f t="shared" si="6"/>
        <v>47678800</v>
      </c>
      <c r="F60" s="209">
        <f t="shared" si="7"/>
        <v>36008220</v>
      </c>
      <c r="G60" s="209">
        <v>18904315.5</v>
      </c>
      <c r="H60" s="209">
        <v>15303493.5</v>
      </c>
      <c r="I60" s="209">
        <v>1800411</v>
      </c>
      <c r="J60" s="209">
        <v>0</v>
      </c>
      <c r="K60" s="186"/>
      <c r="L60" s="186"/>
      <c r="M60" s="186"/>
      <c r="N60" s="186"/>
      <c r="O60" s="186"/>
      <c r="P60" s="188">
        <v>11670580</v>
      </c>
      <c r="Q60" s="101"/>
    </row>
    <row r="61" spans="1:17" x14ac:dyDescent="0.25">
      <c r="A61" s="199"/>
      <c r="B61" s="43" t="s">
        <v>270</v>
      </c>
      <c r="C61" s="209"/>
      <c r="D61" s="209"/>
      <c r="E61" s="209"/>
      <c r="F61" s="209"/>
      <c r="G61" s="209"/>
      <c r="H61" s="209"/>
      <c r="I61" s="209"/>
      <c r="J61" s="209"/>
      <c r="K61" s="186"/>
      <c r="L61" s="186"/>
      <c r="M61" s="186"/>
      <c r="N61" s="186"/>
      <c r="O61" s="186"/>
      <c r="P61" s="187"/>
      <c r="Q61" s="101"/>
    </row>
    <row r="62" spans="1:17" ht="21" x14ac:dyDescent="0.25">
      <c r="A62" s="199">
        <v>19</v>
      </c>
      <c r="B62" s="35" t="s">
        <v>271</v>
      </c>
      <c r="C62" s="209">
        <v>2228.4</v>
      </c>
      <c r="D62" s="45">
        <v>2514.1000000000004</v>
      </c>
      <c r="E62" s="209">
        <f t="shared" si="6"/>
        <v>86987860</v>
      </c>
      <c r="F62" s="209">
        <f t="shared" si="7"/>
        <v>77102640</v>
      </c>
      <c r="G62" s="209">
        <v>40478886</v>
      </c>
      <c r="H62" s="209">
        <v>32768622</v>
      </c>
      <c r="I62" s="209">
        <v>3855132</v>
      </c>
      <c r="J62" s="209">
        <v>0</v>
      </c>
      <c r="K62" s="186"/>
      <c r="L62" s="186"/>
      <c r="M62" s="186"/>
      <c r="N62" s="186"/>
      <c r="O62" s="186"/>
      <c r="P62" s="188">
        <v>9885220</v>
      </c>
      <c r="Q62" s="101"/>
    </row>
    <row r="63" spans="1:17" x14ac:dyDescent="0.25">
      <c r="A63" s="199"/>
      <c r="B63" s="43" t="s">
        <v>289</v>
      </c>
      <c r="C63" s="209"/>
      <c r="D63" s="209"/>
      <c r="E63" s="209"/>
      <c r="F63" s="209"/>
      <c r="G63" s="209"/>
      <c r="H63" s="209"/>
      <c r="I63" s="209"/>
      <c r="J63" s="209"/>
      <c r="K63" s="186"/>
      <c r="L63" s="186"/>
      <c r="M63" s="186"/>
      <c r="N63" s="186"/>
      <c r="O63" s="186"/>
      <c r="P63" s="187"/>
      <c r="Q63" s="101"/>
    </row>
    <row r="64" spans="1:17" ht="21" x14ac:dyDescent="0.25">
      <c r="A64" s="199">
        <v>20</v>
      </c>
      <c r="B64" s="35" t="s">
        <v>290</v>
      </c>
      <c r="C64" s="209">
        <v>1776.09</v>
      </c>
      <c r="D64" s="45">
        <v>2057.5</v>
      </c>
      <c r="E64" s="209">
        <f t="shared" si="6"/>
        <v>71189500</v>
      </c>
      <c r="F64" s="209">
        <f t="shared" si="7"/>
        <v>61452714</v>
      </c>
      <c r="G64" s="209">
        <v>32262674.850000001</v>
      </c>
      <c r="H64" s="209">
        <v>26117403.449999999</v>
      </c>
      <c r="I64" s="209">
        <v>3072635.7</v>
      </c>
      <c r="J64" s="209">
        <v>0</v>
      </c>
      <c r="K64" s="186"/>
      <c r="L64" s="186"/>
      <c r="M64" s="186"/>
      <c r="N64" s="186"/>
      <c r="O64" s="186"/>
      <c r="P64" s="188">
        <v>9736786</v>
      </c>
      <c r="Q64" s="101"/>
    </row>
    <row r="65" spans="1:24" ht="24" customHeight="1" x14ac:dyDescent="0.25">
      <c r="A65" s="199"/>
      <c r="B65" s="44" t="s">
        <v>313</v>
      </c>
      <c r="C65" s="209"/>
      <c r="D65" s="209"/>
      <c r="E65" s="209"/>
      <c r="F65" s="209"/>
      <c r="G65" s="209"/>
      <c r="H65" s="209"/>
      <c r="I65" s="209"/>
      <c r="J65" s="209"/>
      <c r="K65" s="186"/>
      <c r="L65" s="186"/>
      <c r="M65" s="186"/>
      <c r="N65" s="186"/>
      <c r="O65" s="186"/>
      <c r="P65" s="187"/>
      <c r="Q65" s="101"/>
    </row>
    <row r="66" spans="1:24" s="47" customFormat="1" ht="31.5" x14ac:dyDescent="0.25">
      <c r="A66" s="199"/>
      <c r="B66" s="31" t="s">
        <v>314</v>
      </c>
      <c r="C66" s="28">
        <f>C68+C69+C71+C73+C75</f>
        <v>6160.4</v>
      </c>
      <c r="D66" s="28">
        <f t="shared" ref="D66:P66" si="8">D68+D69+D71+D73+D75</f>
        <v>6699.7099999999991</v>
      </c>
      <c r="E66" s="28">
        <f t="shared" si="8"/>
        <v>228423510.47</v>
      </c>
      <c r="F66" s="28">
        <f t="shared" si="8"/>
        <v>210066205.11000001</v>
      </c>
      <c r="G66" s="28">
        <f t="shared" si="8"/>
        <v>7772449.5899999999</v>
      </c>
      <c r="H66" s="28">
        <f t="shared" si="8"/>
        <v>191790445.26000002</v>
      </c>
      <c r="I66" s="28">
        <f t="shared" si="8"/>
        <v>10503310.26</v>
      </c>
      <c r="J66" s="28">
        <f t="shared" si="8"/>
        <v>0</v>
      </c>
      <c r="K66" s="28" t="e">
        <f t="shared" si="8"/>
        <v>#REF!</v>
      </c>
      <c r="L66" s="28">
        <f t="shared" si="8"/>
        <v>0</v>
      </c>
      <c r="M66" s="28">
        <f t="shared" si="8"/>
        <v>0</v>
      </c>
      <c r="N66" s="28">
        <f t="shared" si="8"/>
        <v>0</v>
      </c>
      <c r="O66" s="28">
        <f t="shared" si="8"/>
        <v>0</v>
      </c>
      <c r="P66" s="28">
        <f t="shared" si="8"/>
        <v>18357305.359999999</v>
      </c>
      <c r="Q66" s="101"/>
    </row>
    <row r="67" spans="1:24" ht="16.5" customHeight="1" x14ac:dyDescent="0.25">
      <c r="A67" s="199"/>
      <c r="B67" s="31" t="s">
        <v>65</v>
      </c>
      <c r="C67" s="209"/>
      <c r="D67" s="209"/>
      <c r="E67" s="209"/>
      <c r="F67" s="209"/>
      <c r="G67" s="209"/>
      <c r="H67" s="209"/>
      <c r="I67" s="209"/>
      <c r="J67" s="209"/>
      <c r="K67" s="186"/>
      <c r="L67" s="186"/>
      <c r="M67" s="186"/>
      <c r="N67" s="186"/>
      <c r="O67" s="186"/>
      <c r="P67" s="187"/>
      <c r="Q67" s="101"/>
    </row>
    <row r="68" spans="1:24" ht="24" customHeight="1" x14ac:dyDescent="0.25">
      <c r="A68" s="199">
        <v>1</v>
      </c>
      <c r="B68" s="35" t="s">
        <v>315</v>
      </c>
      <c r="C68" s="209">
        <v>1126.0999999999999</v>
      </c>
      <c r="D68" s="45">
        <v>1145.5</v>
      </c>
      <c r="E68" s="209">
        <f>F68+P68</f>
        <v>39634300</v>
      </c>
      <c r="F68" s="209">
        <v>38838500</v>
      </c>
      <c r="G68" s="209">
        <v>1437024.5</v>
      </c>
      <c r="H68" s="209">
        <v>35459550.5</v>
      </c>
      <c r="I68" s="209">
        <v>1941925</v>
      </c>
      <c r="J68" s="209">
        <v>0</v>
      </c>
      <c r="K68" s="186"/>
      <c r="L68" s="186"/>
      <c r="M68" s="186"/>
      <c r="N68" s="186"/>
      <c r="O68" s="186"/>
      <c r="P68" s="188">
        <v>795800</v>
      </c>
      <c r="Q68" s="101"/>
    </row>
    <row r="69" spans="1:24" ht="21" x14ac:dyDescent="0.25">
      <c r="A69" s="199">
        <v>2</v>
      </c>
      <c r="B69" s="35" t="s">
        <v>321</v>
      </c>
      <c r="C69" s="209">
        <v>1346.3</v>
      </c>
      <c r="D69" s="45">
        <v>1434.61</v>
      </c>
      <c r="E69" s="209">
        <f>F69+P69</f>
        <v>49637506</v>
      </c>
      <c r="F69" s="209">
        <v>46581980</v>
      </c>
      <c r="G69" s="209">
        <v>1723533.26</v>
      </c>
      <c r="H69" s="209">
        <v>42529347.740000002</v>
      </c>
      <c r="I69" s="209">
        <v>2329099</v>
      </c>
      <c r="J69" s="209">
        <v>0</v>
      </c>
      <c r="K69" s="186"/>
      <c r="L69" s="186"/>
      <c r="M69" s="186"/>
      <c r="N69" s="186"/>
      <c r="O69" s="186"/>
      <c r="P69" s="188">
        <v>3055526</v>
      </c>
      <c r="Q69" s="101"/>
      <c r="T69" s="101"/>
      <c r="U69" s="101"/>
      <c r="V69" s="101"/>
      <c r="W69" s="101"/>
      <c r="X69" s="101"/>
    </row>
    <row r="70" spans="1:24" ht="16.5" customHeight="1" x14ac:dyDescent="0.25">
      <c r="A70" s="199"/>
      <c r="B70" s="31" t="s">
        <v>119</v>
      </c>
      <c r="C70" s="209"/>
      <c r="D70" s="209"/>
      <c r="E70" s="209"/>
      <c r="F70" s="209"/>
      <c r="G70" s="209"/>
      <c r="H70" s="209"/>
      <c r="I70" s="209"/>
      <c r="J70" s="209"/>
      <c r="K70" s="186"/>
      <c r="L70" s="186"/>
      <c r="M70" s="186"/>
      <c r="N70" s="186"/>
      <c r="O70" s="186"/>
      <c r="P70" s="187"/>
      <c r="Q70" s="101"/>
    </row>
    <row r="71" spans="1:24" ht="21" x14ac:dyDescent="0.25">
      <c r="A71" s="199">
        <v>3</v>
      </c>
      <c r="B71" s="35" t="s">
        <v>163</v>
      </c>
      <c r="C71" s="209">
        <v>1151.5999999999999</v>
      </c>
      <c r="D71" s="45">
        <v>1209.7</v>
      </c>
      <c r="E71" s="209">
        <f t="shared" ref="E71:E88" si="9">F71+P71</f>
        <v>41855620</v>
      </c>
      <c r="F71" s="209">
        <v>39845360</v>
      </c>
      <c r="G71" s="209">
        <v>1474278.32</v>
      </c>
      <c r="H71" s="209">
        <v>36378813.68</v>
      </c>
      <c r="I71" s="209">
        <v>1992268</v>
      </c>
      <c r="J71" s="209">
        <v>0</v>
      </c>
      <c r="K71" s="186"/>
      <c r="L71" s="186"/>
      <c r="M71" s="186"/>
      <c r="N71" s="186"/>
      <c r="O71" s="186"/>
      <c r="P71" s="188">
        <v>2010260</v>
      </c>
      <c r="Q71" s="101"/>
    </row>
    <row r="72" spans="1:24" ht="22.5" customHeight="1" x14ac:dyDescent="0.25">
      <c r="A72" s="199"/>
      <c r="B72" s="31" t="s">
        <v>199</v>
      </c>
      <c r="C72" s="209"/>
      <c r="D72" s="209"/>
      <c r="E72" s="209"/>
      <c r="F72" s="209"/>
      <c r="G72" s="209"/>
      <c r="H72" s="209"/>
      <c r="I72" s="209"/>
      <c r="J72" s="209"/>
      <c r="K72" s="186"/>
      <c r="L72" s="186"/>
      <c r="M72" s="186"/>
      <c r="N72" s="186"/>
      <c r="O72" s="186"/>
      <c r="P72" s="187"/>
      <c r="Q72" s="101"/>
    </row>
    <row r="73" spans="1:24" ht="21" x14ac:dyDescent="0.25">
      <c r="A73" s="199">
        <v>4</v>
      </c>
      <c r="B73" s="35" t="s">
        <v>328</v>
      </c>
      <c r="C73" s="209">
        <v>1501.3</v>
      </c>
      <c r="D73" s="45">
        <v>1725.3</v>
      </c>
      <c r="E73" s="209">
        <f t="shared" si="9"/>
        <v>59695380</v>
      </c>
      <c r="F73" s="209">
        <v>51944980</v>
      </c>
      <c r="G73" s="209">
        <v>1921964.26</v>
      </c>
      <c r="H73" s="209">
        <v>47425766.740000002</v>
      </c>
      <c r="I73" s="209">
        <v>2597249</v>
      </c>
      <c r="J73" s="209">
        <v>0</v>
      </c>
      <c r="K73" s="186" t="e">
        <f>SUM(#REF!)</f>
        <v>#REF!</v>
      </c>
      <c r="L73" s="186"/>
      <c r="M73" s="186"/>
      <c r="N73" s="186"/>
      <c r="O73" s="186"/>
      <c r="P73" s="188">
        <v>7750400</v>
      </c>
      <c r="Q73" s="101"/>
    </row>
    <row r="74" spans="1:24" x14ac:dyDescent="0.25">
      <c r="A74" s="199"/>
      <c r="B74" s="43" t="s">
        <v>208</v>
      </c>
      <c r="C74" s="209"/>
      <c r="D74" s="209"/>
      <c r="E74" s="209"/>
      <c r="F74" s="209"/>
      <c r="G74" s="209"/>
      <c r="H74" s="209"/>
      <c r="I74" s="209"/>
      <c r="J74" s="209"/>
      <c r="K74" s="186"/>
      <c r="L74" s="186"/>
      <c r="M74" s="186"/>
      <c r="N74" s="186"/>
      <c r="O74" s="186"/>
      <c r="P74" s="187"/>
      <c r="Q74" s="101"/>
    </row>
    <row r="75" spans="1:24" ht="21" x14ac:dyDescent="0.25">
      <c r="A75" s="199">
        <v>5</v>
      </c>
      <c r="B75" s="35" t="s">
        <v>340</v>
      </c>
      <c r="C75" s="209">
        <v>1035.0999999999999</v>
      </c>
      <c r="D75" s="45">
        <v>1184.5999999999999</v>
      </c>
      <c r="E75" s="209">
        <f t="shared" si="9"/>
        <v>37600704.469999999</v>
      </c>
      <c r="F75" s="209">
        <v>32855385.109999999</v>
      </c>
      <c r="G75" s="209">
        <v>1215649.25</v>
      </c>
      <c r="H75" s="209">
        <v>29996966.600000001</v>
      </c>
      <c r="I75" s="209">
        <v>1642769.26</v>
      </c>
      <c r="J75" s="209">
        <v>0</v>
      </c>
      <c r="K75" s="186"/>
      <c r="L75" s="186"/>
      <c r="M75" s="186"/>
      <c r="N75" s="186"/>
      <c r="O75" s="186"/>
      <c r="P75" s="188">
        <v>4745319.3600000003</v>
      </c>
      <c r="Q75" s="101"/>
    </row>
    <row r="76" spans="1:24" ht="24" customHeight="1" x14ac:dyDescent="0.25">
      <c r="A76" s="200"/>
      <c r="B76" s="110" t="s">
        <v>1559</v>
      </c>
      <c r="C76" s="124">
        <f>C78+C80+C81+C83+C85+C86+C88</f>
        <v>9167.869999999999</v>
      </c>
      <c r="D76" s="124">
        <f t="shared" ref="D76:P76" si="10">D78+D80+D81+D83+D85+D86+D88</f>
        <v>10642.67</v>
      </c>
      <c r="E76" s="28">
        <f t="shared" si="9"/>
        <v>465646411</v>
      </c>
      <c r="F76" s="124">
        <f t="shared" si="10"/>
        <v>404933022</v>
      </c>
      <c r="G76" s="124">
        <f t="shared" si="10"/>
        <v>0</v>
      </c>
      <c r="H76" s="124">
        <f t="shared" si="10"/>
        <v>383284723.69999999</v>
      </c>
      <c r="I76" s="124">
        <f t="shared" si="10"/>
        <v>15770798.300000001</v>
      </c>
      <c r="J76" s="124">
        <f t="shared" si="10"/>
        <v>5877500</v>
      </c>
      <c r="K76" s="124" t="e">
        <f t="shared" si="10"/>
        <v>#REF!</v>
      </c>
      <c r="L76" s="124" t="e">
        <f t="shared" si="10"/>
        <v>#REF!</v>
      </c>
      <c r="M76" s="124" t="e">
        <f t="shared" si="10"/>
        <v>#REF!</v>
      </c>
      <c r="N76" s="124" t="e">
        <f t="shared" si="10"/>
        <v>#REF!</v>
      </c>
      <c r="O76" s="124" t="e">
        <f t="shared" si="10"/>
        <v>#REF!</v>
      </c>
      <c r="P76" s="124">
        <f t="shared" si="10"/>
        <v>60713389</v>
      </c>
      <c r="Q76" s="101"/>
    </row>
    <row r="77" spans="1:24" s="47" customFormat="1" ht="17.25" customHeight="1" x14ac:dyDescent="0.25">
      <c r="A77" s="199"/>
      <c r="B77" s="43" t="s">
        <v>182</v>
      </c>
      <c r="C77" s="28"/>
      <c r="D77" s="28"/>
      <c r="E77" s="209"/>
      <c r="F77" s="28"/>
      <c r="G77" s="28"/>
      <c r="H77" s="28"/>
      <c r="I77" s="28"/>
      <c r="J77" s="28"/>
      <c r="K77" s="190"/>
      <c r="L77" s="190"/>
      <c r="M77" s="190"/>
      <c r="N77" s="190"/>
      <c r="O77" s="190"/>
      <c r="P77" s="191"/>
      <c r="Q77" s="101"/>
    </row>
    <row r="78" spans="1:24" s="51" customFormat="1" ht="21" x14ac:dyDescent="0.25">
      <c r="A78" s="199">
        <v>1</v>
      </c>
      <c r="B78" s="52" t="s">
        <v>346</v>
      </c>
      <c r="C78" s="45">
        <v>158.5</v>
      </c>
      <c r="D78" s="45">
        <v>165.3</v>
      </c>
      <c r="E78" s="209">
        <f t="shared" si="9"/>
        <v>5877500</v>
      </c>
      <c r="F78" s="45">
        <v>5877500</v>
      </c>
      <c r="G78" s="45">
        <v>0</v>
      </c>
      <c r="H78" s="45">
        <v>0</v>
      </c>
      <c r="I78" s="45">
        <v>0</v>
      </c>
      <c r="J78" s="45">
        <v>5877500</v>
      </c>
      <c r="K78" s="186"/>
      <c r="L78" s="186"/>
      <c r="M78" s="186"/>
      <c r="N78" s="186"/>
      <c r="O78" s="186"/>
      <c r="P78" s="187">
        <v>0</v>
      </c>
      <c r="Q78" s="101"/>
    </row>
    <row r="79" spans="1:24" s="51" customFormat="1" ht="22.5" customHeight="1" x14ac:dyDescent="0.25">
      <c r="A79" s="199"/>
      <c r="B79" s="43" t="s">
        <v>350</v>
      </c>
      <c r="C79" s="209"/>
      <c r="D79" s="209"/>
      <c r="E79" s="209"/>
      <c r="F79" s="209"/>
      <c r="G79" s="209"/>
      <c r="H79" s="209"/>
      <c r="I79" s="209"/>
      <c r="J79" s="209"/>
      <c r="K79" s="186"/>
      <c r="L79" s="186"/>
      <c r="M79" s="186"/>
      <c r="N79" s="186"/>
      <c r="O79" s="186"/>
      <c r="P79" s="187"/>
      <c r="Q79" s="101"/>
    </row>
    <row r="80" spans="1:24" s="51" customFormat="1" ht="21" x14ac:dyDescent="0.25">
      <c r="A80" s="199">
        <v>2</v>
      </c>
      <c r="B80" s="52" t="s">
        <v>351</v>
      </c>
      <c r="C80" s="209">
        <v>2463.21</v>
      </c>
      <c r="D80" s="209">
        <v>3450.5</v>
      </c>
      <c r="E80" s="209">
        <f t="shared" si="9"/>
        <v>139186000</v>
      </c>
      <c r="F80" s="209">
        <v>99360773</v>
      </c>
      <c r="G80" s="209">
        <v>0</v>
      </c>
      <c r="H80" s="209">
        <v>88603490</v>
      </c>
      <c r="I80" s="209">
        <v>10757283</v>
      </c>
      <c r="J80" s="209">
        <v>0</v>
      </c>
      <c r="K80" s="209" t="e">
        <f>SUM(#REF!)</f>
        <v>#REF!</v>
      </c>
      <c r="L80" s="209" t="e">
        <f>SUM(#REF!)</f>
        <v>#REF!</v>
      </c>
      <c r="M80" s="209" t="e">
        <f>SUM(#REF!)</f>
        <v>#REF!</v>
      </c>
      <c r="N80" s="209" t="e">
        <f>SUM(#REF!)</f>
        <v>#REF!</v>
      </c>
      <c r="O80" s="209" t="e">
        <f>SUM(#REF!)</f>
        <v>#REF!</v>
      </c>
      <c r="P80" s="209">
        <v>39825227</v>
      </c>
      <c r="Q80" s="101"/>
    </row>
    <row r="81" spans="1:17" s="51" customFormat="1" ht="21" x14ac:dyDescent="0.25">
      <c r="A81" s="199">
        <v>3</v>
      </c>
      <c r="B81" s="52" t="s">
        <v>374</v>
      </c>
      <c r="C81" s="209">
        <v>41.2</v>
      </c>
      <c r="D81" s="209">
        <v>25.4</v>
      </c>
      <c r="E81" s="209">
        <f t="shared" si="9"/>
        <v>1064006</v>
      </c>
      <c r="F81" s="209">
        <v>1064006</v>
      </c>
      <c r="G81" s="209">
        <v>0</v>
      </c>
      <c r="H81" s="209">
        <v>1010805.7</v>
      </c>
      <c r="I81" s="209">
        <v>53200.3</v>
      </c>
      <c r="J81" s="209">
        <v>0</v>
      </c>
      <c r="K81" s="186"/>
      <c r="L81" s="186"/>
      <c r="M81" s="186"/>
      <c r="N81" s="186"/>
      <c r="O81" s="186"/>
      <c r="P81" s="187">
        <v>0</v>
      </c>
      <c r="Q81" s="101"/>
    </row>
    <row r="82" spans="1:17" s="51" customFormat="1" ht="22.5" customHeight="1" x14ac:dyDescent="0.25">
      <c r="A82" s="199"/>
      <c r="B82" s="43" t="s">
        <v>377</v>
      </c>
      <c r="C82" s="209"/>
      <c r="D82" s="209"/>
      <c r="E82" s="209"/>
      <c r="F82" s="209"/>
      <c r="G82" s="209"/>
      <c r="H82" s="209"/>
      <c r="I82" s="209"/>
      <c r="J82" s="209"/>
      <c r="K82" s="186"/>
      <c r="L82" s="186"/>
      <c r="M82" s="186"/>
      <c r="N82" s="186"/>
      <c r="O82" s="186"/>
      <c r="P82" s="187"/>
      <c r="Q82" s="101"/>
    </row>
    <row r="83" spans="1:17" ht="21" x14ac:dyDescent="0.25">
      <c r="A83" s="199">
        <v>4</v>
      </c>
      <c r="B83" s="35" t="s">
        <v>200</v>
      </c>
      <c r="C83" s="209">
        <v>174.11</v>
      </c>
      <c r="D83" s="209">
        <v>200.85</v>
      </c>
      <c r="E83" s="209">
        <f t="shared" si="9"/>
        <v>0</v>
      </c>
      <c r="F83" s="209">
        <v>0</v>
      </c>
      <c r="G83" s="209">
        <v>0</v>
      </c>
      <c r="H83" s="209">
        <v>0</v>
      </c>
      <c r="I83" s="209">
        <v>0</v>
      </c>
      <c r="J83" s="209">
        <v>0</v>
      </c>
      <c r="K83" s="186"/>
      <c r="L83" s="186"/>
      <c r="M83" s="186"/>
      <c r="N83" s="186"/>
      <c r="O83" s="186"/>
      <c r="P83" s="187">
        <v>0</v>
      </c>
      <c r="Q83" s="101"/>
    </row>
    <row r="84" spans="1:17" ht="17.25" customHeight="1" x14ac:dyDescent="0.25">
      <c r="A84" s="199"/>
      <c r="B84" s="43" t="s">
        <v>379</v>
      </c>
      <c r="C84" s="209"/>
      <c r="D84" s="209"/>
      <c r="E84" s="209"/>
      <c r="F84" s="209"/>
      <c r="G84" s="209"/>
      <c r="H84" s="209"/>
      <c r="I84" s="209"/>
      <c r="J84" s="209"/>
      <c r="K84" s="186"/>
      <c r="L84" s="186"/>
      <c r="M84" s="186"/>
      <c r="N84" s="186"/>
      <c r="O84" s="186"/>
      <c r="P84" s="187"/>
      <c r="Q84" s="101"/>
    </row>
    <row r="85" spans="1:17" s="51" customFormat="1" ht="21" x14ac:dyDescent="0.25">
      <c r="A85" s="199">
        <v>5</v>
      </c>
      <c r="B85" s="52" t="s">
        <v>380</v>
      </c>
      <c r="C85" s="209">
        <v>4055.6</v>
      </c>
      <c r="D85" s="209">
        <v>4366.3</v>
      </c>
      <c r="E85" s="209">
        <f t="shared" si="9"/>
        <v>253839950</v>
      </c>
      <c r="F85" s="209">
        <v>235777042</v>
      </c>
      <c r="G85" s="209">
        <v>0</v>
      </c>
      <c r="H85" s="209">
        <v>232288442</v>
      </c>
      <c r="I85" s="209">
        <v>3488600</v>
      </c>
      <c r="J85" s="209">
        <v>0</v>
      </c>
      <c r="K85" s="209" t="e">
        <f>SUM(#REF!)</f>
        <v>#REF!</v>
      </c>
      <c r="L85" s="209" t="e">
        <f>SUM(#REF!)</f>
        <v>#REF!</v>
      </c>
      <c r="M85" s="209" t="e">
        <f>SUM(#REF!)</f>
        <v>#REF!</v>
      </c>
      <c r="N85" s="209" t="e">
        <f>SUM(#REF!)</f>
        <v>#REF!</v>
      </c>
      <c r="O85" s="209" t="e">
        <f>SUM(#REF!)</f>
        <v>#REF!</v>
      </c>
      <c r="P85" s="209">
        <v>18062908</v>
      </c>
      <c r="Q85" s="101"/>
    </row>
    <row r="86" spans="1:17" ht="21" x14ac:dyDescent="0.25">
      <c r="A86" s="201">
        <v>6</v>
      </c>
      <c r="B86" s="52" t="s">
        <v>400</v>
      </c>
      <c r="C86" s="209">
        <v>2110.36</v>
      </c>
      <c r="D86" s="209">
        <v>2205.2199999999998</v>
      </c>
      <c r="E86" s="209">
        <f t="shared" si="9"/>
        <v>65678955</v>
      </c>
      <c r="F86" s="209">
        <v>62853701</v>
      </c>
      <c r="G86" s="209">
        <v>0</v>
      </c>
      <c r="H86" s="209">
        <v>61381986</v>
      </c>
      <c r="I86" s="209">
        <v>1471715</v>
      </c>
      <c r="J86" s="209">
        <v>0</v>
      </c>
      <c r="K86" s="209" t="e">
        <f>SUM(#REF!)</f>
        <v>#REF!</v>
      </c>
      <c r="L86" s="209" t="e">
        <f>SUM(#REF!)</f>
        <v>#REF!</v>
      </c>
      <c r="M86" s="209" t="e">
        <f>SUM(#REF!)</f>
        <v>#REF!</v>
      </c>
      <c r="N86" s="209" t="e">
        <f>SUM(#REF!)</f>
        <v>#REF!</v>
      </c>
      <c r="O86" s="209" t="e">
        <f>SUM(#REF!)</f>
        <v>#REF!</v>
      </c>
      <c r="P86" s="209">
        <v>2825254</v>
      </c>
      <c r="Q86" s="101"/>
    </row>
    <row r="87" spans="1:17" ht="17.25" customHeight="1" x14ac:dyDescent="0.25">
      <c r="A87" s="201"/>
      <c r="B87" s="43" t="s">
        <v>414</v>
      </c>
      <c r="C87" s="209"/>
      <c r="D87" s="209"/>
      <c r="E87" s="209"/>
      <c r="F87" s="209"/>
      <c r="G87" s="209"/>
      <c r="H87" s="209"/>
      <c r="I87" s="209"/>
      <c r="J87" s="209"/>
      <c r="K87" s="186"/>
      <c r="L87" s="186"/>
      <c r="M87" s="186"/>
      <c r="N87" s="186"/>
      <c r="O87" s="186"/>
      <c r="P87" s="187"/>
      <c r="Q87" s="101"/>
    </row>
    <row r="88" spans="1:17" ht="21" x14ac:dyDescent="0.25">
      <c r="A88" s="201">
        <v>7</v>
      </c>
      <c r="B88" s="52" t="s">
        <v>415</v>
      </c>
      <c r="C88" s="209">
        <v>164.89</v>
      </c>
      <c r="D88" s="209">
        <v>229.1</v>
      </c>
      <c r="E88" s="209">
        <f t="shared" si="9"/>
        <v>0</v>
      </c>
      <c r="F88" s="209">
        <v>0</v>
      </c>
      <c r="G88" s="209">
        <v>0</v>
      </c>
      <c r="H88" s="209">
        <v>0</v>
      </c>
      <c r="I88" s="209">
        <v>0</v>
      </c>
      <c r="J88" s="209">
        <v>0</v>
      </c>
      <c r="K88" s="186"/>
      <c r="L88" s="186"/>
      <c r="M88" s="186"/>
      <c r="N88" s="186"/>
      <c r="O88" s="186"/>
      <c r="P88" s="187">
        <v>0</v>
      </c>
      <c r="Q88" s="101"/>
    </row>
    <row r="89" spans="1:17" ht="23.25" customHeight="1" x14ac:dyDescent="0.25">
      <c r="A89" s="199"/>
      <c r="B89" s="31" t="s">
        <v>1647</v>
      </c>
      <c r="C89" s="28">
        <f>C90+C132</f>
        <v>48287.930000000008</v>
      </c>
      <c r="D89" s="28">
        <f t="shared" ref="D89:P89" si="11">D90+D132</f>
        <v>52654.020000000004</v>
      </c>
      <c r="E89" s="28">
        <f t="shared" si="11"/>
        <v>1867136499.8499999</v>
      </c>
      <c r="F89" s="28">
        <f t="shared" si="11"/>
        <v>1709077018.6199994</v>
      </c>
      <c r="G89" s="28">
        <f t="shared" si="11"/>
        <v>546254975.03999996</v>
      </c>
      <c r="H89" s="28">
        <f t="shared" si="11"/>
        <v>468377872.36000001</v>
      </c>
      <c r="I89" s="28">
        <f t="shared" si="11"/>
        <v>694444171.22000015</v>
      </c>
      <c r="J89" s="28">
        <f t="shared" si="11"/>
        <v>0</v>
      </c>
      <c r="K89" s="28" t="e">
        <f t="shared" si="11"/>
        <v>#REF!</v>
      </c>
      <c r="L89" s="28" t="e">
        <f t="shared" si="11"/>
        <v>#REF!</v>
      </c>
      <c r="M89" s="28" t="e">
        <f t="shared" si="11"/>
        <v>#REF!</v>
      </c>
      <c r="N89" s="28" t="e">
        <f t="shared" si="11"/>
        <v>#REF!</v>
      </c>
      <c r="O89" s="28" t="e">
        <f t="shared" si="11"/>
        <v>#REF!</v>
      </c>
      <c r="P89" s="28">
        <f t="shared" si="11"/>
        <v>158059481.23000002</v>
      </c>
      <c r="Q89" s="101"/>
    </row>
    <row r="90" spans="1:17" ht="31.5" x14ac:dyDescent="0.25">
      <c r="A90" s="202"/>
      <c r="B90" s="31" t="s">
        <v>1649</v>
      </c>
      <c r="C90" s="28">
        <f>C92+C93+C95+C97+C98+C99+C101+C102+C103+C105+C106+C108+C110+C111+C113+C114+C116+C118+C119+C121+C122+C123+C125+C126+C128+C129+C131</f>
        <v>46916.200000000004</v>
      </c>
      <c r="D90" s="28">
        <f t="shared" ref="D90:P90" si="12">D92+D93+D95+D97+D98+D99+D101+D102+D103+D105+D106+D108+D110+D111+D113+D114+D116+D118+D119+D121+D122+D123+D125+D126+D128+D129+D131</f>
        <v>51228.560000000005</v>
      </c>
      <c r="E90" s="28">
        <f t="shared" si="12"/>
        <v>1852795715.8499999</v>
      </c>
      <c r="F90" s="28">
        <f t="shared" si="12"/>
        <v>1695880136.6199994</v>
      </c>
      <c r="G90" s="28">
        <f t="shared" si="12"/>
        <v>546254975.03999996</v>
      </c>
      <c r="H90" s="28">
        <f t="shared" si="12"/>
        <v>459850064.59000003</v>
      </c>
      <c r="I90" s="28">
        <f t="shared" si="12"/>
        <v>689775096.99000013</v>
      </c>
      <c r="J90" s="28">
        <f t="shared" si="12"/>
        <v>0</v>
      </c>
      <c r="K90" s="28">
        <f t="shared" si="12"/>
        <v>0</v>
      </c>
      <c r="L90" s="28">
        <f t="shared" si="12"/>
        <v>0</v>
      </c>
      <c r="M90" s="28">
        <f t="shared" si="12"/>
        <v>0</v>
      </c>
      <c r="N90" s="28">
        <f t="shared" si="12"/>
        <v>0</v>
      </c>
      <c r="O90" s="28">
        <f t="shared" si="12"/>
        <v>0</v>
      </c>
      <c r="P90" s="28">
        <f t="shared" si="12"/>
        <v>156915579.23000002</v>
      </c>
      <c r="Q90" s="101"/>
    </row>
    <row r="91" spans="1:17" ht="21.75" customHeight="1" x14ac:dyDescent="0.25">
      <c r="A91" s="202"/>
      <c r="B91" s="43" t="s">
        <v>36</v>
      </c>
      <c r="C91" s="209"/>
      <c r="D91" s="209"/>
      <c r="E91" s="209"/>
      <c r="F91" s="209"/>
      <c r="G91" s="209"/>
      <c r="H91" s="209"/>
      <c r="I91" s="209"/>
      <c r="J91" s="209"/>
      <c r="K91" s="186"/>
      <c r="L91" s="186"/>
      <c r="M91" s="186"/>
      <c r="N91" s="186"/>
      <c r="O91" s="186"/>
      <c r="P91" s="187"/>
      <c r="Q91" s="101"/>
    </row>
    <row r="92" spans="1:17" ht="21" x14ac:dyDescent="0.25">
      <c r="A92" s="202">
        <v>1</v>
      </c>
      <c r="B92" s="35" t="s">
        <v>417</v>
      </c>
      <c r="C92" s="209">
        <v>1271.5999999999999</v>
      </c>
      <c r="D92" s="45">
        <v>1400.75</v>
      </c>
      <c r="E92" s="209">
        <f t="shared" ref="E92:E129" si="13">F92+P92</f>
        <v>51029322.5</v>
      </c>
      <c r="F92" s="209">
        <f>G92+H92+I92+J92</f>
        <v>46324388</v>
      </c>
      <c r="G92" s="209">
        <v>14921412.709999999</v>
      </c>
      <c r="H92" s="209">
        <v>12561190.120000001</v>
      </c>
      <c r="I92" s="209">
        <v>18841785.170000002</v>
      </c>
      <c r="J92" s="209">
        <v>0</v>
      </c>
      <c r="K92" s="186"/>
      <c r="L92" s="186"/>
      <c r="M92" s="186"/>
      <c r="N92" s="186"/>
      <c r="O92" s="186"/>
      <c r="P92" s="188">
        <v>4704934.5</v>
      </c>
      <c r="Q92" s="101"/>
    </row>
    <row r="93" spans="1:17" s="51" customFormat="1" ht="21" x14ac:dyDescent="0.25">
      <c r="A93" s="199">
        <v>2</v>
      </c>
      <c r="B93" s="52" t="s">
        <v>426</v>
      </c>
      <c r="C93" s="209">
        <v>1418.58</v>
      </c>
      <c r="D93" s="45">
        <v>1575.5</v>
      </c>
      <c r="E93" s="209">
        <f t="shared" si="13"/>
        <v>57395464.999999993</v>
      </c>
      <c r="F93" s="209">
        <f t="shared" ref="F93:F131" si="14">G93+H93+I93+J93</f>
        <v>51678869.399999991</v>
      </c>
      <c r="G93" s="209">
        <v>16646129</v>
      </c>
      <c r="H93" s="209">
        <v>14013096.159999998</v>
      </c>
      <c r="I93" s="209">
        <v>21019644.239999998</v>
      </c>
      <c r="J93" s="209">
        <v>0</v>
      </c>
      <c r="K93" s="186"/>
      <c r="L93" s="186"/>
      <c r="M93" s="186"/>
      <c r="N93" s="186"/>
      <c r="O93" s="186"/>
      <c r="P93" s="188">
        <v>5716595.5999999996</v>
      </c>
      <c r="Q93" s="101"/>
    </row>
    <row r="94" spans="1:17" ht="21.75" customHeight="1" x14ac:dyDescent="0.25">
      <c r="A94" s="202"/>
      <c r="B94" s="73" t="s">
        <v>57</v>
      </c>
      <c r="C94" s="28"/>
      <c r="D94" s="28"/>
      <c r="E94" s="209"/>
      <c r="F94" s="209"/>
      <c r="G94" s="209"/>
      <c r="H94" s="209"/>
      <c r="I94" s="209"/>
      <c r="J94" s="209"/>
      <c r="K94" s="186"/>
      <c r="L94" s="186"/>
      <c r="M94" s="186"/>
      <c r="N94" s="186"/>
      <c r="O94" s="186"/>
      <c r="P94" s="187"/>
      <c r="Q94" s="101"/>
    </row>
    <row r="95" spans="1:17" ht="21" x14ac:dyDescent="0.25">
      <c r="A95" s="202">
        <v>3</v>
      </c>
      <c r="B95" s="35" t="s">
        <v>438</v>
      </c>
      <c r="C95" s="209">
        <v>1421.5</v>
      </c>
      <c r="D95" s="209">
        <v>1454.63</v>
      </c>
      <c r="E95" s="209">
        <f t="shared" si="13"/>
        <v>52992170.899999999</v>
      </c>
      <c r="F95" s="209">
        <f t="shared" si="14"/>
        <v>51785245</v>
      </c>
      <c r="G95" s="209">
        <v>16680393.33</v>
      </c>
      <c r="H95" s="209">
        <v>14041940.67</v>
      </c>
      <c r="I95" s="209">
        <v>21062910.999999996</v>
      </c>
      <c r="J95" s="209">
        <v>0</v>
      </c>
      <c r="K95" s="186"/>
      <c r="L95" s="186"/>
      <c r="M95" s="186"/>
      <c r="N95" s="186"/>
      <c r="O95" s="186"/>
      <c r="P95" s="187">
        <v>1206925.8999999999</v>
      </c>
      <c r="Q95" s="101"/>
    </row>
    <row r="96" spans="1:17" ht="24" customHeight="1" x14ac:dyDescent="0.25">
      <c r="A96" s="199"/>
      <c r="B96" s="43" t="s">
        <v>65</v>
      </c>
      <c r="C96" s="209"/>
      <c r="D96" s="209"/>
      <c r="E96" s="209"/>
      <c r="F96" s="209"/>
      <c r="G96" s="209"/>
      <c r="H96" s="209"/>
      <c r="I96" s="209"/>
      <c r="J96" s="209"/>
      <c r="K96" s="186"/>
      <c r="L96" s="186"/>
      <c r="M96" s="186"/>
      <c r="N96" s="186"/>
      <c r="O96" s="186"/>
      <c r="P96" s="187"/>
      <c r="Q96" s="101"/>
    </row>
    <row r="97" spans="1:17" ht="21" x14ac:dyDescent="0.25">
      <c r="A97" s="199">
        <v>4</v>
      </c>
      <c r="B97" s="35" t="s">
        <v>443</v>
      </c>
      <c r="C97" s="209">
        <v>2905.9</v>
      </c>
      <c r="D97" s="209">
        <v>3052.06</v>
      </c>
      <c r="E97" s="209">
        <f t="shared" si="13"/>
        <v>109911853.8</v>
      </c>
      <c r="F97" s="209">
        <f t="shared" si="14"/>
        <v>104174437.69</v>
      </c>
      <c r="G97" s="209">
        <v>33555322.469999999</v>
      </c>
      <c r="H97" s="209">
        <v>28247646.039999999</v>
      </c>
      <c r="I97" s="209">
        <v>42371469.18</v>
      </c>
      <c r="J97" s="209">
        <v>0</v>
      </c>
      <c r="K97" s="186"/>
      <c r="L97" s="186"/>
      <c r="M97" s="186"/>
      <c r="N97" s="186"/>
      <c r="O97" s="186"/>
      <c r="P97" s="187">
        <v>5737416.1100000003</v>
      </c>
      <c r="Q97" s="101"/>
    </row>
    <row r="98" spans="1:17" ht="21.75" customHeight="1" x14ac:dyDescent="0.25">
      <c r="A98" s="202">
        <v>5</v>
      </c>
      <c r="B98" s="36" t="s">
        <v>89</v>
      </c>
      <c r="C98" s="209">
        <v>1143</v>
      </c>
      <c r="D98" s="209">
        <v>1358.36</v>
      </c>
      <c r="E98" s="209">
        <f t="shared" si="13"/>
        <v>49485054.800000004</v>
      </c>
      <c r="F98" s="209">
        <f t="shared" si="14"/>
        <v>41639490.000000007</v>
      </c>
      <c r="G98" s="209">
        <v>13412373.940000001</v>
      </c>
      <c r="H98" s="209">
        <v>11290846.430000002</v>
      </c>
      <c r="I98" s="209">
        <v>16936269.630000003</v>
      </c>
      <c r="J98" s="209">
        <v>0</v>
      </c>
      <c r="K98" s="186"/>
      <c r="L98" s="186"/>
      <c r="M98" s="186"/>
      <c r="N98" s="186"/>
      <c r="O98" s="186"/>
      <c r="P98" s="187">
        <v>7845564.7999999998</v>
      </c>
      <c r="Q98" s="101"/>
    </row>
    <row r="99" spans="1:17" ht="21" x14ac:dyDescent="0.25">
      <c r="A99" s="199">
        <v>6</v>
      </c>
      <c r="B99" s="35" t="s">
        <v>107</v>
      </c>
      <c r="C99" s="209">
        <v>2580.19</v>
      </c>
      <c r="D99" s="209">
        <v>2649.94</v>
      </c>
      <c r="E99" s="209">
        <f t="shared" si="13"/>
        <v>97157352.799999997</v>
      </c>
      <c r="F99" s="209">
        <f t="shared" si="14"/>
        <v>93996321.700000003</v>
      </c>
      <c r="G99" s="209">
        <v>30276879.400000002</v>
      </c>
      <c r="H99" s="209">
        <v>25487776.919999998</v>
      </c>
      <c r="I99" s="209">
        <v>38231665.380000003</v>
      </c>
      <c r="J99" s="209">
        <v>0</v>
      </c>
      <c r="K99" s="186"/>
      <c r="L99" s="186"/>
      <c r="M99" s="186"/>
      <c r="N99" s="186"/>
      <c r="O99" s="186"/>
      <c r="P99" s="187">
        <v>3161031.1</v>
      </c>
      <c r="Q99" s="101"/>
    </row>
    <row r="100" spans="1:17" ht="21.75" customHeight="1" x14ac:dyDescent="0.25">
      <c r="A100" s="199"/>
      <c r="B100" s="31" t="s">
        <v>119</v>
      </c>
      <c r="C100" s="28"/>
      <c r="D100" s="28"/>
      <c r="E100" s="209"/>
      <c r="F100" s="209"/>
      <c r="G100" s="209"/>
      <c r="H100" s="209"/>
      <c r="I100" s="209"/>
      <c r="J100" s="209"/>
      <c r="K100" s="186"/>
      <c r="L100" s="186"/>
      <c r="M100" s="186"/>
      <c r="N100" s="186"/>
      <c r="O100" s="186"/>
      <c r="P100" s="187"/>
      <c r="Q100" s="101"/>
    </row>
    <row r="101" spans="1:17" ht="21.75" customHeight="1" x14ac:dyDescent="0.25">
      <c r="A101" s="199">
        <v>7</v>
      </c>
      <c r="B101" s="36" t="s">
        <v>481</v>
      </c>
      <c r="C101" s="209">
        <v>2242.3000000000002</v>
      </c>
      <c r="D101" s="209">
        <v>2511.59</v>
      </c>
      <c r="E101" s="209">
        <f t="shared" si="13"/>
        <v>81686988.999999985</v>
      </c>
      <c r="F101" s="209">
        <f t="shared" si="14"/>
        <v>72928597.199999988</v>
      </c>
      <c r="G101" s="209">
        <v>23490816.48</v>
      </c>
      <c r="H101" s="209">
        <v>19775112.289999999</v>
      </c>
      <c r="I101" s="209">
        <v>29662668.43</v>
      </c>
      <c r="J101" s="209">
        <v>0</v>
      </c>
      <c r="K101" s="186"/>
      <c r="L101" s="186"/>
      <c r="M101" s="186"/>
      <c r="N101" s="186"/>
      <c r="O101" s="186"/>
      <c r="P101" s="187">
        <v>8758391.8000000007</v>
      </c>
      <c r="Q101" s="101"/>
    </row>
    <row r="102" spans="1:17" s="63" customFormat="1" ht="21" x14ac:dyDescent="0.25">
      <c r="A102" s="199">
        <v>8</v>
      </c>
      <c r="B102" s="35" t="s">
        <v>163</v>
      </c>
      <c r="C102" s="209">
        <v>5041.2</v>
      </c>
      <c r="D102" s="209">
        <v>5316.87</v>
      </c>
      <c r="E102" s="209">
        <f t="shared" si="13"/>
        <v>193693574.09999999</v>
      </c>
      <c r="F102" s="209">
        <f t="shared" si="14"/>
        <v>183650916</v>
      </c>
      <c r="G102" s="209">
        <v>59155257.700000003</v>
      </c>
      <c r="H102" s="209">
        <v>49798263.32</v>
      </c>
      <c r="I102" s="209">
        <v>74697394.980000004</v>
      </c>
      <c r="J102" s="209">
        <v>0</v>
      </c>
      <c r="K102" s="193"/>
      <c r="L102" s="193"/>
      <c r="M102" s="193"/>
      <c r="N102" s="193"/>
      <c r="O102" s="193"/>
      <c r="P102" s="187">
        <v>10042658.1</v>
      </c>
      <c r="Q102" s="101"/>
    </row>
    <row r="103" spans="1:17" ht="21" x14ac:dyDescent="0.25">
      <c r="A103" s="202">
        <v>9</v>
      </c>
      <c r="B103" s="35" t="s">
        <v>142</v>
      </c>
      <c r="C103" s="209">
        <v>1764.46</v>
      </c>
      <c r="D103" s="209">
        <v>1869.02</v>
      </c>
      <c r="E103" s="209">
        <f>F103+P103</f>
        <v>68088398.600000009</v>
      </c>
      <c r="F103" s="209">
        <f t="shared" si="14"/>
        <v>64279277.800000012</v>
      </c>
      <c r="G103" s="209">
        <v>20704809.57</v>
      </c>
      <c r="H103" s="209">
        <v>17429787.300000001</v>
      </c>
      <c r="I103" s="209">
        <v>26144680.930000007</v>
      </c>
      <c r="J103" s="209">
        <v>0</v>
      </c>
      <c r="K103" s="186"/>
      <c r="L103" s="186"/>
      <c r="M103" s="186"/>
      <c r="N103" s="186"/>
      <c r="O103" s="186"/>
      <c r="P103" s="187">
        <v>3809120.8</v>
      </c>
      <c r="Q103" s="101"/>
    </row>
    <row r="104" spans="1:17" s="51" customFormat="1" ht="21.75" customHeight="1" x14ac:dyDescent="0.25">
      <c r="A104" s="36"/>
      <c r="B104" s="43" t="s">
        <v>182</v>
      </c>
      <c r="C104" s="28"/>
      <c r="D104" s="28"/>
      <c r="E104" s="209"/>
      <c r="F104" s="209"/>
      <c r="G104" s="209"/>
      <c r="H104" s="209"/>
      <c r="I104" s="209"/>
      <c r="J104" s="209"/>
      <c r="K104" s="186"/>
      <c r="L104" s="186"/>
      <c r="M104" s="186"/>
      <c r="N104" s="186"/>
      <c r="O104" s="186"/>
      <c r="P104" s="187"/>
      <c r="Q104" s="101"/>
    </row>
    <row r="105" spans="1:17" s="51" customFormat="1" ht="21" x14ac:dyDescent="0.25">
      <c r="A105" s="36" t="s">
        <v>263</v>
      </c>
      <c r="B105" s="35" t="s">
        <v>183</v>
      </c>
      <c r="C105" s="209">
        <v>3360.31</v>
      </c>
      <c r="D105" s="209">
        <v>3597.2</v>
      </c>
      <c r="E105" s="209">
        <f>F105+P105</f>
        <v>131045996.00000001</v>
      </c>
      <c r="F105" s="209">
        <f t="shared" si="14"/>
        <v>122416093.30000001</v>
      </c>
      <c r="G105" s="209">
        <v>39431088.660000004</v>
      </c>
      <c r="H105" s="209">
        <v>33194001.859999999</v>
      </c>
      <c r="I105" s="209">
        <v>49791002.780000001</v>
      </c>
      <c r="J105" s="209">
        <v>0</v>
      </c>
      <c r="K105" s="186"/>
      <c r="L105" s="186"/>
      <c r="M105" s="186"/>
      <c r="N105" s="186"/>
      <c r="O105" s="186"/>
      <c r="P105" s="187">
        <v>8629902.6999999993</v>
      </c>
      <c r="Q105" s="101"/>
    </row>
    <row r="106" spans="1:17" s="51" customFormat="1" ht="21" x14ac:dyDescent="0.25">
      <c r="A106" s="36" t="s">
        <v>104</v>
      </c>
      <c r="B106" s="52" t="s">
        <v>346</v>
      </c>
      <c r="C106" s="45">
        <v>1681.68</v>
      </c>
      <c r="D106" s="45">
        <v>1809.9</v>
      </c>
      <c r="E106" s="209">
        <f t="shared" si="13"/>
        <v>65934656.999999993</v>
      </c>
      <c r="F106" s="209">
        <f t="shared" si="14"/>
        <v>61263602.399999991</v>
      </c>
      <c r="G106" s="45">
        <v>19733439.219999995</v>
      </c>
      <c r="H106" s="45">
        <v>16612065.279999999</v>
      </c>
      <c r="I106" s="45">
        <v>24918097.899999999</v>
      </c>
      <c r="J106" s="209">
        <v>0</v>
      </c>
      <c r="K106" s="186"/>
      <c r="L106" s="186"/>
      <c r="M106" s="186"/>
      <c r="N106" s="186"/>
      <c r="O106" s="186"/>
      <c r="P106" s="187">
        <v>4671054.5999999996</v>
      </c>
      <c r="Q106" s="101"/>
    </row>
    <row r="107" spans="1:17" ht="21.75" customHeight="1" x14ac:dyDescent="0.25">
      <c r="A107" s="36"/>
      <c r="B107" s="43" t="s">
        <v>199</v>
      </c>
      <c r="C107" s="209"/>
      <c r="D107" s="209"/>
      <c r="E107" s="209"/>
      <c r="F107" s="209"/>
      <c r="G107" s="209"/>
      <c r="H107" s="209"/>
      <c r="I107" s="209"/>
      <c r="J107" s="209"/>
      <c r="K107" s="186"/>
      <c r="L107" s="186"/>
      <c r="M107" s="186"/>
      <c r="N107" s="186"/>
      <c r="O107" s="186"/>
      <c r="P107" s="187"/>
      <c r="Q107" s="101"/>
    </row>
    <row r="108" spans="1:17" ht="21" x14ac:dyDescent="0.25">
      <c r="A108" s="36" t="s">
        <v>82</v>
      </c>
      <c r="B108" s="35" t="s">
        <v>200</v>
      </c>
      <c r="C108" s="209">
        <v>2621.9</v>
      </c>
      <c r="D108" s="209">
        <v>2976.8</v>
      </c>
      <c r="E108" s="209">
        <f t="shared" si="13"/>
        <v>108444824</v>
      </c>
      <c r="F108" s="209">
        <f t="shared" si="14"/>
        <v>95515817</v>
      </c>
      <c r="G108" s="209">
        <v>30766319.559999999</v>
      </c>
      <c r="H108" s="209">
        <v>25899798.98</v>
      </c>
      <c r="I108" s="209">
        <v>38849698.460000001</v>
      </c>
      <c r="J108" s="209">
        <v>0</v>
      </c>
      <c r="K108" s="186"/>
      <c r="L108" s="186"/>
      <c r="M108" s="186"/>
      <c r="N108" s="186"/>
      <c r="O108" s="186"/>
      <c r="P108" s="187">
        <v>12929007</v>
      </c>
      <c r="Q108" s="101"/>
    </row>
    <row r="109" spans="1:17" ht="21.75" customHeight="1" x14ac:dyDescent="0.25">
      <c r="A109" s="36"/>
      <c r="B109" s="43" t="s">
        <v>214</v>
      </c>
      <c r="C109" s="28"/>
      <c r="D109" s="28"/>
      <c r="E109" s="209"/>
      <c r="F109" s="209"/>
      <c r="G109" s="209"/>
      <c r="H109" s="209"/>
      <c r="I109" s="209"/>
      <c r="J109" s="209"/>
      <c r="K109" s="186"/>
      <c r="L109" s="186"/>
      <c r="M109" s="186"/>
      <c r="N109" s="186"/>
      <c r="O109" s="186"/>
      <c r="P109" s="187"/>
      <c r="Q109" s="101"/>
    </row>
    <row r="110" spans="1:17" ht="21" x14ac:dyDescent="0.25">
      <c r="A110" s="36" t="s">
        <v>40</v>
      </c>
      <c r="B110" s="35" t="s">
        <v>613</v>
      </c>
      <c r="C110" s="209">
        <v>347.4</v>
      </c>
      <c r="D110" s="209">
        <v>374</v>
      </c>
      <c r="E110" s="209">
        <f t="shared" si="13"/>
        <v>13624820</v>
      </c>
      <c r="F110" s="209">
        <f t="shared" si="14"/>
        <v>12655782</v>
      </c>
      <c r="G110" s="209">
        <v>4076516.81</v>
      </c>
      <c r="H110" s="209">
        <v>3431706.07</v>
      </c>
      <c r="I110" s="209">
        <v>5147559.12</v>
      </c>
      <c r="J110" s="209">
        <v>0</v>
      </c>
      <c r="K110" s="186"/>
      <c r="L110" s="186"/>
      <c r="M110" s="186"/>
      <c r="N110" s="186"/>
      <c r="O110" s="186"/>
      <c r="P110" s="187">
        <v>969038</v>
      </c>
      <c r="Q110" s="101"/>
    </row>
    <row r="111" spans="1:17" ht="21" x14ac:dyDescent="0.25">
      <c r="A111" s="36" t="s">
        <v>102</v>
      </c>
      <c r="B111" s="52" t="s">
        <v>631</v>
      </c>
      <c r="C111" s="209">
        <v>541.70000000000005</v>
      </c>
      <c r="D111" s="209">
        <v>620.5</v>
      </c>
      <c r="E111" s="209">
        <f t="shared" si="13"/>
        <v>22604815</v>
      </c>
      <c r="F111" s="209">
        <f t="shared" si="14"/>
        <v>19734131</v>
      </c>
      <c r="G111" s="209">
        <v>6356503.04</v>
      </c>
      <c r="H111" s="209">
        <v>5351051.1900000004</v>
      </c>
      <c r="I111" s="209">
        <v>8026576.7699999996</v>
      </c>
      <c r="J111" s="209">
        <v>0</v>
      </c>
      <c r="K111" s="186"/>
      <c r="L111" s="186"/>
      <c r="M111" s="186"/>
      <c r="N111" s="186"/>
      <c r="O111" s="186"/>
      <c r="P111" s="187">
        <v>2870684</v>
      </c>
      <c r="Q111" s="101"/>
    </row>
    <row r="112" spans="1:17" s="93" customFormat="1" ht="21.75" customHeight="1" x14ac:dyDescent="0.25">
      <c r="A112" s="36"/>
      <c r="B112" s="43" t="s">
        <v>243</v>
      </c>
      <c r="C112" s="28"/>
      <c r="D112" s="28"/>
      <c r="E112" s="209"/>
      <c r="F112" s="209"/>
      <c r="G112" s="209"/>
      <c r="H112" s="209"/>
      <c r="I112" s="209"/>
      <c r="J112" s="209"/>
      <c r="K112" s="192"/>
      <c r="L112" s="192"/>
      <c r="M112" s="192"/>
      <c r="N112" s="192"/>
      <c r="O112" s="192"/>
      <c r="P112" s="187"/>
      <c r="Q112" s="101"/>
    </row>
    <row r="113" spans="1:17" ht="21" x14ac:dyDescent="0.25">
      <c r="A113" s="36" t="s">
        <v>172</v>
      </c>
      <c r="B113" s="35" t="s">
        <v>244</v>
      </c>
      <c r="C113" s="209">
        <v>2467.8000000000002</v>
      </c>
      <c r="D113" s="209">
        <v>2739.9</v>
      </c>
      <c r="E113" s="209">
        <f t="shared" si="13"/>
        <v>99814557</v>
      </c>
      <c r="F113" s="209">
        <f t="shared" si="14"/>
        <v>89901954</v>
      </c>
      <c r="G113" s="209">
        <v>28958054.629999999</v>
      </c>
      <c r="H113" s="209">
        <v>24377559.739999998</v>
      </c>
      <c r="I113" s="209">
        <v>36566339.629999995</v>
      </c>
      <c r="J113" s="209">
        <v>0</v>
      </c>
      <c r="K113" s="186"/>
      <c r="L113" s="186"/>
      <c r="M113" s="186"/>
      <c r="N113" s="186"/>
      <c r="O113" s="186"/>
      <c r="P113" s="187">
        <v>9912603</v>
      </c>
      <c r="Q113" s="101"/>
    </row>
    <row r="114" spans="1:17" s="51" customFormat="1" ht="21" x14ac:dyDescent="0.25">
      <c r="A114" s="36" t="s">
        <v>174</v>
      </c>
      <c r="B114" s="35" t="s">
        <v>662</v>
      </c>
      <c r="C114" s="209">
        <v>915.1</v>
      </c>
      <c r="D114" s="45">
        <v>938</v>
      </c>
      <c r="E114" s="209">
        <f t="shared" si="13"/>
        <v>34171340</v>
      </c>
      <c r="F114" s="209">
        <f t="shared" si="14"/>
        <v>33337093</v>
      </c>
      <c r="G114" s="209">
        <v>10738113.210000001</v>
      </c>
      <c r="H114" s="209">
        <v>9039591.9100000001</v>
      </c>
      <c r="I114" s="209">
        <v>13559387.880000001</v>
      </c>
      <c r="J114" s="209">
        <v>0</v>
      </c>
      <c r="K114" s="192"/>
      <c r="L114" s="192"/>
      <c r="M114" s="192"/>
      <c r="N114" s="192"/>
      <c r="O114" s="192"/>
      <c r="P114" s="188">
        <v>834247</v>
      </c>
      <c r="Q114" s="101"/>
    </row>
    <row r="115" spans="1:17" ht="21.75" customHeight="1" x14ac:dyDescent="0.25">
      <c r="A115" s="36"/>
      <c r="B115" s="43" t="s">
        <v>252</v>
      </c>
      <c r="C115" s="28"/>
      <c r="D115" s="28"/>
      <c r="E115" s="209"/>
      <c r="F115" s="209"/>
      <c r="G115" s="209"/>
      <c r="H115" s="209"/>
      <c r="I115" s="209"/>
      <c r="J115" s="209"/>
      <c r="K115" s="186"/>
      <c r="L115" s="186"/>
      <c r="M115" s="186"/>
      <c r="N115" s="186"/>
      <c r="O115" s="186"/>
      <c r="P115" s="187"/>
      <c r="Q115" s="101"/>
    </row>
    <row r="116" spans="1:17" ht="21" x14ac:dyDescent="0.25">
      <c r="A116" s="36" t="s">
        <v>80</v>
      </c>
      <c r="B116" s="35" t="s">
        <v>682</v>
      </c>
      <c r="C116" s="209">
        <v>38.200000000000003</v>
      </c>
      <c r="D116" s="209">
        <v>42</v>
      </c>
      <c r="E116" s="209">
        <f t="shared" si="13"/>
        <v>2000000</v>
      </c>
      <c r="F116" s="209">
        <f t="shared" si="14"/>
        <v>1391626</v>
      </c>
      <c r="G116" s="209">
        <v>448252.57</v>
      </c>
      <c r="H116" s="209">
        <v>377349.37</v>
      </c>
      <c r="I116" s="209">
        <v>566024.06000000006</v>
      </c>
      <c r="J116" s="209">
        <v>0</v>
      </c>
      <c r="K116" s="186"/>
      <c r="L116" s="186"/>
      <c r="M116" s="186"/>
      <c r="N116" s="186"/>
      <c r="O116" s="186"/>
      <c r="P116" s="187">
        <v>608374</v>
      </c>
      <c r="Q116" s="101"/>
    </row>
    <row r="117" spans="1:17" ht="21.75" customHeight="1" x14ac:dyDescent="0.25">
      <c r="A117" s="36"/>
      <c r="B117" s="43" t="s">
        <v>270</v>
      </c>
      <c r="C117" s="209"/>
      <c r="D117" s="209"/>
      <c r="E117" s="209"/>
      <c r="F117" s="209"/>
      <c r="G117" s="209"/>
      <c r="H117" s="209"/>
      <c r="I117" s="209"/>
      <c r="J117" s="209"/>
      <c r="K117" s="186"/>
      <c r="L117" s="186"/>
      <c r="M117" s="186"/>
      <c r="N117" s="186"/>
      <c r="O117" s="186"/>
      <c r="P117" s="187"/>
      <c r="Q117" s="101"/>
    </row>
    <row r="118" spans="1:17" ht="21" x14ac:dyDescent="0.25">
      <c r="A118" s="36" t="s">
        <v>181</v>
      </c>
      <c r="B118" s="35" t="s">
        <v>271</v>
      </c>
      <c r="C118" s="242">
        <v>1589.02</v>
      </c>
      <c r="D118" s="209">
        <v>1825.34</v>
      </c>
      <c r="E118" s="209">
        <f>F118+P118</f>
        <v>66473848.620000005</v>
      </c>
      <c r="F118" s="209">
        <v>57845588.310000002</v>
      </c>
      <c r="G118" s="209">
        <v>18632472.700000003</v>
      </c>
      <c r="H118" s="209">
        <v>15685246.229999999</v>
      </c>
      <c r="I118" s="209">
        <v>23527869.380000003</v>
      </c>
      <c r="J118" s="209">
        <v>0</v>
      </c>
      <c r="K118" s="186"/>
      <c r="L118" s="186"/>
      <c r="M118" s="186"/>
      <c r="N118" s="186"/>
      <c r="O118" s="186"/>
      <c r="P118" s="187">
        <v>8628260.3100000005</v>
      </c>
      <c r="Q118" s="101"/>
    </row>
    <row r="119" spans="1:17" ht="21.75" customHeight="1" x14ac:dyDescent="0.25">
      <c r="A119" s="36" t="s">
        <v>64</v>
      </c>
      <c r="B119" s="52" t="s">
        <v>701</v>
      </c>
      <c r="C119" s="209">
        <v>1483.4</v>
      </c>
      <c r="D119" s="209">
        <v>1683.12</v>
      </c>
      <c r="E119" s="209">
        <f t="shared" si="13"/>
        <v>61228775.319999993</v>
      </c>
      <c r="F119" s="209">
        <f t="shared" si="14"/>
        <v>53971879.849999994</v>
      </c>
      <c r="G119" s="209">
        <v>17384723.870000001</v>
      </c>
      <c r="H119" s="209">
        <v>14634862.389999999</v>
      </c>
      <c r="I119" s="209">
        <v>21952293.59</v>
      </c>
      <c r="J119" s="209">
        <v>0</v>
      </c>
      <c r="K119" s="186"/>
      <c r="L119" s="186"/>
      <c r="M119" s="186"/>
      <c r="N119" s="186"/>
      <c r="O119" s="186"/>
      <c r="P119" s="187">
        <v>7256895.4699999997</v>
      </c>
      <c r="Q119" s="101"/>
    </row>
    <row r="120" spans="1:17" s="63" customFormat="1" ht="21.75" customHeight="1" x14ac:dyDescent="0.25">
      <c r="A120" s="36"/>
      <c r="B120" s="43" t="s">
        <v>379</v>
      </c>
      <c r="C120" s="28"/>
      <c r="D120" s="28"/>
      <c r="E120" s="209"/>
      <c r="F120" s="209"/>
      <c r="G120" s="209"/>
      <c r="H120" s="209"/>
      <c r="I120" s="209"/>
      <c r="J120" s="209"/>
      <c r="K120" s="193"/>
      <c r="L120" s="193"/>
      <c r="M120" s="193"/>
      <c r="N120" s="193"/>
      <c r="O120" s="193"/>
      <c r="P120" s="187"/>
      <c r="Q120" s="101"/>
    </row>
    <row r="121" spans="1:17" s="51" customFormat="1" ht="21" x14ac:dyDescent="0.25">
      <c r="A121" s="36" t="s">
        <v>56</v>
      </c>
      <c r="B121" s="35" t="s">
        <v>712</v>
      </c>
      <c r="C121" s="209">
        <v>1953.6</v>
      </c>
      <c r="D121" s="45">
        <v>2030.8000000000002</v>
      </c>
      <c r="E121" s="209">
        <f t="shared" si="13"/>
        <v>73982044</v>
      </c>
      <c r="F121" s="209">
        <f t="shared" si="14"/>
        <v>71169648</v>
      </c>
      <c r="G121" s="209">
        <v>22924246.509999994</v>
      </c>
      <c r="H121" s="209">
        <v>19298160.599999998</v>
      </c>
      <c r="I121" s="209">
        <v>28947240.890000001</v>
      </c>
      <c r="J121" s="209">
        <v>0</v>
      </c>
      <c r="K121" s="186"/>
      <c r="L121" s="186"/>
      <c r="M121" s="186"/>
      <c r="N121" s="186"/>
      <c r="O121" s="186"/>
      <c r="P121" s="188">
        <v>2812396</v>
      </c>
      <c r="Q121" s="101"/>
    </row>
    <row r="122" spans="1:17" ht="21" x14ac:dyDescent="0.25">
      <c r="A122" s="36" t="s">
        <v>54</v>
      </c>
      <c r="B122" s="52" t="s">
        <v>380</v>
      </c>
      <c r="C122" s="209">
        <v>1257.0999999999999</v>
      </c>
      <c r="D122" s="209">
        <v>1348.99</v>
      </c>
      <c r="E122" s="209">
        <f t="shared" si="13"/>
        <v>49143705.710000001</v>
      </c>
      <c r="F122" s="209">
        <v>45796153.009999998</v>
      </c>
      <c r="G122" s="209">
        <v>14751264.480000002</v>
      </c>
      <c r="H122" s="209">
        <v>12417955.42</v>
      </c>
      <c r="I122" s="209">
        <v>18626933.109999999</v>
      </c>
      <c r="J122" s="209">
        <v>0</v>
      </c>
      <c r="K122" s="186"/>
      <c r="L122" s="186"/>
      <c r="M122" s="186"/>
      <c r="N122" s="186"/>
      <c r="O122" s="186"/>
      <c r="P122" s="187">
        <v>3347552.7</v>
      </c>
      <c r="Q122" s="101"/>
    </row>
    <row r="123" spans="1:17" s="63" customFormat="1" ht="21" x14ac:dyDescent="0.25">
      <c r="A123" s="36" t="s">
        <v>52</v>
      </c>
      <c r="B123" s="35" t="s">
        <v>745</v>
      </c>
      <c r="C123" s="209">
        <v>2933.57</v>
      </c>
      <c r="D123" s="209">
        <v>3125.8</v>
      </c>
      <c r="E123" s="209">
        <f>F123+P123</f>
        <v>113872894</v>
      </c>
      <c r="F123" s="209">
        <v>106869955.09999999</v>
      </c>
      <c r="G123" s="209">
        <v>34423567.68</v>
      </c>
      <c r="H123" s="209">
        <v>28978554.960000005</v>
      </c>
      <c r="I123" s="209">
        <v>43467832.460000008</v>
      </c>
      <c r="J123" s="209">
        <v>0</v>
      </c>
      <c r="K123" s="193"/>
      <c r="L123" s="193"/>
      <c r="M123" s="193"/>
      <c r="N123" s="193"/>
      <c r="O123" s="193"/>
      <c r="P123" s="187">
        <v>7002938.9000000004</v>
      </c>
      <c r="Q123" s="101"/>
    </row>
    <row r="124" spans="1:17" s="63" customFormat="1" ht="21.75" customHeight="1" x14ac:dyDescent="0.25">
      <c r="A124" s="36"/>
      <c r="B124" s="43" t="s">
        <v>289</v>
      </c>
      <c r="C124" s="28"/>
      <c r="D124" s="28"/>
      <c r="E124" s="209"/>
      <c r="F124" s="209"/>
      <c r="G124" s="209"/>
      <c r="H124" s="209"/>
      <c r="I124" s="209"/>
      <c r="J124" s="209"/>
      <c r="K124" s="193"/>
      <c r="L124" s="193"/>
      <c r="M124" s="193"/>
      <c r="N124" s="193"/>
      <c r="O124" s="193"/>
      <c r="P124" s="187"/>
      <c r="Q124" s="101"/>
    </row>
    <row r="125" spans="1:17" s="63" customFormat="1" ht="21" x14ac:dyDescent="0.25">
      <c r="A125" s="36" t="s">
        <v>42</v>
      </c>
      <c r="B125" s="35" t="s">
        <v>290</v>
      </c>
      <c r="C125" s="209">
        <v>1465.61</v>
      </c>
      <c r="D125" s="209">
        <v>1561</v>
      </c>
      <c r="E125" s="209">
        <f t="shared" si="13"/>
        <v>56849015</v>
      </c>
      <c r="F125" s="209">
        <f t="shared" si="14"/>
        <v>53266488.799999997</v>
      </c>
      <c r="G125" s="209">
        <v>17157512.43</v>
      </c>
      <c r="H125" s="209">
        <v>14443590.539999999</v>
      </c>
      <c r="I125" s="209">
        <v>21665385.829999998</v>
      </c>
      <c r="J125" s="209">
        <v>0</v>
      </c>
      <c r="K125" s="193"/>
      <c r="L125" s="193"/>
      <c r="M125" s="193"/>
      <c r="N125" s="193"/>
      <c r="O125" s="193"/>
      <c r="P125" s="187">
        <v>3582526.2</v>
      </c>
      <c r="Q125" s="101"/>
    </row>
    <row r="126" spans="1:17" ht="21.75" customHeight="1" x14ac:dyDescent="0.25">
      <c r="A126" s="36" t="s">
        <v>44</v>
      </c>
      <c r="B126" s="52" t="s">
        <v>801</v>
      </c>
      <c r="C126" s="209">
        <v>821.26</v>
      </c>
      <c r="D126" s="209">
        <v>921.8</v>
      </c>
      <c r="E126" s="209">
        <f t="shared" si="13"/>
        <v>33581174</v>
      </c>
      <c r="F126" s="209">
        <f t="shared" si="14"/>
        <v>29918501.800000001</v>
      </c>
      <c r="G126" s="209">
        <v>9636960.8300000001</v>
      </c>
      <c r="H126" s="209">
        <v>8112616.3899999997</v>
      </c>
      <c r="I126" s="209">
        <v>12168924.580000002</v>
      </c>
      <c r="J126" s="209">
        <v>0</v>
      </c>
      <c r="K126" s="186"/>
      <c r="L126" s="186"/>
      <c r="M126" s="186"/>
      <c r="N126" s="186"/>
      <c r="O126" s="186"/>
      <c r="P126" s="187">
        <v>3662672.2</v>
      </c>
      <c r="Q126" s="101"/>
    </row>
    <row r="127" spans="1:17" ht="21.75" customHeight="1" x14ac:dyDescent="0.25">
      <c r="A127" s="36"/>
      <c r="B127" s="43" t="s">
        <v>824</v>
      </c>
      <c r="C127" s="28"/>
      <c r="D127" s="28"/>
      <c r="E127" s="209"/>
      <c r="F127" s="209"/>
      <c r="G127" s="209"/>
      <c r="H127" s="209"/>
      <c r="I127" s="209"/>
      <c r="J127" s="209"/>
      <c r="K127" s="186"/>
      <c r="L127" s="186"/>
      <c r="M127" s="186"/>
      <c r="N127" s="186"/>
      <c r="O127" s="186"/>
      <c r="P127" s="187"/>
      <c r="Q127" s="101"/>
    </row>
    <row r="128" spans="1:17" ht="21" x14ac:dyDescent="0.25">
      <c r="A128" s="36" t="s">
        <v>46</v>
      </c>
      <c r="B128" s="35" t="s">
        <v>825</v>
      </c>
      <c r="C128" s="209">
        <v>600.86</v>
      </c>
      <c r="D128" s="209">
        <v>629.4</v>
      </c>
      <c r="E128" s="209">
        <f t="shared" si="13"/>
        <v>22929041.999999996</v>
      </c>
      <c r="F128" s="209">
        <f t="shared" si="14"/>
        <v>21889329.799999997</v>
      </c>
      <c r="G128" s="209">
        <v>7050707.7999999989</v>
      </c>
      <c r="H128" s="209">
        <v>5935448.8000000007</v>
      </c>
      <c r="I128" s="209">
        <v>8903173.1999999993</v>
      </c>
      <c r="J128" s="209">
        <v>0</v>
      </c>
      <c r="K128" s="186"/>
      <c r="L128" s="186"/>
      <c r="M128" s="186"/>
      <c r="N128" s="186"/>
      <c r="O128" s="186"/>
      <c r="P128" s="187">
        <v>1039712.2</v>
      </c>
      <c r="Q128" s="101"/>
    </row>
    <row r="129" spans="1:17" ht="21.75" customHeight="1" x14ac:dyDescent="0.25">
      <c r="A129" s="36" t="s">
        <v>162</v>
      </c>
      <c r="B129" s="52" t="s">
        <v>834</v>
      </c>
      <c r="C129" s="209">
        <v>553.88</v>
      </c>
      <c r="D129" s="209">
        <v>640.59</v>
      </c>
      <c r="E129" s="209">
        <f t="shared" si="13"/>
        <v>23336693.699999999</v>
      </c>
      <c r="F129" s="209">
        <f t="shared" si="14"/>
        <v>20177848.399999999</v>
      </c>
      <c r="G129" s="209">
        <v>6499427.54</v>
      </c>
      <c r="H129" s="209">
        <v>5471368.3399999999</v>
      </c>
      <c r="I129" s="209">
        <v>8207052.5199999986</v>
      </c>
      <c r="J129" s="209">
        <v>0</v>
      </c>
      <c r="K129" s="186"/>
      <c r="L129" s="186"/>
      <c r="M129" s="186"/>
      <c r="N129" s="186"/>
      <c r="O129" s="186"/>
      <c r="P129" s="187">
        <v>3158845.3</v>
      </c>
      <c r="Q129" s="101"/>
    </row>
    <row r="130" spans="1:17" ht="21.75" customHeight="1" x14ac:dyDescent="0.25">
      <c r="A130" s="36"/>
      <c r="B130" s="50" t="s">
        <v>414</v>
      </c>
      <c r="C130" s="28"/>
      <c r="D130" s="28"/>
      <c r="E130" s="209"/>
      <c r="F130" s="209"/>
      <c r="G130" s="209"/>
      <c r="H130" s="209"/>
      <c r="I130" s="209"/>
      <c r="J130" s="209"/>
      <c r="K130" s="186"/>
      <c r="L130" s="186"/>
      <c r="M130" s="186"/>
      <c r="N130" s="186"/>
      <c r="O130" s="186"/>
      <c r="P130" s="187"/>
      <c r="Q130" s="101"/>
    </row>
    <row r="131" spans="1:17" ht="22.5" customHeight="1" x14ac:dyDescent="0.25">
      <c r="A131" s="36" t="s">
        <v>148</v>
      </c>
      <c r="B131" s="105" t="s">
        <v>846</v>
      </c>
      <c r="C131" s="209">
        <v>2495.08</v>
      </c>
      <c r="D131" s="209">
        <v>3174.7</v>
      </c>
      <c r="E131" s="209">
        <f>F131+P131</f>
        <v>112317333</v>
      </c>
      <c r="F131" s="209">
        <f t="shared" si="14"/>
        <v>88301102.060000002</v>
      </c>
      <c r="G131" s="209">
        <v>28442408.899999995</v>
      </c>
      <c r="H131" s="209">
        <v>23943477.27</v>
      </c>
      <c r="I131" s="209">
        <v>35915215.890000008</v>
      </c>
      <c r="J131" s="209">
        <v>0</v>
      </c>
      <c r="K131" s="186"/>
      <c r="L131" s="186"/>
      <c r="M131" s="186"/>
      <c r="N131" s="186"/>
      <c r="O131" s="186"/>
      <c r="P131" s="187">
        <v>24016230.940000001</v>
      </c>
      <c r="Q131" s="101"/>
    </row>
    <row r="132" spans="1:17" ht="32.25" customHeight="1" x14ac:dyDescent="0.25">
      <c r="A132" s="201"/>
      <c r="B132" s="43" t="s">
        <v>1648</v>
      </c>
      <c r="C132" s="28">
        <f>C134+C136+C137+C138+C139+C140+C142+C143+C145+C148+C150+C151+C153+C155+C156+C160+C146+C158+C162</f>
        <v>1371.7300000000002</v>
      </c>
      <c r="D132" s="28">
        <f t="shared" ref="D132:P132" si="15">D134+D136+D137+D138+D139+D140+D142+D143+D145+D148+D150+D151+D153+D155+D156+D160+D146+D158+D162</f>
        <v>1425.46</v>
      </c>
      <c r="E132" s="28">
        <f t="shared" si="15"/>
        <v>14340784</v>
      </c>
      <c r="F132" s="28">
        <f t="shared" si="15"/>
        <v>13196882</v>
      </c>
      <c r="G132" s="28">
        <f t="shared" si="15"/>
        <v>0</v>
      </c>
      <c r="H132" s="28">
        <f t="shared" si="15"/>
        <v>8527807.7699999996</v>
      </c>
      <c r="I132" s="28">
        <f t="shared" si="15"/>
        <v>4669074.2299999995</v>
      </c>
      <c r="J132" s="28">
        <f t="shared" si="15"/>
        <v>0</v>
      </c>
      <c r="K132" s="28" t="e">
        <f t="shared" si="15"/>
        <v>#REF!</v>
      </c>
      <c r="L132" s="28" t="e">
        <f t="shared" si="15"/>
        <v>#REF!</v>
      </c>
      <c r="M132" s="28" t="e">
        <f t="shared" si="15"/>
        <v>#REF!</v>
      </c>
      <c r="N132" s="28" t="e">
        <f t="shared" si="15"/>
        <v>#REF!</v>
      </c>
      <c r="O132" s="28" t="e">
        <f t="shared" si="15"/>
        <v>#REF!</v>
      </c>
      <c r="P132" s="28">
        <f t="shared" si="15"/>
        <v>1143902</v>
      </c>
      <c r="Q132" s="101"/>
    </row>
    <row r="133" spans="1:17" ht="23.25" customHeight="1" x14ac:dyDescent="0.25">
      <c r="A133" s="201"/>
      <c r="B133" s="43" t="s">
        <v>65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101"/>
    </row>
    <row r="134" spans="1:17" ht="21" customHeight="1" x14ac:dyDescent="0.25">
      <c r="A134" s="201">
        <v>1</v>
      </c>
      <c r="B134" s="35" t="s">
        <v>880</v>
      </c>
      <c r="C134" s="209">
        <v>47.6</v>
      </c>
      <c r="D134" s="209">
        <v>47.6</v>
      </c>
      <c r="E134" s="209">
        <f t="shared" ref="E134:E160" si="16">F134+P134</f>
        <v>0</v>
      </c>
      <c r="F134" s="209">
        <v>0</v>
      </c>
      <c r="G134" s="209">
        <v>0</v>
      </c>
      <c r="H134" s="209">
        <v>0</v>
      </c>
      <c r="I134" s="209">
        <v>0</v>
      </c>
      <c r="J134" s="209">
        <v>0</v>
      </c>
      <c r="K134" s="209" t="e">
        <f>#REF!</f>
        <v>#REF!</v>
      </c>
      <c r="L134" s="209" t="e">
        <f>#REF!</f>
        <v>#REF!</v>
      </c>
      <c r="M134" s="209" t="e">
        <f>#REF!</f>
        <v>#REF!</v>
      </c>
      <c r="N134" s="209" t="e">
        <f>#REF!</f>
        <v>#REF!</v>
      </c>
      <c r="O134" s="209" t="e">
        <f>#REF!</f>
        <v>#REF!</v>
      </c>
      <c r="P134" s="209">
        <v>0</v>
      </c>
      <c r="Q134" s="101"/>
    </row>
    <row r="135" spans="1:17" ht="22.5" customHeight="1" x14ac:dyDescent="0.25">
      <c r="A135" s="36"/>
      <c r="B135" s="43" t="s">
        <v>119</v>
      </c>
      <c r="C135" s="209"/>
      <c r="D135" s="209"/>
      <c r="E135" s="209"/>
      <c r="F135" s="209"/>
      <c r="G135" s="209"/>
      <c r="H135" s="209"/>
      <c r="I135" s="209"/>
      <c r="J135" s="209"/>
      <c r="K135" s="186"/>
      <c r="L135" s="186"/>
      <c r="M135" s="186"/>
      <c r="N135" s="186"/>
      <c r="O135" s="186"/>
      <c r="P135" s="187"/>
      <c r="Q135" s="101"/>
    </row>
    <row r="136" spans="1:17" ht="22.5" customHeight="1" x14ac:dyDescent="0.25">
      <c r="A136" s="36" t="s">
        <v>96</v>
      </c>
      <c r="B136" s="35" t="s">
        <v>884</v>
      </c>
      <c r="C136" s="209">
        <v>220.4</v>
      </c>
      <c r="D136" s="209">
        <v>220.4</v>
      </c>
      <c r="E136" s="209">
        <f>F136+P136</f>
        <v>0</v>
      </c>
      <c r="F136" s="209">
        <v>0</v>
      </c>
      <c r="G136" s="209">
        <v>0</v>
      </c>
      <c r="H136" s="209">
        <v>0</v>
      </c>
      <c r="I136" s="209">
        <v>0</v>
      </c>
      <c r="J136" s="209">
        <v>0</v>
      </c>
      <c r="K136" s="186"/>
      <c r="L136" s="186"/>
      <c r="M136" s="186"/>
      <c r="N136" s="186"/>
      <c r="O136" s="186"/>
      <c r="P136" s="187">
        <v>0</v>
      </c>
      <c r="Q136" s="101"/>
    </row>
    <row r="137" spans="1:17" ht="22.5" customHeight="1" x14ac:dyDescent="0.25">
      <c r="A137" s="36" t="s">
        <v>98</v>
      </c>
      <c r="B137" s="35" t="s">
        <v>886</v>
      </c>
      <c r="C137" s="209">
        <v>53.1</v>
      </c>
      <c r="D137" s="209">
        <v>53.1</v>
      </c>
      <c r="E137" s="209">
        <f>F137+P137</f>
        <v>0</v>
      </c>
      <c r="F137" s="209">
        <v>0</v>
      </c>
      <c r="G137" s="209">
        <v>0</v>
      </c>
      <c r="H137" s="209">
        <v>0</v>
      </c>
      <c r="I137" s="209">
        <v>0</v>
      </c>
      <c r="J137" s="209">
        <v>0</v>
      </c>
      <c r="K137" s="186"/>
      <c r="L137" s="186"/>
      <c r="M137" s="186"/>
      <c r="N137" s="186"/>
      <c r="O137" s="186"/>
      <c r="P137" s="187">
        <v>0</v>
      </c>
      <c r="Q137" s="101"/>
    </row>
    <row r="138" spans="1:17" ht="21" x14ac:dyDescent="0.25">
      <c r="A138" s="202">
        <v>4</v>
      </c>
      <c r="B138" s="35" t="s">
        <v>142</v>
      </c>
      <c r="C138" s="209">
        <v>11.63</v>
      </c>
      <c r="D138" s="209">
        <v>11.63</v>
      </c>
      <c r="E138" s="209">
        <f t="shared" si="16"/>
        <v>0</v>
      </c>
      <c r="F138" s="209">
        <v>0</v>
      </c>
      <c r="G138" s="209">
        <v>0</v>
      </c>
      <c r="H138" s="209">
        <v>0</v>
      </c>
      <c r="I138" s="209">
        <v>0</v>
      </c>
      <c r="J138" s="209">
        <v>0</v>
      </c>
      <c r="K138" s="209" t="e">
        <f>SUM(#REF!)</f>
        <v>#REF!</v>
      </c>
      <c r="L138" s="209" t="e">
        <f>SUM(#REF!)</f>
        <v>#REF!</v>
      </c>
      <c r="M138" s="209" t="e">
        <f>SUM(#REF!)</f>
        <v>#REF!</v>
      </c>
      <c r="N138" s="209" t="e">
        <f>SUM(#REF!)</f>
        <v>#REF!</v>
      </c>
      <c r="O138" s="209" t="e">
        <f>SUM(#REF!)</f>
        <v>#REF!</v>
      </c>
      <c r="P138" s="209">
        <v>0</v>
      </c>
      <c r="Q138" s="101"/>
    </row>
    <row r="139" spans="1:17" s="63" customFormat="1" ht="21" x14ac:dyDescent="0.25">
      <c r="A139" s="201">
        <v>5</v>
      </c>
      <c r="B139" s="52" t="s">
        <v>889</v>
      </c>
      <c r="C139" s="209">
        <v>37.700000000000003</v>
      </c>
      <c r="D139" s="209">
        <v>37.700000000000003</v>
      </c>
      <c r="E139" s="209">
        <f t="shared" si="16"/>
        <v>0</v>
      </c>
      <c r="F139" s="209">
        <v>0</v>
      </c>
      <c r="G139" s="209">
        <v>0</v>
      </c>
      <c r="H139" s="209">
        <v>0</v>
      </c>
      <c r="I139" s="209">
        <v>0</v>
      </c>
      <c r="J139" s="209">
        <v>0</v>
      </c>
      <c r="K139" s="209" t="e">
        <f>SUM(#REF!)</f>
        <v>#REF!</v>
      </c>
      <c r="L139" s="209" t="e">
        <f>SUM(#REF!)</f>
        <v>#REF!</v>
      </c>
      <c r="M139" s="209" t="e">
        <f>SUM(#REF!)</f>
        <v>#REF!</v>
      </c>
      <c r="N139" s="209" t="e">
        <f>SUM(#REF!)</f>
        <v>#REF!</v>
      </c>
      <c r="O139" s="209" t="e">
        <f>SUM(#REF!)</f>
        <v>#REF!</v>
      </c>
      <c r="P139" s="209">
        <v>0</v>
      </c>
      <c r="Q139" s="101"/>
    </row>
    <row r="140" spans="1:17" s="63" customFormat="1" ht="21" x14ac:dyDescent="0.25">
      <c r="A140" s="201">
        <v>6</v>
      </c>
      <c r="B140" s="35" t="s">
        <v>163</v>
      </c>
      <c r="C140" s="209">
        <v>168</v>
      </c>
      <c r="D140" s="209">
        <v>205.58</v>
      </c>
      <c r="E140" s="209">
        <f>F140+P140</f>
        <v>0</v>
      </c>
      <c r="F140" s="209">
        <v>0</v>
      </c>
      <c r="G140" s="209">
        <v>0</v>
      </c>
      <c r="H140" s="209">
        <v>0</v>
      </c>
      <c r="I140" s="209">
        <v>0</v>
      </c>
      <c r="J140" s="209">
        <v>0</v>
      </c>
      <c r="K140" s="209"/>
      <c r="L140" s="209"/>
      <c r="M140" s="209"/>
      <c r="N140" s="209"/>
      <c r="O140" s="209"/>
      <c r="P140" s="209">
        <v>0</v>
      </c>
      <c r="Q140" s="101"/>
    </row>
    <row r="141" spans="1:17" s="63" customFormat="1" x14ac:dyDescent="0.25">
      <c r="A141" s="36"/>
      <c r="B141" s="50" t="s">
        <v>182</v>
      </c>
      <c r="C141" s="209"/>
      <c r="D141" s="209"/>
      <c r="E141" s="209"/>
      <c r="F141" s="209"/>
      <c r="G141" s="209"/>
      <c r="H141" s="209"/>
      <c r="I141" s="209"/>
      <c r="J141" s="209"/>
      <c r="K141" s="193"/>
      <c r="L141" s="193"/>
      <c r="M141" s="193"/>
      <c r="N141" s="193"/>
      <c r="O141" s="193"/>
      <c r="P141" s="194"/>
      <c r="Q141" s="101"/>
    </row>
    <row r="142" spans="1:17" s="51" customFormat="1" ht="21" x14ac:dyDescent="0.25">
      <c r="A142" s="36" t="s">
        <v>277</v>
      </c>
      <c r="B142" s="52" t="s">
        <v>346</v>
      </c>
      <c r="C142" s="45">
        <v>63.95</v>
      </c>
      <c r="D142" s="45">
        <v>48.7</v>
      </c>
      <c r="E142" s="209">
        <f t="shared" si="16"/>
        <v>1958227</v>
      </c>
      <c r="F142" s="45">
        <v>1958227</v>
      </c>
      <c r="G142" s="45">
        <v>0</v>
      </c>
      <c r="H142" s="45">
        <v>1860315.65</v>
      </c>
      <c r="I142" s="45">
        <v>97911.35</v>
      </c>
      <c r="J142" s="45">
        <v>0</v>
      </c>
      <c r="K142" s="45" t="e">
        <f>SUM(#REF!)</f>
        <v>#REF!</v>
      </c>
      <c r="L142" s="45" t="e">
        <f>SUM(#REF!)</f>
        <v>#REF!</v>
      </c>
      <c r="M142" s="45" t="e">
        <f>SUM(#REF!)</f>
        <v>#REF!</v>
      </c>
      <c r="N142" s="45" t="e">
        <f>SUM(#REF!)</f>
        <v>#REF!</v>
      </c>
      <c r="O142" s="45" t="e">
        <f>SUM(#REF!)</f>
        <v>#REF!</v>
      </c>
      <c r="P142" s="45">
        <v>0</v>
      </c>
      <c r="Q142" s="101"/>
    </row>
    <row r="143" spans="1:17" s="51" customFormat="1" ht="21" x14ac:dyDescent="0.25">
      <c r="A143" s="199">
        <v>8</v>
      </c>
      <c r="B143" s="52" t="s">
        <v>893</v>
      </c>
      <c r="C143" s="209">
        <v>41.25</v>
      </c>
      <c r="D143" s="209">
        <v>41.25</v>
      </c>
      <c r="E143" s="209">
        <f t="shared" si="16"/>
        <v>0</v>
      </c>
      <c r="F143" s="209">
        <v>0</v>
      </c>
      <c r="G143" s="209">
        <v>0</v>
      </c>
      <c r="H143" s="209">
        <v>0</v>
      </c>
      <c r="I143" s="209">
        <v>0</v>
      </c>
      <c r="J143" s="45">
        <v>0</v>
      </c>
      <c r="K143" s="195"/>
      <c r="L143" s="195"/>
      <c r="M143" s="195"/>
      <c r="N143" s="195"/>
      <c r="O143" s="195"/>
      <c r="P143" s="188">
        <v>0</v>
      </c>
      <c r="Q143" s="101"/>
    </row>
    <row r="144" spans="1:17" s="51" customFormat="1" x14ac:dyDescent="0.25">
      <c r="A144" s="201"/>
      <c r="B144" s="50" t="s">
        <v>199</v>
      </c>
      <c r="C144" s="209"/>
      <c r="D144" s="209"/>
      <c r="E144" s="209"/>
      <c r="F144" s="209"/>
      <c r="G144" s="209"/>
      <c r="H144" s="209"/>
      <c r="I144" s="209"/>
      <c r="J144" s="45"/>
      <c r="K144" s="195"/>
      <c r="L144" s="195"/>
      <c r="M144" s="195"/>
      <c r="N144" s="195"/>
      <c r="O144" s="195"/>
      <c r="P144" s="188"/>
      <c r="Q144" s="101"/>
    </row>
    <row r="145" spans="1:17" s="51" customFormat="1" ht="21" x14ac:dyDescent="0.25">
      <c r="A145" s="199">
        <v>9</v>
      </c>
      <c r="B145" s="35" t="s">
        <v>896</v>
      </c>
      <c r="C145" s="209">
        <v>49</v>
      </c>
      <c r="D145" s="209">
        <v>49</v>
      </c>
      <c r="E145" s="209">
        <f t="shared" si="16"/>
        <v>0</v>
      </c>
      <c r="F145" s="209">
        <v>0</v>
      </c>
      <c r="G145" s="209">
        <v>0</v>
      </c>
      <c r="H145" s="209">
        <v>0</v>
      </c>
      <c r="I145" s="209">
        <v>0</v>
      </c>
      <c r="J145" s="45">
        <v>0</v>
      </c>
      <c r="K145" s="45" t="e">
        <f>SUM(#REF!)</f>
        <v>#REF!</v>
      </c>
      <c r="L145" s="45" t="e">
        <f>SUM(#REF!)</f>
        <v>#REF!</v>
      </c>
      <c r="M145" s="45" t="e">
        <f>SUM(#REF!)</f>
        <v>#REF!</v>
      </c>
      <c r="N145" s="45" t="e">
        <f>SUM(#REF!)</f>
        <v>#REF!</v>
      </c>
      <c r="O145" s="45" t="e">
        <f>SUM(#REF!)</f>
        <v>#REF!</v>
      </c>
      <c r="P145" s="188">
        <v>0</v>
      </c>
      <c r="Q145" s="101"/>
    </row>
    <row r="146" spans="1:17" s="51" customFormat="1" ht="21" x14ac:dyDescent="0.25">
      <c r="A146" s="199">
        <v>10</v>
      </c>
      <c r="B146" s="35" t="s">
        <v>899</v>
      </c>
      <c r="C146" s="209">
        <v>38</v>
      </c>
      <c r="D146" s="209">
        <v>38</v>
      </c>
      <c r="E146" s="209">
        <v>0</v>
      </c>
      <c r="F146" s="209">
        <v>0</v>
      </c>
      <c r="G146" s="209">
        <v>0</v>
      </c>
      <c r="H146" s="209">
        <v>0</v>
      </c>
      <c r="I146" s="209">
        <v>0</v>
      </c>
      <c r="J146" s="45">
        <v>0</v>
      </c>
      <c r="K146" s="45"/>
      <c r="L146" s="45"/>
      <c r="M146" s="45"/>
      <c r="N146" s="45"/>
      <c r="O146" s="45"/>
      <c r="P146" s="188">
        <v>0</v>
      </c>
      <c r="Q146" s="101"/>
    </row>
    <row r="147" spans="1:17" ht="22.5" customHeight="1" x14ac:dyDescent="0.25">
      <c r="A147" s="36"/>
      <c r="B147" s="31" t="s">
        <v>903</v>
      </c>
      <c r="C147" s="209"/>
      <c r="D147" s="209"/>
      <c r="E147" s="209"/>
      <c r="F147" s="209"/>
      <c r="G147" s="209"/>
      <c r="H147" s="209"/>
      <c r="I147" s="209"/>
      <c r="J147" s="45"/>
      <c r="K147" s="195"/>
      <c r="L147" s="195"/>
      <c r="M147" s="195"/>
      <c r="N147" s="195"/>
      <c r="O147" s="195"/>
      <c r="P147" s="188"/>
      <c r="Q147" s="101"/>
    </row>
    <row r="148" spans="1:17" s="51" customFormat="1" ht="21" x14ac:dyDescent="0.25">
      <c r="A148" s="199">
        <v>11</v>
      </c>
      <c r="B148" s="35" t="s">
        <v>904</v>
      </c>
      <c r="C148" s="209">
        <v>33.799999999999997</v>
      </c>
      <c r="D148" s="209">
        <v>33.799999999999997</v>
      </c>
      <c r="E148" s="209">
        <f t="shared" si="16"/>
        <v>0</v>
      </c>
      <c r="F148" s="209">
        <v>0</v>
      </c>
      <c r="G148" s="209">
        <v>0</v>
      </c>
      <c r="H148" s="209">
        <v>0</v>
      </c>
      <c r="I148" s="209">
        <v>0</v>
      </c>
      <c r="J148" s="45">
        <v>0</v>
      </c>
      <c r="K148" s="45" t="e">
        <f>SUM(#REF!)</f>
        <v>#REF!</v>
      </c>
      <c r="L148" s="45" t="e">
        <f>SUM(#REF!)</f>
        <v>#REF!</v>
      </c>
      <c r="M148" s="45" t="e">
        <f>SUM(#REF!)</f>
        <v>#REF!</v>
      </c>
      <c r="N148" s="45" t="e">
        <f>SUM(#REF!)</f>
        <v>#REF!</v>
      </c>
      <c r="O148" s="45" t="e">
        <f>SUM(#REF!)</f>
        <v>#REF!</v>
      </c>
      <c r="P148" s="188">
        <v>0</v>
      </c>
      <c r="Q148" s="101"/>
    </row>
    <row r="149" spans="1:17" s="51" customFormat="1" ht="22.5" customHeight="1" x14ac:dyDescent="0.25">
      <c r="A149" s="199"/>
      <c r="B149" s="43" t="s">
        <v>214</v>
      </c>
      <c r="C149" s="209"/>
      <c r="D149" s="209"/>
      <c r="E149" s="209"/>
      <c r="F149" s="209"/>
      <c r="G149" s="209"/>
      <c r="H149" s="209"/>
      <c r="I149" s="209"/>
      <c r="J149" s="45"/>
      <c r="K149" s="195"/>
      <c r="L149" s="195"/>
      <c r="M149" s="195"/>
      <c r="N149" s="195"/>
      <c r="O149" s="195"/>
      <c r="P149" s="188"/>
      <c r="Q149" s="101"/>
    </row>
    <row r="150" spans="1:17" ht="21" x14ac:dyDescent="0.25">
      <c r="A150" s="201">
        <v>12</v>
      </c>
      <c r="B150" s="52" t="s">
        <v>907</v>
      </c>
      <c r="C150" s="209">
        <v>29.6</v>
      </c>
      <c r="D150" s="209">
        <v>29.6</v>
      </c>
      <c r="E150" s="209">
        <f t="shared" si="16"/>
        <v>0</v>
      </c>
      <c r="F150" s="209">
        <v>0</v>
      </c>
      <c r="G150" s="209">
        <v>0</v>
      </c>
      <c r="H150" s="209">
        <v>0</v>
      </c>
      <c r="I150" s="209">
        <v>0</v>
      </c>
      <c r="J150" s="45">
        <v>0</v>
      </c>
      <c r="K150" s="195"/>
      <c r="L150" s="195"/>
      <c r="M150" s="195"/>
      <c r="N150" s="195"/>
      <c r="O150" s="195"/>
      <c r="P150" s="188">
        <v>0</v>
      </c>
      <c r="Q150" s="101"/>
    </row>
    <row r="151" spans="1:17" s="51" customFormat="1" ht="21" x14ac:dyDescent="0.25">
      <c r="A151" s="199">
        <v>13</v>
      </c>
      <c r="B151" s="35" t="s">
        <v>910</v>
      </c>
      <c r="C151" s="209">
        <v>23.6</v>
      </c>
      <c r="D151" s="209">
        <v>23.6</v>
      </c>
      <c r="E151" s="209">
        <f t="shared" si="16"/>
        <v>0</v>
      </c>
      <c r="F151" s="209">
        <v>0</v>
      </c>
      <c r="G151" s="209">
        <v>0</v>
      </c>
      <c r="H151" s="209">
        <v>0</v>
      </c>
      <c r="I151" s="209">
        <v>0</v>
      </c>
      <c r="J151" s="45">
        <v>0</v>
      </c>
      <c r="K151" s="195"/>
      <c r="L151" s="195"/>
      <c r="M151" s="195"/>
      <c r="N151" s="195"/>
      <c r="O151" s="195"/>
      <c r="P151" s="188">
        <v>0</v>
      </c>
      <c r="Q151" s="101"/>
    </row>
    <row r="152" spans="1:17" ht="22.5" customHeight="1" x14ac:dyDescent="0.25">
      <c r="A152" s="201"/>
      <c r="B152" s="43" t="s">
        <v>243</v>
      </c>
      <c r="C152" s="28"/>
      <c r="D152" s="28"/>
      <c r="E152" s="209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101"/>
    </row>
    <row r="153" spans="1:17" s="51" customFormat="1" ht="21" x14ac:dyDescent="0.25">
      <c r="A153" s="36" t="s">
        <v>102</v>
      </c>
      <c r="B153" s="35" t="s">
        <v>662</v>
      </c>
      <c r="C153" s="209">
        <v>35.700000000000003</v>
      </c>
      <c r="D153" s="209">
        <v>35.700000000000003</v>
      </c>
      <c r="E153" s="209">
        <f t="shared" si="16"/>
        <v>0</v>
      </c>
      <c r="F153" s="209">
        <v>0</v>
      </c>
      <c r="G153" s="209">
        <v>0</v>
      </c>
      <c r="H153" s="209">
        <v>0</v>
      </c>
      <c r="I153" s="209">
        <v>0</v>
      </c>
      <c r="J153" s="209">
        <v>0</v>
      </c>
      <c r="K153" s="192"/>
      <c r="L153" s="192"/>
      <c r="M153" s="192"/>
      <c r="N153" s="192"/>
      <c r="O153" s="192"/>
      <c r="P153" s="187">
        <v>0</v>
      </c>
      <c r="Q153" s="101"/>
    </row>
    <row r="154" spans="1:17" ht="21.75" customHeight="1" x14ac:dyDescent="0.25">
      <c r="A154" s="201"/>
      <c r="B154" s="43" t="s">
        <v>252</v>
      </c>
      <c r="C154" s="209"/>
      <c r="D154" s="209"/>
      <c r="E154" s="209"/>
      <c r="F154" s="209"/>
      <c r="G154" s="209"/>
      <c r="H154" s="209"/>
      <c r="I154" s="209"/>
      <c r="J154" s="209"/>
      <c r="K154" s="186"/>
      <c r="L154" s="186"/>
      <c r="M154" s="186"/>
      <c r="N154" s="186"/>
      <c r="O154" s="186"/>
      <c r="P154" s="187"/>
      <c r="Q154" s="101"/>
    </row>
    <row r="155" spans="1:17" ht="21" x14ac:dyDescent="0.25">
      <c r="A155" s="201">
        <v>15</v>
      </c>
      <c r="B155" s="35" t="s">
        <v>913</v>
      </c>
      <c r="C155" s="209">
        <v>308.5</v>
      </c>
      <c r="D155" s="209">
        <v>339.9</v>
      </c>
      <c r="E155" s="209">
        <f t="shared" si="16"/>
        <v>12382557</v>
      </c>
      <c r="F155" s="209">
        <v>11238655</v>
      </c>
      <c r="G155" s="209">
        <v>0</v>
      </c>
      <c r="H155" s="209">
        <v>6667492.1200000001</v>
      </c>
      <c r="I155" s="209">
        <v>4571162.88</v>
      </c>
      <c r="J155" s="209">
        <v>0</v>
      </c>
      <c r="K155" s="186"/>
      <c r="L155" s="186"/>
      <c r="M155" s="186"/>
      <c r="N155" s="186"/>
      <c r="O155" s="186"/>
      <c r="P155" s="187">
        <v>1143902</v>
      </c>
      <c r="Q155" s="101"/>
    </row>
    <row r="156" spans="1:17" s="63" customFormat="1" ht="26.25" customHeight="1" x14ac:dyDescent="0.25">
      <c r="A156" s="199">
        <v>16</v>
      </c>
      <c r="B156" s="52" t="s">
        <v>918</v>
      </c>
      <c r="C156" s="209">
        <v>47.1</v>
      </c>
      <c r="D156" s="209">
        <v>47.1</v>
      </c>
      <c r="E156" s="209">
        <f t="shared" si="16"/>
        <v>0</v>
      </c>
      <c r="F156" s="209">
        <v>0</v>
      </c>
      <c r="G156" s="209">
        <v>0</v>
      </c>
      <c r="H156" s="209">
        <v>0</v>
      </c>
      <c r="I156" s="209">
        <v>0</v>
      </c>
      <c r="J156" s="209">
        <v>0</v>
      </c>
      <c r="K156" s="186"/>
      <c r="L156" s="186"/>
      <c r="M156" s="186"/>
      <c r="N156" s="186"/>
      <c r="O156" s="186"/>
      <c r="P156" s="188">
        <v>0</v>
      </c>
      <c r="Q156" s="101"/>
    </row>
    <row r="157" spans="1:17" s="63" customFormat="1" ht="26.25" customHeight="1" x14ac:dyDescent="0.25">
      <c r="A157" s="199"/>
      <c r="B157" s="43" t="s">
        <v>270</v>
      </c>
      <c r="C157" s="209"/>
      <c r="D157" s="209"/>
      <c r="E157" s="209"/>
      <c r="F157" s="209"/>
      <c r="G157" s="209"/>
      <c r="H157" s="209"/>
      <c r="I157" s="209"/>
      <c r="J157" s="209"/>
      <c r="K157" s="186"/>
      <c r="L157" s="186"/>
      <c r="M157" s="186"/>
      <c r="N157" s="186"/>
      <c r="O157" s="186"/>
      <c r="P157" s="188"/>
      <c r="Q157" s="101"/>
    </row>
    <row r="158" spans="1:17" s="63" customFormat="1" ht="26.25" customHeight="1" x14ac:dyDescent="0.25">
      <c r="A158" s="199">
        <v>17</v>
      </c>
      <c r="B158" s="35" t="s">
        <v>271</v>
      </c>
      <c r="C158" s="209">
        <v>64.900000000000006</v>
      </c>
      <c r="D158" s="209">
        <v>64.900000000000006</v>
      </c>
      <c r="E158" s="209">
        <v>0</v>
      </c>
      <c r="F158" s="209">
        <v>0</v>
      </c>
      <c r="G158" s="209">
        <v>0</v>
      </c>
      <c r="H158" s="209">
        <v>0</v>
      </c>
      <c r="I158" s="209">
        <v>0</v>
      </c>
      <c r="J158" s="209">
        <v>0</v>
      </c>
      <c r="K158" s="186"/>
      <c r="L158" s="186"/>
      <c r="M158" s="186"/>
      <c r="N158" s="186"/>
      <c r="O158" s="186"/>
      <c r="P158" s="188">
        <v>0</v>
      </c>
      <c r="Q158" s="101"/>
    </row>
    <row r="159" spans="1:17" ht="22.5" customHeight="1" x14ac:dyDescent="0.25">
      <c r="A159" s="36"/>
      <c r="B159" s="24" t="s">
        <v>289</v>
      </c>
      <c r="C159" s="209"/>
      <c r="D159" s="209"/>
      <c r="E159" s="209"/>
      <c r="F159" s="209"/>
      <c r="G159" s="209"/>
      <c r="H159" s="209"/>
      <c r="I159" s="209"/>
      <c r="J159" s="209"/>
      <c r="K159" s="186"/>
      <c r="L159" s="186"/>
      <c r="M159" s="186"/>
      <c r="N159" s="186"/>
      <c r="O159" s="186"/>
      <c r="P159" s="187"/>
      <c r="Q159" s="101"/>
    </row>
    <row r="160" spans="1:17" s="51" customFormat="1" ht="21" x14ac:dyDescent="0.25">
      <c r="A160" s="201">
        <v>18</v>
      </c>
      <c r="B160" s="52" t="s">
        <v>921</v>
      </c>
      <c r="C160" s="209">
        <v>56.2</v>
      </c>
      <c r="D160" s="209">
        <v>56.2</v>
      </c>
      <c r="E160" s="209">
        <f t="shared" si="16"/>
        <v>0</v>
      </c>
      <c r="F160" s="209">
        <v>0</v>
      </c>
      <c r="G160" s="209">
        <v>0</v>
      </c>
      <c r="H160" s="209">
        <v>0</v>
      </c>
      <c r="I160" s="209">
        <v>0</v>
      </c>
      <c r="J160" s="209">
        <v>0</v>
      </c>
      <c r="K160" s="192"/>
      <c r="L160" s="192"/>
      <c r="M160" s="192"/>
      <c r="N160" s="192"/>
      <c r="O160" s="192"/>
      <c r="P160" s="188">
        <v>0</v>
      </c>
      <c r="Q160" s="101"/>
    </row>
    <row r="161" spans="1:19" s="51" customFormat="1" x14ac:dyDescent="0.25">
      <c r="A161" s="201"/>
      <c r="B161" s="50" t="s">
        <v>824</v>
      </c>
      <c r="C161" s="209"/>
      <c r="D161" s="209"/>
      <c r="E161" s="209"/>
      <c r="F161" s="209"/>
      <c r="G161" s="209"/>
      <c r="H161" s="209"/>
      <c r="I161" s="209"/>
      <c r="J161" s="209"/>
      <c r="K161" s="192"/>
      <c r="L161" s="192"/>
      <c r="M161" s="192"/>
      <c r="N161" s="192"/>
      <c r="O161" s="192"/>
      <c r="P161" s="188"/>
      <c r="Q161" s="101"/>
    </row>
    <row r="162" spans="1:19" s="51" customFormat="1" ht="21" x14ac:dyDescent="0.25">
      <c r="A162" s="201">
        <v>19</v>
      </c>
      <c r="B162" s="52" t="s">
        <v>834</v>
      </c>
      <c r="C162" s="209">
        <v>41.7</v>
      </c>
      <c r="D162" s="209">
        <v>41.7</v>
      </c>
      <c r="E162" s="209">
        <v>0</v>
      </c>
      <c r="F162" s="209">
        <v>0</v>
      </c>
      <c r="G162" s="209">
        <v>0</v>
      </c>
      <c r="H162" s="209">
        <v>0</v>
      </c>
      <c r="I162" s="209">
        <v>0</v>
      </c>
      <c r="J162" s="209">
        <v>0</v>
      </c>
      <c r="K162" s="192"/>
      <c r="L162" s="192"/>
      <c r="M162" s="192"/>
      <c r="N162" s="192"/>
      <c r="O162" s="192"/>
      <c r="P162" s="188">
        <v>0</v>
      </c>
      <c r="Q162" s="101"/>
    </row>
    <row r="163" spans="1:19" s="60" customFormat="1" ht="23.25" customHeight="1" x14ac:dyDescent="0.25">
      <c r="A163" s="199"/>
      <c r="B163" s="31" t="s">
        <v>1650</v>
      </c>
      <c r="C163" s="28">
        <f t="shared" ref="C163:P163" si="17">C164+C213</f>
        <v>41763.590000000004</v>
      </c>
      <c r="D163" s="28">
        <f t="shared" si="17"/>
        <v>46732.020000000004</v>
      </c>
      <c r="E163" s="28">
        <f>E164+E213</f>
        <v>1720701881.3299999</v>
      </c>
      <c r="F163" s="28">
        <f t="shared" si="17"/>
        <v>1495863825.1300001</v>
      </c>
      <c r="G163" s="28">
        <f t="shared" si="17"/>
        <v>532408638.68000001</v>
      </c>
      <c r="H163" s="28">
        <f t="shared" si="17"/>
        <v>464485273.71999997</v>
      </c>
      <c r="I163" s="28">
        <f t="shared" si="17"/>
        <v>498969912.73000002</v>
      </c>
      <c r="J163" s="28">
        <f t="shared" si="17"/>
        <v>0</v>
      </c>
      <c r="K163" s="28" t="e">
        <f t="shared" si="17"/>
        <v>#REF!</v>
      </c>
      <c r="L163" s="28" t="e">
        <f t="shared" si="17"/>
        <v>#REF!</v>
      </c>
      <c r="M163" s="28" t="e">
        <f t="shared" si="17"/>
        <v>#REF!</v>
      </c>
      <c r="N163" s="28" t="e">
        <f t="shared" si="17"/>
        <v>#REF!</v>
      </c>
      <c r="O163" s="28" t="e">
        <f t="shared" si="17"/>
        <v>#REF!</v>
      </c>
      <c r="P163" s="28">
        <f t="shared" si="17"/>
        <v>224838056.19999999</v>
      </c>
      <c r="Q163" s="101"/>
      <c r="S163" s="243"/>
    </row>
    <row r="164" spans="1:19" s="227" customFormat="1" ht="31.5" x14ac:dyDescent="0.25">
      <c r="A164" s="203"/>
      <c r="B164" s="24" t="s">
        <v>1651</v>
      </c>
      <c r="C164" s="124">
        <f>C166+C168+C170+C171+C173+C174+C175+C176+C177+C178+C179+C181+C182+C183+C184+C186+C187+C189+C190+C192+C193+C194+C196+C197+C198+C199+C201+C203+C204+C206+C207+C208+C209+C210+C212</f>
        <v>33000.700000000004</v>
      </c>
      <c r="D164" s="124">
        <f>D166+D168+D170+D171+D173+D174+D175+D176+D177+D178+D179+D181+D182+D183+D184+D186+D187+D189+D190+D192+D193+D194+D196+D197+D198+D199+D201+D203+D204+D206+D207+D208+D209+D210+D212</f>
        <v>36925.120000000003</v>
      </c>
      <c r="E164" s="124">
        <f t="shared" ref="E164:O164" si="18">E166+E168+E170+E171+E173+E174+E175+E176+E177+E178+E179+E181+E182+E183+E184+E186+E187+E189+E190+E192+E193+E194+E196+E197+E198+E199+E201+E203+E204+E206+E207+E208+E209+E210+E212</f>
        <v>1395099334.23</v>
      </c>
      <c r="F164" s="124">
        <f>F166+F168+F170+F171+F173+F174+F175+F176+F177+F178+F179+F181+F182+F183+F184+F186+F187+F189+F190+F192+F193+F194+F196+F197+F198+F199+F201+F203+F204+F206+F207+F208+F209+F210+F212</f>
        <v>1198967339.73</v>
      </c>
      <c r="G164" s="124">
        <f t="shared" si="18"/>
        <v>532408638.68000001</v>
      </c>
      <c r="H164" s="124">
        <f t="shared" si="18"/>
        <v>266623480.44</v>
      </c>
      <c r="I164" s="124">
        <f t="shared" si="18"/>
        <v>399935220.61000001</v>
      </c>
      <c r="J164" s="124">
        <f t="shared" si="18"/>
        <v>0</v>
      </c>
      <c r="K164" s="124" t="e">
        <f t="shared" si="18"/>
        <v>#REF!</v>
      </c>
      <c r="L164" s="124" t="e">
        <f t="shared" si="18"/>
        <v>#REF!</v>
      </c>
      <c r="M164" s="124" t="e">
        <f t="shared" si="18"/>
        <v>#REF!</v>
      </c>
      <c r="N164" s="124" t="e">
        <f t="shared" si="18"/>
        <v>#REF!</v>
      </c>
      <c r="O164" s="124" t="e">
        <f t="shared" si="18"/>
        <v>#REF!</v>
      </c>
      <c r="P164" s="124">
        <f>P166+P168+P170+P171+P173+P174+P175+P176+P177+P178+P179+P181+P182+P183+P184+P186+P187+P189+P190+P192+P193+P194+P196+P197+P198+P199+P201+P203+P204+P206+P207+P208+P209+P210+P212</f>
        <v>196131994.5</v>
      </c>
      <c r="Q164" s="101"/>
    </row>
    <row r="165" spans="1:19" ht="21.75" customHeight="1" x14ac:dyDescent="0.25">
      <c r="A165" s="202"/>
      <c r="B165" s="43" t="s">
        <v>36</v>
      </c>
      <c r="C165" s="209"/>
      <c r="D165" s="209"/>
      <c r="E165" s="209"/>
      <c r="F165" s="209"/>
      <c r="G165" s="209"/>
      <c r="H165" s="209"/>
      <c r="I165" s="209"/>
      <c r="J165" s="209"/>
      <c r="K165" s="186"/>
      <c r="L165" s="186"/>
      <c r="M165" s="186"/>
      <c r="N165" s="186"/>
      <c r="O165" s="186"/>
      <c r="P165" s="194"/>
      <c r="Q165" s="101"/>
    </row>
    <row r="166" spans="1:19" ht="21" x14ac:dyDescent="0.25">
      <c r="A166" s="202">
        <v>1</v>
      </c>
      <c r="B166" s="35" t="s">
        <v>37</v>
      </c>
      <c r="C166" s="209">
        <v>695.92</v>
      </c>
      <c r="D166" s="209">
        <v>821.35</v>
      </c>
      <c r="E166" s="209">
        <f t="shared" ref="E166:E229" si="19">F166+P166</f>
        <v>29921780.5</v>
      </c>
      <c r="F166" s="209">
        <f>G166+H166+I166+J166</f>
        <v>25352365.599999998</v>
      </c>
      <c r="G166" s="209">
        <v>11257870.01</v>
      </c>
      <c r="H166" s="209">
        <v>5637798.2400000002</v>
      </c>
      <c r="I166" s="209">
        <v>8456697.3499999978</v>
      </c>
      <c r="J166" s="209">
        <v>0</v>
      </c>
      <c r="K166" s="186"/>
      <c r="L166" s="186"/>
      <c r="M166" s="186"/>
      <c r="N166" s="186"/>
      <c r="O166" s="186"/>
      <c r="P166" s="188">
        <v>4569414.9000000004</v>
      </c>
      <c r="Q166" s="101"/>
    </row>
    <row r="167" spans="1:19" ht="17.25" customHeight="1" x14ac:dyDescent="0.25">
      <c r="A167" s="202"/>
      <c r="B167" s="73" t="s">
        <v>57</v>
      </c>
      <c r="C167" s="209"/>
      <c r="D167" s="209"/>
      <c r="E167" s="209"/>
      <c r="F167" s="209"/>
      <c r="G167" s="209"/>
      <c r="H167" s="209"/>
      <c r="I167" s="209"/>
      <c r="J167" s="209"/>
      <c r="K167" s="186"/>
      <c r="L167" s="186"/>
      <c r="M167" s="186"/>
      <c r="N167" s="186"/>
      <c r="O167" s="186"/>
      <c r="P167" s="194"/>
      <c r="Q167" s="101"/>
    </row>
    <row r="168" spans="1:19" ht="21" x14ac:dyDescent="0.25">
      <c r="A168" s="202">
        <v>2</v>
      </c>
      <c r="B168" s="52" t="s">
        <v>928</v>
      </c>
      <c r="C168" s="209">
        <v>516.79999999999995</v>
      </c>
      <c r="D168" s="209">
        <v>611.5</v>
      </c>
      <c r="E168" s="209">
        <f t="shared" si="19"/>
        <v>22276945</v>
      </c>
      <c r="F168" s="209">
        <f t="shared" ref="F168:F212" si="20">G168+H168+I168+J168</f>
        <v>18827024</v>
      </c>
      <c r="G168" s="209">
        <v>8360252.9300000006</v>
      </c>
      <c r="H168" s="209">
        <v>4186708.43</v>
      </c>
      <c r="I168" s="209">
        <v>6280062.6399999987</v>
      </c>
      <c r="J168" s="209">
        <v>0</v>
      </c>
      <c r="K168" s="186"/>
      <c r="L168" s="186"/>
      <c r="M168" s="186"/>
      <c r="N168" s="186"/>
      <c r="O168" s="186"/>
      <c r="P168" s="188">
        <v>3449921</v>
      </c>
      <c r="Q168" s="101"/>
    </row>
    <row r="169" spans="1:19" ht="17.25" customHeight="1" x14ac:dyDescent="0.25">
      <c r="A169" s="199"/>
      <c r="B169" s="43" t="s">
        <v>65</v>
      </c>
      <c r="C169" s="209"/>
      <c r="D169" s="209"/>
      <c r="E169" s="209"/>
      <c r="F169" s="209"/>
      <c r="G169" s="209"/>
      <c r="H169" s="209"/>
      <c r="I169" s="209"/>
      <c r="J169" s="209"/>
      <c r="K169" s="186"/>
      <c r="L169" s="186"/>
      <c r="M169" s="186"/>
      <c r="N169" s="186"/>
      <c r="O169" s="186"/>
      <c r="P169" s="188"/>
      <c r="Q169" s="101"/>
    </row>
    <row r="170" spans="1:19" ht="21" x14ac:dyDescent="0.25">
      <c r="A170" s="199">
        <v>3</v>
      </c>
      <c r="B170" s="35" t="s">
        <v>107</v>
      </c>
      <c r="C170" s="209">
        <v>2688</v>
      </c>
      <c r="D170" s="209">
        <v>2837.31</v>
      </c>
      <c r="E170" s="209">
        <f t="shared" si="19"/>
        <v>103363203.3</v>
      </c>
      <c r="F170" s="209">
        <f t="shared" si="20"/>
        <v>97923840</v>
      </c>
      <c r="G170" s="209">
        <v>43483668.5</v>
      </c>
      <c r="H170" s="209">
        <v>21776068.599999998</v>
      </c>
      <c r="I170" s="209">
        <v>32664102.899999999</v>
      </c>
      <c r="J170" s="209">
        <v>0</v>
      </c>
      <c r="K170" s="186"/>
      <c r="L170" s="186"/>
      <c r="M170" s="186"/>
      <c r="N170" s="186"/>
      <c r="O170" s="186"/>
      <c r="P170" s="188">
        <v>5439363.2999999998</v>
      </c>
      <c r="Q170" s="101"/>
    </row>
    <row r="171" spans="1:19" ht="21" x14ac:dyDescent="0.25">
      <c r="A171" s="199">
        <v>4</v>
      </c>
      <c r="B171" s="52" t="s">
        <v>947</v>
      </c>
      <c r="C171" s="209">
        <v>190.1</v>
      </c>
      <c r="D171" s="209">
        <v>195.5</v>
      </c>
      <c r="E171" s="209">
        <f>F171+P171</f>
        <v>6835497</v>
      </c>
      <c r="F171" s="209">
        <v>6584981.3399999999</v>
      </c>
      <c r="G171" s="209">
        <v>2924100.45</v>
      </c>
      <c r="H171" s="209">
        <v>1464352.36</v>
      </c>
      <c r="I171" s="209">
        <v>2196528.5300000003</v>
      </c>
      <c r="J171" s="209">
        <v>0</v>
      </c>
      <c r="K171" s="186"/>
      <c r="L171" s="186"/>
      <c r="M171" s="186"/>
      <c r="N171" s="186"/>
      <c r="O171" s="186"/>
      <c r="P171" s="188">
        <v>250515.66</v>
      </c>
      <c r="Q171" s="101"/>
    </row>
    <row r="172" spans="1:19" ht="21.75" customHeight="1" x14ac:dyDescent="0.25">
      <c r="A172" s="199"/>
      <c r="B172" s="31" t="s">
        <v>119</v>
      </c>
      <c r="C172" s="209"/>
      <c r="D172" s="209"/>
      <c r="E172" s="209"/>
      <c r="F172" s="209"/>
      <c r="G172" s="209"/>
      <c r="H172" s="209"/>
      <c r="I172" s="209"/>
      <c r="J172" s="209"/>
      <c r="K172" s="186"/>
      <c r="L172" s="186"/>
      <c r="M172" s="186"/>
      <c r="N172" s="186"/>
      <c r="O172" s="186"/>
      <c r="P172" s="194"/>
      <c r="Q172" s="101"/>
    </row>
    <row r="173" spans="1:19" ht="21" x14ac:dyDescent="0.25">
      <c r="A173" s="199">
        <v>5</v>
      </c>
      <c r="B173" s="35" t="s">
        <v>954</v>
      </c>
      <c r="C173" s="209">
        <v>510.7</v>
      </c>
      <c r="D173" s="209">
        <v>635.58000000000004</v>
      </c>
      <c r="E173" s="209">
        <f t="shared" si="19"/>
        <v>30899590</v>
      </c>
      <c r="F173" s="209">
        <f t="shared" si="20"/>
        <v>18604801</v>
      </c>
      <c r="G173" s="209">
        <v>8261573.4700000007</v>
      </c>
      <c r="H173" s="209">
        <v>4137291.01</v>
      </c>
      <c r="I173" s="209">
        <v>6205936.5200000005</v>
      </c>
      <c r="J173" s="209">
        <v>0</v>
      </c>
      <c r="K173" s="186"/>
      <c r="L173" s="186"/>
      <c r="M173" s="186"/>
      <c r="N173" s="186"/>
      <c r="O173" s="186"/>
      <c r="P173" s="188">
        <v>12294789</v>
      </c>
      <c r="Q173" s="101"/>
    </row>
    <row r="174" spans="1:19" ht="21" x14ac:dyDescent="0.25">
      <c r="A174" s="36" t="s">
        <v>71</v>
      </c>
      <c r="B174" s="35" t="s">
        <v>961</v>
      </c>
      <c r="C174" s="209">
        <v>1530.17</v>
      </c>
      <c r="D174" s="209">
        <v>1676.36</v>
      </c>
      <c r="E174" s="209">
        <f t="shared" si="19"/>
        <v>95482608</v>
      </c>
      <c r="F174" s="209">
        <f t="shared" si="20"/>
        <v>55744093.100000001</v>
      </c>
      <c r="G174" s="209">
        <v>24753498.890000001</v>
      </c>
      <c r="H174" s="209">
        <v>12396237.68</v>
      </c>
      <c r="I174" s="209">
        <v>18594356.530000001</v>
      </c>
      <c r="J174" s="209">
        <v>0</v>
      </c>
      <c r="K174" s="186"/>
      <c r="L174" s="186"/>
      <c r="M174" s="186"/>
      <c r="N174" s="186"/>
      <c r="O174" s="186"/>
      <c r="P174" s="188">
        <v>39738514.899999999</v>
      </c>
      <c r="Q174" s="101"/>
    </row>
    <row r="175" spans="1:19" ht="21" x14ac:dyDescent="0.25">
      <c r="A175" s="199">
        <v>7</v>
      </c>
      <c r="B175" s="35" t="s">
        <v>163</v>
      </c>
      <c r="C175" s="209">
        <v>3240.8</v>
      </c>
      <c r="D175" s="209">
        <v>3363.84</v>
      </c>
      <c r="E175" s="209">
        <f t="shared" si="19"/>
        <v>122544691.2</v>
      </c>
      <c r="F175" s="209">
        <f t="shared" si="20"/>
        <v>118062344</v>
      </c>
      <c r="G175" s="209">
        <v>52426291.990000002</v>
      </c>
      <c r="H175" s="209">
        <v>26254420.799999997</v>
      </c>
      <c r="I175" s="209">
        <v>39381631.210000001</v>
      </c>
      <c r="J175" s="209">
        <v>0</v>
      </c>
      <c r="K175" s="186"/>
      <c r="L175" s="186"/>
      <c r="M175" s="186"/>
      <c r="N175" s="186"/>
      <c r="O175" s="186"/>
      <c r="P175" s="188">
        <v>4482347.2</v>
      </c>
      <c r="Q175" s="101"/>
    </row>
    <row r="176" spans="1:19" s="63" customFormat="1" ht="21" x14ac:dyDescent="0.25">
      <c r="A176" s="201">
        <v>8</v>
      </c>
      <c r="B176" s="52" t="s">
        <v>889</v>
      </c>
      <c r="C176" s="209">
        <v>384.4</v>
      </c>
      <c r="D176" s="209">
        <v>500</v>
      </c>
      <c r="E176" s="209">
        <f>F176+P176</f>
        <v>23400000</v>
      </c>
      <c r="F176" s="209">
        <v>13923546</v>
      </c>
      <c r="G176" s="209">
        <v>6182834.1099999994</v>
      </c>
      <c r="H176" s="209">
        <v>3096284.74</v>
      </c>
      <c r="I176" s="209">
        <v>4644427.1500000004</v>
      </c>
      <c r="J176" s="209">
        <v>0</v>
      </c>
      <c r="K176" s="193"/>
      <c r="L176" s="193"/>
      <c r="M176" s="193"/>
      <c r="N176" s="193"/>
      <c r="O176" s="193"/>
      <c r="P176" s="188">
        <v>9476454</v>
      </c>
      <c r="Q176" s="101"/>
    </row>
    <row r="177" spans="1:17" ht="21" x14ac:dyDescent="0.25">
      <c r="A177" s="201">
        <v>9</v>
      </c>
      <c r="B177" s="52" t="s">
        <v>986</v>
      </c>
      <c r="C177" s="209">
        <v>66.2</v>
      </c>
      <c r="D177" s="209">
        <v>106.26</v>
      </c>
      <c r="E177" s="209">
        <f>F177+P177</f>
        <v>6095000</v>
      </c>
      <c r="F177" s="209">
        <f t="shared" si="20"/>
        <v>2411666</v>
      </c>
      <c r="G177" s="209">
        <v>1070914.75</v>
      </c>
      <c r="H177" s="209">
        <v>536300.5</v>
      </c>
      <c r="I177" s="209">
        <v>804450.75</v>
      </c>
      <c r="J177" s="209">
        <v>0</v>
      </c>
      <c r="K177" s="186"/>
      <c r="L177" s="186"/>
      <c r="M177" s="186"/>
      <c r="N177" s="186"/>
      <c r="O177" s="186"/>
      <c r="P177" s="188">
        <v>3683334</v>
      </c>
      <c r="Q177" s="101"/>
    </row>
    <row r="178" spans="1:17" ht="21" x14ac:dyDescent="0.25">
      <c r="A178" s="199">
        <v>10</v>
      </c>
      <c r="B178" s="35" t="s">
        <v>120</v>
      </c>
      <c r="C178" s="209">
        <v>1648.4</v>
      </c>
      <c r="D178" s="209">
        <v>1872.28</v>
      </c>
      <c r="E178" s="209">
        <f t="shared" si="19"/>
        <v>68207160.400000006</v>
      </c>
      <c r="F178" s="209">
        <f t="shared" si="20"/>
        <v>60051212</v>
      </c>
      <c r="G178" s="209">
        <v>26666100.880000003</v>
      </c>
      <c r="H178" s="209">
        <v>13354044.449999999</v>
      </c>
      <c r="I178" s="209">
        <v>20031066.669999998</v>
      </c>
      <c r="J178" s="209">
        <v>0</v>
      </c>
      <c r="K178" s="186"/>
      <c r="L178" s="186"/>
      <c r="M178" s="186"/>
      <c r="N178" s="186"/>
      <c r="O178" s="186"/>
      <c r="P178" s="188">
        <v>8155948.4000000004</v>
      </c>
      <c r="Q178" s="101"/>
    </row>
    <row r="179" spans="1:17" s="63" customFormat="1" ht="21" x14ac:dyDescent="0.25">
      <c r="A179" s="201">
        <v>11</v>
      </c>
      <c r="B179" s="52" t="s">
        <v>999</v>
      </c>
      <c r="C179" s="209">
        <v>1736.86</v>
      </c>
      <c r="D179" s="209">
        <v>2033.6</v>
      </c>
      <c r="E179" s="209">
        <f>F179+P179</f>
        <v>74084048</v>
      </c>
      <c r="F179" s="209">
        <f t="shared" si="20"/>
        <v>63273809.799999997</v>
      </c>
      <c r="G179" s="209">
        <v>28097114.759999998</v>
      </c>
      <c r="H179" s="209">
        <v>14070678.02</v>
      </c>
      <c r="I179" s="209">
        <v>21106017.02</v>
      </c>
      <c r="J179" s="209">
        <v>0</v>
      </c>
      <c r="K179" s="209" t="e">
        <f>SUM(#REF!)</f>
        <v>#REF!</v>
      </c>
      <c r="L179" s="209" t="e">
        <f>SUM(#REF!)</f>
        <v>#REF!</v>
      </c>
      <c r="M179" s="209" t="e">
        <f>SUM(#REF!)</f>
        <v>#REF!</v>
      </c>
      <c r="N179" s="209" t="e">
        <f>SUM(#REF!)</f>
        <v>#REF!</v>
      </c>
      <c r="O179" s="209" t="e">
        <f>SUM(#REF!)</f>
        <v>#REF!</v>
      </c>
      <c r="P179" s="188">
        <v>10810238.199999999</v>
      </c>
      <c r="Q179" s="101"/>
    </row>
    <row r="180" spans="1:17" ht="18.75" customHeight="1" x14ac:dyDescent="0.25">
      <c r="A180" s="199"/>
      <c r="B180" s="43" t="s">
        <v>182</v>
      </c>
      <c r="C180" s="209"/>
      <c r="D180" s="209"/>
      <c r="E180" s="209"/>
      <c r="F180" s="209"/>
      <c r="G180" s="209"/>
      <c r="H180" s="209"/>
      <c r="I180" s="209"/>
      <c r="J180" s="209"/>
      <c r="K180" s="186"/>
      <c r="L180" s="186"/>
      <c r="M180" s="186"/>
      <c r="N180" s="186"/>
      <c r="O180" s="186"/>
      <c r="P180" s="194"/>
      <c r="Q180" s="101"/>
    </row>
    <row r="181" spans="1:17" ht="21" x14ac:dyDescent="0.25">
      <c r="A181" s="199">
        <v>12</v>
      </c>
      <c r="B181" s="35" t="s">
        <v>183</v>
      </c>
      <c r="C181" s="209">
        <v>987.58</v>
      </c>
      <c r="D181" s="209">
        <v>1250</v>
      </c>
      <c r="E181" s="209">
        <f>F181+P181</f>
        <v>45537500</v>
      </c>
      <c r="F181" s="209">
        <f t="shared" si="20"/>
        <v>35977539.399999999</v>
      </c>
      <c r="G181" s="209">
        <v>15976042.16</v>
      </c>
      <c r="H181" s="209">
        <v>8000598.8900000006</v>
      </c>
      <c r="I181" s="209">
        <v>12000898.35</v>
      </c>
      <c r="J181" s="209">
        <v>0</v>
      </c>
      <c r="K181" s="209" t="e">
        <f>SUM(#REF!)</f>
        <v>#REF!</v>
      </c>
      <c r="L181" s="209" t="e">
        <f>SUM(#REF!)</f>
        <v>#REF!</v>
      </c>
      <c r="M181" s="209" t="e">
        <f>SUM(#REF!)</f>
        <v>#REF!</v>
      </c>
      <c r="N181" s="209" t="e">
        <f>SUM(#REF!)</f>
        <v>#REF!</v>
      </c>
      <c r="O181" s="209" t="e">
        <f>SUM(#REF!)</f>
        <v>#REF!</v>
      </c>
      <c r="P181" s="188">
        <v>9559960.5999999996</v>
      </c>
      <c r="Q181" s="101"/>
    </row>
    <row r="182" spans="1:17" s="51" customFormat="1" ht="21" x14ac:dyDescent="0.25">
      <c r="A182" s="199">
        <v>13</v>
      </c>
      <c r="B182" s="52" t="s">
        <v>346</v>
      </c>
      <c r="C182" s="45">
        <v>1373.47</v>
      </c>
      <c r="D182" s="45">
        <v>1528</v>
      </c>
      <c r="E182" s="209">
        <f t="shared" si="19"/>
        <v>55665040</v>
      </c>
      <c r="F182" s="209">
        <f t="shared" si="20"/>
        <v>50035512.100000001</v>
      </c>
      <c r="G182" s="45">
        <v>22218569.260000002</v>
      </c>
      <c r="H182" s="45">
        <v>11126777.129999999</v>
      </c>
      <c r="I182" s="45">
        <v>16690165.710000001</v>
      </c>
      <c r="J182" s="209">
        <v>0</v>
      </c>
      <c r="K182" s="186"/>
      <c r="L182" s="186"/>
      <c r="M182" s="186"/>
      <c r="N182" s="186"/>
      <c r="O182" s="186"/>
      <c r="P182" s="188">
        <v>5629527.9000000004</v>
      </c>
      <c r="Q182" s="101"/>
    </row>
    <row r="183" spans="1:17" s="51" customFormat="1" ht="21" x14ac:dyDescent="0.25">
      <c r="A183" s="199">
        <v>14</v>
      </c>
      <c r="B183" s="35" t="s">
        <v>1047</v>
      </c>
      <c r="C183" s="209">
        <v>1197.3599999999999</v>
      </c>
      <c r="D183" s="45">
        <v>1293.49</v>
      </c>
      <c r="E183" s="209">
        <f>F183+P183</f>
        <v>47121840.699999996</v>
      </c>
      <c r="F183" s="209">
        <f t="shared" si="20"/>
        <v>43619824.799999997</v>
      </c>
      <c r="G183" s="209">
        <v>19369644.829999998</v>
      </c>
      <c r="H183" s="209">
        <v>9700071.9900000002</v>
      </c>
      <c r="I183" s="209">
        <v>14550107.98</v>
      </c>
      <c r="J183" s="209">
        <v>0</v>
      </c>
      <c r="K183" s="186"/>
      <c r="L183" s="186"/>
      <c r="M183" s="186"/>
      <c r="N183" s="186"/>
      <c r="O183" s="186"/>
      <c r="P183" s="188">
        <v>3502015.9</v>
      </c>
      <c r="Q183" s="101"/>
    </row>
    <row r="184" spans="1:17" s="51" customFormat="1" ht="21" x14ac:dyDescent="0.25">
      <c r="A184" s="199">
        <v>15</v>
      </c>
      <c r="B184" s="52" t="s">
        <v>893</v>
      </c>
      <c r="C184" s="209">
        <v>462.15</v>
      </c>
      <c r="D184" s="209">
        <v>517.29999999999995</v>
      </c>
      <c r="E184" s="209">
        <f t="shared" si="19"/>
        <v>18845239</v>
      </c>
      <c r="F184" s="209">
        <f t="shared" si="20"/>
        <v>16836124.5</v>
      </c>
      <c r="G184" s="209">
        <v>7476182.0700000003</v>
      </c>
      <c r="H184" s="209">
        <v>3743976.97</v>
      </c>
      <c r="I184" s="209">
        <v>5615965.4600000009</v>
      </c>
      <c r="J184" s="209">
        <v>0</v>
      </c>
      <c r="K184" s="186"/>
      <c r="L184" s="186"/>
      <c r="M184" s="186"/>
      <c r="N184" s="186"/>
      <c r="O184" s="186"/>
      <c r="P184" s="188">
        <v>2009114.5</v>
      </c>
      <c r="Q184" s="101"/>
    </row>
    <row r="185" spans="1:17" s="51" customFormat="1" ht="21.75" customHeight="1" x14ac:dyDescent="0.25">
      <c r="A185" s="199"/>
      <c r="B185" s="43" t="s">
        <v>199</v>
      </c>
      <c r="C185" s="209"/>
      <c r="D185" s="209"/>
      <c r="E185" s="209"/>
      <c r="F185" s="209"/>
      <c r="G185" s="209"/>
      <c r="H185" s="209"/>
      <c r="I185" s="209"/>
      <c r="J185" s="209"/>
      <c r="K185" s="186"/>
      <c r="L185" s="186"/>
      <c r="M185" s="186"/>
      <c r="N185" s="186"/>
      <c r="O185" s="186"/>
      <c r="P185" s="188"/>
      <c r="Q185" s="101"/>
    </row>
    <row r="186" spans="1:17" s="51" customFormat="1" ht="21" x14ac:dyDescent="0.25">
      <c r="A186" s="199">
        <v>16</v>
      </c>
      <c r="B186" s="35" t="s">
        <v>896</v>
      </c>
      <c r="C186" s="209">
        <v>1432.34</v>
      </c>
      <c r="D186" s="209">
        <v>1581.74</v>
      </c>
      <c r="E186" s="209">
        <f>F186+P186</f>
        <v>57622788.200000003</v>
      </c>
      <c r="F186" s="209">
        <f t="shared" si="20"/>
        <v>52180146.200000003</v>
      </c>
      <c r="G186" s="209">
        <v>23170906.920000002</v>
      </c>
      <c r="H186" s="209">
        <v>11603695.710000001</v>
      </c>
      <c r="I186" s="209">
        <v>17405543.57</v>
      </c>
      <c r="J186" s="209">
        <v>0</v>
      </c>
      <c r="K186" s="186"/>
      <c r="L186" s="186"/>
      <c r="M186" s="186"/>
      <c r="N186" s="186"/>
      <c r="O186" s="186"/>
      <c r="P186" s="188">
        <v>5442642</v>
      </c>
      <c r="Q186" s="101"/>
    </row>
    <row r="187" spans="1:17" ht="21" x14ac:dyDescent="0.25">
      <c r="A187" s="199">
        <v>17</v>
      </c>
      <c r="B187" s="35" t="s">
        <v>200</v>
      </c>
      <c r="C187" s="209">
        <v>1243.04</v>
      </c>
      <c r="D187" s="209">
        <v>1362.59</v>
      </c>
      <c r="E187" s="209">
        <f t="shared" si="19"/>
        <v>49639153.699999996</v>
      </c>
      <c r="F187" s="209">
        <f t="shared" si="20"/>
        <v>45283947.199999996</v>
      </c>
      <c r="G187" s="209">
        <v>20108608.460000001</v>
      </c>
      <c r="H187" s="209">
        <v>10070135.5</v>
      </c>
      <c r="I187" s="209">
        <v>15105203.239999995</v>
      </c>
      <c r="J187" s="209">
        <v>0</v>
      </c>
      <c r="K187" s="186"/>
      <c r="L187" s="186"/>
      <c r="M187" s="186"/>
      <c r="N187" s="186"/>
      <c r="O187" s="186"/>
      <c r="P187" s="188">
        <v>4355206.5</v>
      </c>
      <c r="Q187" s="101"/>
    </row>
    <row r="188" spans="1:17" s="51" customFormat="1" ht="21.75" customHeight="1" x14ac:dyDescent="0.25">
      <c r="A188" s="199"/>
      <c r="B188" s="43" t="s">
        <v>903</v>
      </c>
      <c r="C188" s="209"/>
      <c r="D188" s="209"/>
      <c r="E188" s="209"/>
      <c r="F188" s="209"/>
      <c r="G188" s="209"/>
      <c r="H188" s="209"/>
      <c r="I188" s="209"/>
      <c r="J188" s="209"/>
      <c r="K188" s="186"/>
      <c r="L188" s="186"/>
      <c r="M188" s="186"/>
      <c r="N188" s="186"/>
      <c r="O188" s="186"/>
      <c r="P188" s="188"/>
      <c r="Q188" s="101"/>
    </row>
    <row r="189" spans="1:17" s="51" customFormat="1" ht="21" x14ac:dyDescent="0.25">
      <c r="A189" s="199">
        <v>18</v>
      </c>
      <c r="B189" s="35" t="s">
        <v>904</v>
      </c>
      <c r="C189" s="209">
        <v>111.6</v>
      </c>
      <c r="D189" s="209">
        <v>130.30000000000001</v>
      </c>
      <c r="E189" s="209">
        <f t="shared" si="19"/>
        <v>5600000</v>
      </c>
      <c r="F189" s="209">
        <f t="shared" si="20"/>
        <v>4065588</v>
      </c>
      <c r="G189" s="209">
        <v>1805348.73</v>
      </c>
      <c r="H189" s="209">
        <v>904095.7</v>
      </c>
      <c r="I189" s="209">
        <v>1356143.57</v>
      </c>
      <c r="J189" s="209">
        <v>0</v>
      </c>
      <c r="K189" s="186"/>
      <c r="L189" s="186"/>
      <c r="M189" s="186"/>
      <c r="N189" s="186"/>
      <c r="O189" s="186"/>
      <c r="P189" s="188">
        <v>1534412</v>
      </c>
      <c r="Q189" s="101"/>
    </row>
    <row r="190" spans="1:17" s="51" customFormat="1" ht="21" x14ac:dyDescent="0.25">
      <c r="A190" s="199">
        <v>19</v>
      </c>
      <c r="B190" s="52" t="s">
        <v>1068</v>
      </c>
      <c r="C190" s="209">
        <v>1054.9000000000001</v>
      </c>
      <c r="D190" s="209">
        <v>1122.0999999999999</v>
      </c>
      <c r="E190" s="209">
        <f>F190+P190</f>
        <v>40878168.759999998</v>
      </c>
      <c r="F190" s="209">
        <f t="shared" si="20"/>
        <v>38430007</v>
      </c>
      <c r="G190" s="209">
        <v>17065075.109999999</v>
      </c>
      <c r="H190" s="209">
        <v>8545972.75</v>
      </c>
      <c r="I190" s="209">
        <v>12818959.140000001</v>
      </c>
      <c r="J190" s="209">
        <v>0</v>
      </c>
      <c r="K190" s="186"/>
      <c r="L190" s="186"/>
      <c r="M190" s="186"/>
      <c r="N190" s="186"/>
      <c r="O190" s="186"/>
      <c r="P190" s="188">
        <v>2448161.7599999998</v>
      </c>
      <c r="Q190" s="101"/>
    </row>
    <row r="191" spans="1:17" ht="16.5" customHeight="1" x14ac:dyDescent="0.25">
      <c r="A191" s="199"/>
      <c r="B191" s="43" t="s">
        <v>214</v>
      </c>
      <c r="C191" s="209"/>
      <c r="D191" s="209"/>
      <c r="E191" s="209"/>
      <c r="F191" s="209"/>
      <c r="G191" s="209"/>
      <c r="H191" s="209"/>
      <c r="I191" s="209"/>
      <c r="J191" s="209"/>
      <c r="K191" s="186"/>
      <c r="L191" s="186"/>
      <c r="M191" s="186"/>
      <c r="N191" s="186"/>
      <c r="O191" s="186"/>
      <c r="P191" s="188"/>
      <c r="Q191" s="101"/>
    </row>
    <row r="192" spans="1:17" ht="21" x14ac:dyDescent="0.25">
      <c r="A192" s="201">
        <v>20</v>
      </c>
      <c r="B192" s="52" t="s">
        <v>907</v>
      </c>
      <c r="C192" s="209">
        <v>1624.09</v>
      </c>
      <c r="D192" s="209">
        <v>1777.8</v>
      </c>
      <c r="E192" s="209">
        <f t="shared" si="19"/>
        <v>64765253.999999993</v>
      </c>
      <c r="F192" s="209">
        <f t="shared" si="20"/>
        <v>59165598.699999996</v>
      </c>
      <c r="G192" s="209">
        <v>26272838.979999997</v>
      </c>
      <c r="H192" s="209">
        <v>13157103.889999999</v>
      </c>
      <c r="I192" s="209">
        <v>19735655.829999998</v>
      </c>
      <c r="J192" s="209">
        <v>0</v>
      </c>
      <c r="K192" s="186"/>
      <c r="L192" s="186"/>
      <c r="M192" s="186"/>
      <c r="N192" s="186"/>
      <c r="O192" s="186"/>
      <c r="P192" s="188">
        <v>5599655.2999999998</v>
      </c>
      <c r="Q192" s="101"/>
    </row>
    <row r="193" spans="1:17" ht="21" x14ac:dyDescent="0.25">
      <c r="A193" s="199">
        <v>21</v>
      </c>
      <c r="B193" s="35" t="s">
        <v>215</v>
      </c>
      <c r="C193" s="209">
        <v>584.63</v>
      </c>
      <c r="D193" s="209">
        <v>607.4</v>
      </c>
      <c r="E193" s="209">
        <f t="shared" si="19"/>
        <v>22127582</v>
      </c>
      <c r="F193" s="209">
        <f t="shared" si="20"/>
        <v>21298070.899999999</v>
      </c>
      <c r="G193" s="209">
        <v>9457536.1300000008</v>
      </c>
      <c r="H193" s="209">
        <v>4736213.91</v>
      </c>
      <c r="I193" s="209">
        <v>7104320.8599999985</v>
      </c>
      <c r="J193" s="209">
        <v>0</v>
      </c>
      <c r="K193" s="209" t="e">
        <f>SUM(#REF!)</f>
        <v>#REF!</v>
      </c>
      <c r="L193" s="209" t="e">
        <f>SUM(#REF!)</f>
        <v>#REF!</v>
      </c>
      <c r="M193" s="209" t="e">
        <f>SUM(#REF!)</f>
        <v>#REF!</v>
      </c>
      <c r="N193" s="209" t="e">
        <f>SUM(#REF!)</f>
        <v>#REF!</v>
      </c>
      <c r="O193" s="209" t="e">
        <f>SUM(#REF!)</f>
        <v>#REF!</v>
      </c>
      <c r="P193" s="188">
        <v>829511.1</v>
      </c>
      <c r="Q193" s="101"/>
    </row>
    <row r="194" spans="1:17" s="51" customFormat="1" ht="21" x14ac:dyDescent="0.25">
      <c r="A194" s="199">
        <v>22</v>
      </c>
      <c r="B194" s="35" t="s">
        <v>910</v>
      </c>
      <c r="C194" s="209">
        <v>945.4</v>
      </c>
      <c r="D194" s="209">
        <v>1114.8</v>
      </c>
      <c r="E194" s="209">
        <f t="shared" si="19"/>
        <v>40612164</v>
      </c>
      <c r="F194" s="209">
        <f t="shared" si="20"/>
        <v>34440922</v>
      </c>
      <c r="G194" s="209">
        <v>15293697.990000002</v>
      </c>
      <c r="H194" s="209">
        <v>7658889.5999999996</v>
      </c>
      <c r="I194" s="209">
        <v>11488334.41</v>
      </c>
      <c r="J194" s="45">
        <v>0</v>
      </c>
      <c r="K194" s="186"/>
      <c r="L194" s="186"/>
      <c r="M194" s="186"/>
      <c r="N194" s="186"/>
      <c r="O194" s="186"/>
      <c r="P194" s="188">
        <v>6171242</v>
      </c>
      <c r="Q194" s="101"/>
    </row>
    <row r="195" spans="1:17" ht="17.25" customHeight="1" x14ac:dyDescent="0.25">
      <c r="A195" s="199"/>
      <c r="B195" s="43" t="s">
        <v>252</v>
      </c>
      <c r="C195" s="209"/>
      <c r="D195" s="209"/>
      <c r="E195" s="209"/>
      <c r="F195" s="209"/>
      <c r="G195" s="209"/>
      <c r="H195" s="209"/>
      <c r="I195" s="209"/>
      <c r="J195" s="209"/>
      <c r="K195" s="186"/>
      <c r="L195" s="186"/>
      <c r="M195" s="186"/>
      <c r="N195" s="186"/>
      <c r="O195" s="186"/>
      <c r="P195" s="188"/>
      <c r="Q195" s="101"/>
    </row>
    <row r="196" spans="1:17" ht="21" x14ac:dyDescent="0.25">
      <c r="A196" s="199">
        <v>23</v>
      </c>
      <c r="B196" s="35" t="s">
        <v>1102</v>
      </c>
      <c r="C196" s="209">
        <v>436.06</v>
      </c>
      <c r="D196" s="209">
        <v>558.96</v>
      </c>
      <c r="E196" s="209">
        <f t="shared" si="19"/>
        <v>20362912.800000001</v>
      </c>
      <c r="F196" s="209">
        <f t="shared" si="20"/>
        <v>15885665.800000001</v>
      </c>
      <c r="G196" s="209">
        <v>7054125.1799999997</v>
      </c>
      <c r="H196" s="209">
        <v>3532616.24</v>
      </c>
      <c r="I196" s="209">
        <v>5298924.38</v>
      </c>
      <c r="J196" s="209">
        <v>0</v>
      </c>
      <c r="K196" s="186"/>
      <c r="L196" s="186"/>
      <c r="M196" s="186"/>
      <c r="N196" s="186"/>
      <c r="O196" s="186"/>
      <c r="P196" s="188">
        <v>4477247</v>
      </c>
      <c r="Q196" s="101"/>
    </row>
    <row r="197" spans="1:17" s="51" customFormat="1" ht="21" x14ac:dyDescent="0.25">
      <c r="A197" s="199">
        <v>24</v>
      </c>
      <c r="B197" s="35" t="s">
        <v>1105</v>
      </c>
      <c r="C197" s="209">
        <v>139.30000000000001</v>
      </c>
      <c r="D197" s="209">
        <v>156</v>
      </c>
      <c r="E197" s="209">
        <f t="shared" si="19"/>
        <v>7800000</v>
      </c>
      <c r="F197" s="209">
        <f t="shared" si="20"/>
        <v>5074699</v>
      </c>
      <c r="G197" s="209">
        <v>2253450.5299999998</v>
      </c>
      <c r="H197" s="209">
        <v>1128499.3899999999</v>
      </c>
      <c r="I197" s="209">
        <v>1692749.08</v>
      </c>
      <c r="J197" s="209">
        <v>0</v>
      </c>
      <c r="K197" s="186"/>
      <c r="L197" s="186"/>
      <c r="M197" s="186"/>
      <c r="N197" s="186"/>
      <c r="O197" s="186"/>
      <c r="P197" s="188">
        <v>2725301</v>
      </c>
      <c r="Q197" s="101"/>
    </row>
    <row r="198" spans="1:17" s="51" customFormat="1" ht="21" x14ac:dyDescent="0.25">
      <c r="A198" s="199">
        <v>25</v>
      </c>
      <c r="B198" s="35" t="s">
        <v>916</v>
      </c>
      <c r="C198" s="209">
        <v>53</v>
      </c>
      <c r="D198" s="209">
        <v>50.2</v>
      </c>
      <c r="E198" s="209">
        <f>F198+P198</f>
        <v>2300000</v>
      </c>
      <c r="F198" s="209">
        <v>1828786</v>
      </c>
      <c r="G198" s="209">
        <v>812083.39</v>
      </c>
      <c r="H198" s="209">
        <v>406681.05</v>
      </c>
      <c r="I198" s="209">
        <v>610021.56000000006</v>
      </c>
      <c r="J198" s="209">
        <v>0</v>
      </c>
      <c r="K198" s="186"/>
      <c r="L198" s="186"/>
      <c r="M198" s="186"/>
      <c r="N198" s="186"/>
      <c r="O198" s="186"/>
      <c r="P198" s="188">
        <v>471214</v>
      </c>
      <c r="Q198" s="101"/>
    </row>
    <row r="199" spans="1:17" s="63" customFormat="1" ht="26.25" customHeight="1" x14ac:dyDescent="0.25">
      <c r="A199" s="199">
        <v>26</v>
      </c>
      <c r="B199" s="52" t="s">
        <v>918</v>
      </c>
      <c r="C199" s="209">
        <v>46.3</v>
      </c>
      <c r="D199" s="209">
        <v>58.3</v>
      </c>
      <c r="E199" s="209">
        <f t="shared" si="19"/>
        <v>2100000</v>
      </c>
      <c r="F199" s="209">
        <f t="shared" si="20"/>
        <v>1667753</v>
      </c>
      <c r="G199" s="209">
        <v>740575.72</v>
      </c>
      <c r="H199" s="209">
        <v>370870.91</v>
      </c>
      <c r="I199" s="209">
        <v>556306.37</v>
      </c>
      <c r="J199" s="209">
        <v>0</v>
      </c>
      <c r="K199" s="186"/>
      <c r="L199" s="186"/>
      <c r="M199" s="186"/>
      <c r="N199" s="186"/>
      <c r="O199" s="186"/>
      <c r="P199" s="188">
        <v>432247</v>
      </c>
      <c r="Q199" s="101"/>
    </row>
    <row r="200" spans="1:17" s="51" customFormat="1" ht="16.5" customHeight="1" x14ac:dyDescent="0.25">
      <c r="A200" s="199"/>
      <c r="B200" s="43" t="s">
        <v>270</v>
      </c>
      <c r="C200" s="209"/>
      <c r="D200" s="209"/>
      <c r="E200" s="209"/>
      <c r="F200" s="209"/>
      <c r="G200" s="209"/>
      <c r="H200" s="209"/>
      <c r="I200" s="209"/>
      <c r="J200" s="209"/>
      <c r="K200" s="186"/>
      <c r="L200" s="186"/>
      <c r="M200" s="186"/>
      <c r="N200" s="186"/>
      <c r="O200" s="186"/>
      <c r="P200" s="188"/>
      <c r="Q200" s="101"/>
    </row>
    <row r="201" spans="1:17" ht="21" x14ac:dyDescent="0.25">
      <c r="A201" s="201">
        <v>27</v>
      </c>
      <c r="B201" s="52" t="s">
        <v>1112</v>
      </c>
      <c r="C201" s="209">
        <v>166.5</v>
      </c>
      <c r="D201" s="209">
        <v>197.5</v>
      </c>
      <c r="E201" s="209">
        <f>F201+P201</f>
        <v>4548999</v>
      </c>
      <c r="F201" s="209">
        <f t="shared" si="20"/>
        <v>3821918.49</v>
      </c>
      <c r="G201" s="209">
        <v>1697145.84</v>
      </c>
      <c r="H201" s="209">
        <v>849909.06</v>
      </c>
      <c r="I201" s="209">
        <v>1274863.5900000001</v>
      </c>
      <c r="J201" s="209">
        <v>0</v>
      </c>
      <c r="K201" s="186"/>
      <c r="L201" s="186"/>
      <c r="M201" s="186"/>
      <c r="N201" s="186"/>
      <c r="O201" s="186"/>
      <c r="P201" s="188">
        <v>727080.51</v>
      </c>
      <c r="Q201" s="101"/>
    </row>
    <row r="202" spans="1:17" ht="18" customHeight="1" x14ac:dyDescent="0.25">
      <c r="A202" s="199"/>
      <c r="B202" s="43" t="s">
        <v>379</v>
      </c>
      <c r="C202" s="209"/>
      <c r="D202" s="209"/>
      <c r="E202" s="209"/>
      <c r="F202" s="209"/>
      <c r="G202" s="209"/>
      <c r="H202" s="209"/>
      <c r="I202" s="209"/>
      <c r="J202" s="209"/>
      <c r="K202" s="186"/>
      <c r="L202" s="186"/>
      <c r="M202" s="186"/>
      <c r="N202" s="186"/>
      <c r="O202" s="186"/>
      <c r="P202" s="188"/>
      <c r="Q202" s="101"/>
    </row>
    <row r="203" spans="1:17" s="63" customFormat="1" ht="21" x14ac:dyDescent="0.25">
      <c r="A203" s="199">
        <v>28</v>
      </c>
      <c r="B203" s="52" t="s">
        <v>1115</v>
      </c>
      <c r="C203" s="209">
        <v>2357.6</v>
      </c>
      <c r="D203" s="209">
        <v>2515.16</v>
      </c>
      <c r="E203" s="209">
        <f t="shared" si="19"/>
        <v>91627278.799999997</v>
      </c>
      <c r="F203" s="209">
        <f t="shared" si="20"/>
        <v>85887368</v>
      </c>
      <c r="G203" s="209">
        <v>38138800.909999996</v>
      </c>
      <c r="H203" s="209">
        <v>19099426.84</v>
      </c>
      <c r="I203" s="209">
        <v>28649140.25</v>
      </c>
      <c r="J203" s="209">
        <v>0</v>
      </c>
      <c r="K203" s="193"/>
      <c r="L203" s="193"/>
      <c r="M203" s="193"/>
      <c r="N203" s="193"/>
      <c r="O203" s="193"/>
      <c r="P203" s="188">
        <v>5739910.7999999998</v>
      </c>
      <c r="Q203" s="101"/>
    </row>
    <row r="204" spans="1:17" ht="21" x14ac:dyDescent="0.25">
      <c r="A204" s="201">
        <v>29</v>
      </c>
      <c r="B204" s="52" t="s">
        <v>400</v>
      </c>
      <c r="C204" s="209">
        <v>1962.2</v>
      </c>
      <c r="D204" s="209">
        <v>2090.6</v>
      </c>
      <c r="E204" s="209">
        <f t="shared" si="19"/>
        <v>76160558</v>
      </c>
      <c r="F204" s="209">
        <f t="shared" si="20"/>
        <v>71482946</v>
      </c>
      <c r="G204" s="209">
        <v>31742430.930000003</v>
      </c>
      <c r="H204" s="209">
        <v>15896206.029999999</v>
      </c>
      <c r="I204" s="209">
        <v>23844309.039999999</v>
      </c>
      <c r="J204" s="209">
        <v>0</v>
      </c>
      <c r="K204" s="209" t="e">
        <f>SUM(#REF!)</f>
        <v>#REF!</v>
      </c>
      <c r="L204" s="209" t="e">
        <f>SUM(#REF!)</f>
        <v>#REF!</v>
      </c>
      <c r="M204" s="209" t="e">
        <f>SUM(#REF!)</f>
        <v>#REF!</v>
      </c>
      <c r="N204" s="209" t="e">
        <f>SUM(#REF!)</f>
        <v>#REF!</v>
      </c>
      <c r="O204" s="209" t="e">
        <f>SUM(#REF!)</f>
        <v>#REF!</v>
      </c>
      <c r="P204" s="188">
        <v>4677612</v>
      </c>
      <c r="Q204" s="101"/>
    </row>
    <row r="205" spans="1:17" s="63" customFormat="1" ht="19.5" customHeight="1" x14ac:dyDescent="0.25">
      <c r="A205" s="199"/>
      <c r="B205" s="43" t="s">
        <v>289</v>
      </c>
      <c r="C205" s="209"/>
      <c r="D205" s="209"/>
      <c r="E205" s="209"/>
      <c r="F205" s="209"/>
      <c r="G205" s="209"/>
      <c r="H205" s="209"/>
      <c r="I205" s="209"/>
      <c r="J205" s="209"/>
      <c r="K205" s="193"/>
      <c r="L205" s="193"/>
      <c r="M205" s="193"/>
      <c r="N205" s="193"/>
      <c r="O205" s="193"/>
      <c r="P205" s="188"/>
      <c r="Q205" s="101"/>
    </row>
    <row r="206" spans="1:17" s="51" customFormat="1" ht="21" x14ac:dyDescent="0.25">
      <c r="A206" s="201">
        <v>30</v>
      </c>
      <c r="B206" s="52" t="s">
        <v>921</v>
      </c>
      <c r="C206" s="209">
        <v>97.7</v>
      </c>
      <c r="D206" s="209">
        <v>103.4</v>
      </c>
      <c r="E206" s="209">
        <f t="shared" si="19"/>
        <v>3766862</v>
      </c>
      <c r="F206" s="209">
        <f t="shared" si="20"/>
        <v>3559211</v>
      </c>
      <c r="G206" s="209">
        <v>1580488.99</v>
      </c>
      <c r="H206" s="209">
        <v>791488.8</v>
      </c>
      <c r="I206" s="209">
        <v>1187233.21</v>
      </c>
      <c r="J206" s="209">
        <v>0</v>
      </c>
      <c r="K206" s="192"/>
      <c r="L206" s="192"/>
      <c r="M206" s="192"/>
      <c r="N206" s="192"/>
      <c r="O206" s="192"/>
      <c r="P206" s="188">
        <v>207651</v>
      </c>
      <c r="Q206" s="101"/>
    </row>
    <row r="207" spans="1:17" s="51" customFormat="1" ht="21" x14ac:dyDescent="0.25">
      <c r="A207" s="201">
        <v>31</v>
      </c>
      <c r="B207" s="52" t="s">
        <v>1128</v>
      </c>
      <c r="C207" s="209">
        <v>211.4</v>
      </c>
      <c r="D207" s="209">
        <v>223.3</v>
      </c>
      <c r="E207" s="209">
        <f t="shared" si="19"/>
        <v>8134819</v>
      </c>
      <c r="F207" s="209">
        <f t="shared" si="20"/>
        <v>7701302</v>
      </c>
      <c r="G207" s="209">
        <v>3419809.34</v>
      </c>
      <c r="H207" s="209">
        <v>1712597.06</v>
      </c>
      <c r="I207" s="209">
        <v>2568895.6</v>
      </c>
      <c r="J207" s="209">
        <v>0</v>
      </c>
      <c r="K207" s="186"/>
      <c r="L207" s="186"/>
      <c r="M207" s="186"/>
      <c r="N207" s="186"/>
      <c r="O207" s="186"/>
      <c r="P207" s="188">
        <v>433517</v>
      </c>
      <c r="Q207" s="101"/>
    </row>
    <row r="208" spans="1:17" ht="21" x14ac:dyDescent="0.25">
      <c r="A208" s="201">
        <v>32</v>
      </c>
      <c r="B208" s="52" t="s">
        <v>1131</v>
      </c>
      <c r="C208" s="209">
        <v>100.6</v>
      </c>
      <c r="D208" s="209">
        <v>106</v>
      </c>
      <c r="E208" s="209">
        <f t="shared" si="19"/>
        <v>3861580</v>
      </c>
      <c r="F208" s="209">
        <f t="shared" si="20"/>
        <v>3664858</v>
      </c>
      <c r="G208" s="209">
        <v>1627402.18</v>
      </c>
      <c r="H208" s="209">
        <v>814982.4</v>
      </c>
      <c r="I208" s="209">
        <v>1222473.42</v>
      </c>
      <c r="J208" s="209">
        <v>0</v>
      </c>
      <c r="K208" s="186"/>
      <c r="L208" s="186"/>
      <c r="M208" s="186"/>
      <c r="N208" s="186"/>
      <c r="O208" s="186"/>
      <c r="P208" s="188">
        <v>196722</v>
      </c>
      <c r="Q208" s="101"/>
    </row>
    <row r="209" spans="1:18" ht="21" x14ac:dyDescent="0.25">
      <c r="A209" s="201">
        <v>33</v>
      </c>
      <c r="B209" s="52" t="s">
        <v>1134</v>
      </c>
      <c r="C209" s="209">
        <v>178</v>
      </c>
      <c r="D209" s="209">
        <v>218.8</v>
      </c>
      <c r="E209" s="209">
        <f t="shared" si="19"/>
        <v>8100000</v>
      </c>
      <c r="F209" s="209">
        <f t="shared" si="20"/>
        <v>6280175.9100000001</v>
      </c>
      <c r="G209" s="209">
        <v>2788749.7800000003</v>
      </c>
      <c r="H209" s="209">
        <v>1396570.44</v>
      </c>
      <c r="I209" s="209">
        <v>2094855.69</v>
      </c>
      <c r="J209" s="209">
        <v>0</v>
      </c>
      <c r="K209" s="186"/>
      <c r="L209" s="186"/>
      <c r="M209" s="186"/>
      <c r="N209" s="186"/>
      <c r="O209" s="186"/>
      <c r="P209" s="188">
        <v>1819824.09</v>
      </c>
      <c r="Q209" s="101"/>
    </row>
    <row r="210" spans="1:18" ht="21" x14ac:dyDescent="0.25">
      <c r="A210" s="201">
        <v>34</v>
      </c>
      <c r="B210" s="52" t="s">
        <v>1138</v>
      </c>
      <c r="C210" s="209">
        <v>376.3</v>
      </c>
      <c r="D210" s="209">
        <v>384.2</v>
      </c>
      <c r="E210" s="209">
        <f t="shared" si="19"/>
        <v>13732322.870000001</v>
      </c>
      <c r="F210" s="209">
        <f t="shared" si="20"/>
        <v>13449955.99</v>
      </c>
      <c r="G210" s="209">
        <v>5972533.6200000001</v>
      </c>
      <c r="H210" s="209">
        <v>2990968.96</v>
      </c>
      <c r="I210" s="209">
        <v>4486453.41</v>
      </c>
      <c r="J210" s="209">
        <v>0</v>
      </c>
      <c r="K210" s="186"/>
      <c r="L210" s="186"/>
      <c r="M210" s="186"/>
      <c r="N210" s="186"/>
      <c r="O210" s="186"/>
      <c r="P210" s="188">
        <v>282366.88</v>
      </c>
      <c r="Q210" s="101"/>
    </row>
    <row r="211" spans="1:18" ht="16.5" customHeight="1" x14ac:dyDescent="0.25">
      <c r="A211" s="199"/>
      <c r="B211" s="43" t="s">
        <v>414</v>
      </c>
      <c r="C211" s="209"/>
      <c r="D211" s="209"/>
      <c r="E211" s="209"/>
      <c r="F211" s="209"/>
      <c r="G211" s="209"/>
      <c r="H211" s="209"/>
      <c r="I211" s="209"/>
      <c r="J211" s="209"/>
      <c r="K211" s="186"/>
      <c r="L211" s="186"/>
      <c r="M211" s="186"/>
      <c r="N211" s="186"/>
      <c r="O211" s="186"/>
      <c r="P211" s="188"/>
      <c r="Q211" s="101"/>
    </row>
    <row r="212" spans="1:18" s="60" customFormat="1" ht="21" x14ac:dyDescent="0.25">
      <c r="A212" s="199">
        <v>35</v>
      </c>
      <c r="B212" s="35" t="s">
        <v>846</v>
      </c>
      <c r="C212" s="209">
        <v>2650.83</v>
      </c>
      <c r="D212" s="209">
        <v>3323.6</v>
      </c>
      <c r="E212" s="209">
        <f t="shared" si="19"/>
        <v>121078748</v>
      </c>
      <c r="F212" s="209">
        <f t="shared" si="20"/>
        <v>96569736.899999991</v>
      </c>
      <c r="G212" s="209">
        <v>42882370.889999993</v>
      </c>
      <c r="H212" s="209">
        <v>21474946.390000001</v>
      </c>
      <c r="I212" s="209">
        <v>32212419.620000001</v>
      </c>
      <c r="J212" s="209">
        <v>0</v>
      </c>
      <c r="K212" s="196"/>
      <c r="L212" s="196"/>
      <c r="M212" s="196"/>
      <c r="N212" s="196"/>
      <c r="O212" s="196"/>
      <c r="P212" s="188">
        <v>24509011.100000001</v>
      </c>
      <c r="Q212" s="101"/>
    </row>
    <row r="213" spans="1:18" ht="21" x14ac:dyDescent="0.25">
      <c r="A213" s="199"/>
      <c r="B213" s="43" t="s">
        <v>1652</v>
      </c>
      <c r="C213" s="28">
        <f>C215+C217+C219+C221+C226+C229+C231+C222+C224+C227</f>
        <v>8762.8900000000012</v>
      </c>
      <c r="D213" s="28">
        <f>D215+D217+D219+D221+D226+D229+D231+D222+D224+D227</f>
        <v>9806.9</v>
      </c>
      <c r="E213" s="28">
        <f>E215+E217+E219+E221+E226+E229+E231+E222+E224+E227</f>
        <v>325602547.10000002</v>
      </c>
      <c r="F213" s="28">
        <f t="shared" ref="F213:P213" si="21">F215+F217+F219+F221+F226+F229+F231+F222+F224+F227</f>
        <v>296896485.40000004</v>
      </c>
      <c r="G213" s="28">
        <f t="shared" si="21"/>
        <v>0</v>
      </c>
      <c r="H213" s="28">
        <f t="shared" si="21"/>
        <v>197861793.27999997</v>
      </c>
      <c r="I213" s="28">
        <f t="shared" si="21"/>
        <v>99034692.120000005</v>
      </c>
      <c r="J213" s="28">
        <f t="shared" si="21"/>
        <v>0</v>
      </c>
      <c r="K213" s="28">
        <f t="shared" si="21"/>
        <v>0</v>
      </c>
      <c r="L213" s="28">
        <f t="shared" si="21"/>
        <v>0</v>
      </c>
      <c r="M213" s="28">
        <f t="shared" si="21"/>
        <v>0</v>
      </c>
      <c r="N213" s="28">
        <f t="shared" si="21"/>
        <v>0</v>
      </c>
      <c r="O213" s="28">
        <f t="shared" si="21"/>
        <v>0</v>
      </c>
      <c r="P213" s="28">
        <f t="shared" si="21"/>
        <v>28706061.699999999</v>
      </c>
      <c r="Q213" s="101"/>
      <c r="R213" s="101"/>
    </row>
    <row r="214" spans="1:18" ht="17.25" customHeight="1" x14ac:dyDescent="0.25">
      <c r="A214" s="199"/>
      <c r="B214" s="43" t="s">
        <v>36</v>
      </c>
      <c r="C214" s="209"/>
      <c r="D214" s="209"/>
      <c r="E214" s="209"/>
      <c r="F214" s="209"/>
      <c r="G214" s="209"/>
      <c r="H214" s="209"/>
      <c r="I214" s="209"/>
      <c r="J214" s="209"/>
      <c r="K214" s="186"/>
      <c r="L214" s="186"/>
      <c r="M214" s="186"/>
      <c r="N214" s="186"/>
      <c r="O214" s="186"/>
      <c r="P214" s="187"/>
      <c r="Q214" s="101"/>
    </row>
    <row r="215" spans="1:18" x14ac:dyDescent="0.25">
      <c r="A215" s="199">
        <v>1</v>
      </c>
      <c r="B215" s="35" t="s">
        <v>47</v>
      </c>
      <c r="C215" s="209">
        <v>1934.35</v>
      </c>
      <c r="D215" s="209">
        <v>2166.4699999999998</v>
      </c>
      <c r="E215" s="209">
        <f t="shared" si="19"/>
        <v>78924502.099999994</v>
      </c>
      <c r="F215" s="209">
        <v>70468370.5</v>
      </c>
      <c r="G215" s="209">
        <v>0</v>
      </c>
      <c r="H215" s="209">
        <v>46962489.770000011</v>
      </c>
      <c r="I215" s="209">
        <v>23505880.729999997</v>
      </c>
      <c r="J215" s="209">
        <v>0</v>
      </c>
      <c r="K215" s="186"/>
      <c r="L215" s="186"/>
      <c r="M215" s="186"/>
      <c r="N215" s="186"/>
      <c r="O215" s="186"/>
      <c r="P215" s="187">
        <v>8456131.5999999996</v>
      </c>
      <c r="Q215" s="101"/>
    </row>
    <row r="216" spans="1:18" ht="24" customHeight="1" x14ac:dyDescent="0.25">
      <c r="A216" s="36"/>
      <c r="B216" s="43" t="s">
        <v>119</v>
      </c>
      <c r="C216" s="209"/>
      <c r="D216" s="209"/>
      <c r="E216" s="209"/>
      <c r="F216" s="209"/>
      <c r="G216" s="209"/>
      <c r="H216" s="209"/>
      <c r="I216" s="209"/>
      <c r="J216" s="209"/>
      <c r="K216" s="186"/>
      <c r="L216" s="186"/>
      <c r="M216" s="186"/>
      <c r="N216" s="186"/>
      <c r="O216" s="186"/>
      <c r="P216" s="187"/>
      <c r="Q216" s="101"/>
    </row>
    <row r="217" spans="1:18" s="63" customFormat="1" ht="21" x14ac:dyDescent="0.25">
      <c r="A217" s="201">
        <v>2</v>
      </c>
      <c r="B217" s="52" t="s">
        <v>999</v>
      </c>
      <c r="C217" s="209">
        <v>291.89999999999998</v>
      </c>
      <c r="D217" s="209">
        <v>291.89999999999998</v>
      </c>
      <c r="E217" s="209">
        <f t="shared" si="19"/>
        <v>0</v>
      </c>
      <c r="F217" s="209">
        <v>0</v>
      </c>
      <c r="G217" s="209">
        <v>0</v>
      </c>
      <c r="H217" s="209">
        <v>0</v>
      </c>
      <c r="I217" s="209">
        <v>0</v>
      </c>
      <c r="J217" s="209">
        <v>0</v>
      </c>
      <c r="K217" s="209"/>
      <c r="L217" s="209"/>
      <c r="M217" s="209"/>
      <c r="N217" s="209"/>
      <c r="O217" s="209"/>
      <c r="P217" s="209">
        <v>0</v>
      </c>
      <c r="Q217" s="101"/>
    </row>
    <row r="218" spans="1:18" ht="17.25" customHeight="1" x14ac:dyDescent="0.25">
      <c r="A218" s="199"/>
      <c r="B218" s="43" t="s">
        <v>182</v>
      </c>
      <c r="C218" s="209"/>
      <c r="D218" s="209"/>
      <c r="E218" s="209"/>
      <c r="F218" s="209"/>
      <c r="G218" s="209"/>
      <c r="H218" s="209"/>
      <c r="I218" s="209"/>
      <c r="J218" s="209"/>
      <c r="K218" s="186"/>
      <c r="L218" s="186"/>
      <c r="M218" s="186"/>
      <c r="N218" s="186"/>
      <c r="O218" s="186"/>
      <c r="P218" s="187"/>
      <c r="Q218" s="101"/>
    </row>
    <row r="219" spans="1:18" ht="21" x14ac:dyDescent="0.25">
      <c r="A219" s="199">
        <v>3</v>
      </c>
      <c r="B219" s="35" t="s">
        <v>1168</v>
      </c>
      <c r="C219" s="209">
        <v>1026.79</v>
      </c>
      <c r="D219" s="209">
        <v>1141.1400000000001</v>
      </c>
      <c r="E219" s="209">
        <f>F219+P219</f>
        <v>41571730.200000003</v>
      </c>
      <c r="F219" s="209">
        <v>37405959.700000003</v>
      </c>
      <c r="G219" s="209">
        <v>0</v>
      </c>
      <c r="H219" s="209">
        <v>24928588.350000001</v>
      </c>
      <c r="I219" s="209">
        <v>12477371.35</v>
      </c>
      <c r="J219" s="209">
        <v>0</v>
      </c>
      <c r="K219" s="186"/>
      <c r="L219" s="186"/>
      <c r="M219" s="186"/>
      <c r="N219" s="186"/>
      <c r="O219" s="186"/>
      <c r="P219" s="187">
        <v>4165770.5</v>
      </c>
      <c r="Q219" s="101"/>
    </row>
    <row r="220" spans="1:18" ht="17.25" customHeight="1" x14ac:dyDescent="0.25">
      <c r="A220" s="199"/>
      <c r="B220" s="43" t="s">
        <v>199</v>
      </c>
      <c r="C220" s="209"/>
      <c r="D220" s="209"/>
      <c r="E220" s="209"/>
      <c r="F220" s="209"/>
      <c r="G220" s="209"/>
      <c r="H220" s="209"/>
      <c r="I220" s="209"/>
      <c r="J220" s="209"/>
      <c r="K220" s="186"/>
      <c r="L220" s="186"/>
      <c r="M220" s="186"/>
      <c r="N220" s="186"/>
      <c r="O220" s="186"/>
      <c r="P220" s="187"/>
      <c r="Q220" s="101"/>
    </row>
    <row r="221" spans="1:18" ht="21" x14ac:dyDescent="0.25">
      <c r="A221" s="199">
        <v>4</v>
      </c>
      <c r="B221" s="35" t="s">
        <v>1178</v>
      </c>
      <c r="C221" s="209">
        <v>319.47000000000003</v>
      </c>
      <c r="D221" s="209">
        <v>394.04</v>
      </c>
      <c r="E221" s="209">
        <f t="shared" si="19"/>
        <v>14564300</v>
      </c>
      <c r="F221" s="209">
        <f>H221+I221</f>
        <v>9538102.5999999996</v>
      </c>
      <c r="G221" s="209">
        <v>0</v>
      </c>
      <c r="H221" s="209">
        <v>6356512.0300000003</v>
      </c>
      <c r="I221" s="209">
        <v>3181590.57</v>
      </c>
      <c r="J221" s="209">
        <v>0</v>
      </c>
      <c r="K221" s="186"/>
      <c r="L221" s="186"/>
      <c r="M221" s="186"/>
      <c r="N221" s="186"/>
      <c r="O221" s="186"/>
      <c r="P221" s="187">
        <v>5026197.4000000004</v>
      </c>
      <c r="Q221" s="101"/>
    </row>
    <row r="222" spans="1:18" ht="21" x14ac:dyDescent="0.25">
      <c r="A222" s="199">
        <v>5</v>
      </c>
      <c r="B222" s="35" t="s">
        <v>200</v>
      </c>
      <c r="C222" s="209">
        <v>69.260000000000005</v>
      </c>
      <c r="D222" s="209">
        <v>131.4</v>
      </c>
      <c r="E222" s="209">
        <v>0</v>
      </c>
      <c r="F222" s="209">
        <v>0</v>
      </c>
      <c r="G222" s="209">
        <v>0</v>
      </c>
      <c r="H222" s="209">
        <v>0</v>
      </c>
      <c r="I222" s="209">
        <v>0</v>
      </c>
      <c r="J222" s="209">
        <v>0</v>
      </c>
      <c r="K222" s="186"/>
      <c r="L222" s="186"/>
      <c r="M222" s="186"/>
      <c r="N222" s="186"/>
      <c r="O222" s="186"/>
      <c r="P222" s="187">
        <v>0</v>
      </c>
      <c r="Q222" s="101"/>
    </row>
    <row r="223" spans="1:18" ht="17.25" customHeight="1" x14ac:dyDescent="0.25">
      <c r="A223" s="199"/>
      <c r="B223" s="31" t="s">
        <v>252</v>
      </c>
      <c r="C223" s="209"/>
      <c r="D223" s="209"/>
      <c r="E223" s="209"/>
      <c r="F223" s="209"/>
      <c r="G223" s="209"/>
      <c r="H223" s="209"/>
      <c r="I223" s="209"/>
      <c r="J223" s="209"/>
      <c r="K223" s="186"/>
      <c r="L223" s="186"/>
      <c r="M223" s="186"/>
      <c r="N223" s="186"/>
      <c r="O223" s="186"/>
      <c r="P223" s="187"/>
      <c r="Q223" s="101"/>
    </row>
    <row r="224" spans="1:18" ht="22.5" customHeight="1" x14ac:dyDescent="0.25">
      <c r="A224" s="199">
        <v>6</v>
      </c>
      <c r="B224" s="35" t="s">
        <v>916</v>
      </c>
      <c r="C224" s="209">
        <v>53.1</v>
      </c>
      <c r="D224" s="209">
        <v>41.6</v>
      </c>
      <c r="E224" s="209">
        <v>0</v>
      </c>
      <c r="F224" s="209">
        <v>0</v>
      </c>
      <c r="G224" s="209">
        <v>0</v>
      </c>
      <c r="H224" s="209">
        <v>0</v>
      </c>
      <c r="I224" s="209">
        <v>0</v>
      </c>
      <c r="J224" s="209">
        <v>0</v>
      </c>
      <c r="K224" s="209">
        <v>0</v>
      </c>
      <c r="L224" s="209">
        <v>0</v>
      </c>
      <c r="M224" s="209">
        <v>0</v>
      </c>
      <c r="N224" s="209">
        <v>0</v>
      </c>
      <c r="O224" s="209">
        <v>0</v>
      </c>
      <c r="P224" s="209">
        <v>0</v>
      </c>
      <c r="Q224" s="101"/>
    </row>
    <row r="225" spans="1:20" ht="17.25" customHeight="1" x14ac:dyDescent="0.25">
      <c r="A225" s="199"/>
      <c r="B225" s="43" t="s">
        <v>270</v>
      </c>
      <c r="C225" s="209"/>
      <c r="D225" s="209"/>
      <c r="E225" s="209"/>
      <c r="F225" s="209"/>
      <c r="G225" s="209"/>
      <c r="H225" s="209"/>
      <c r="I225" s="209"/>
      <c r="J225" s="209"/>
      <c r="K225" s="186"/>
      <c r="L225" s="186"/>
      <c r="M225" s="186"/>
      <c r="N225" s="186"/>
      <c r="O225" s="186"/>
      <c r="P225" s="187"/>
      <c r="Q225" s="101"/>
    </row>
    <row r="226" spans="1:20" ht="21" x14ac:dyDescent="0.25">
      <c r="A226" s="199">
        <v>7</v>
      </c>
      <c r="B226" s="35" t="s">
        <v>271</v>
      </c>
      <c r="C226" s="209">
        <v>1708.7</v>
      </c>
      <c r="D226" s="209">
        <v>1994.69</v>
      </c>
      <c r="E226" s="209">
        <f t="shared" si="19"/>
        <v>58145923</v>
      </c>
      <c r="F226" s="209">
        <f>H226+I226</f>
        <v>58145923</v>
      </c>
      <c r="G226" s="209">
        <v>0</v>
      </c>
      <c r="H226" s="209">
        <v>38750396.729999997</v>
      </c>
      <c r="I226" s="209">
        <v>19395526.27</v>
      </c>
      <c r="J226" s="209">
        <v>0</v>
      </c>
      <c r="K226" s="186"/>
      <c r="L226" s="186"/>
      <c r="M226" s="186"/>
      <c r="N226" s="186"/>
      <c r="O226" s="186"/>
      <c r="P226" s="187">
        <v>0</v>
      </c>
      <c r="Q226" s="101"/>
    </row>
    <row r="227" spans="1:20" ht="21" x14ac:dyDescent="0.25">
      <c r="A227" s="199">
        <v>8</v>
      </c>
      <c r="B227" s="35" t="s">
        <v>1109</v>
      </c>
      <c r="C227" s="209">
        <v>28.6</v>
      </c>
      <c r="D227" s="209">
        <v>11.4</v>
      </c>
      <c r="E227" s="209">
        <v>0</v>
      </c>
      <c r="F227" s="209">
        <v>0</v>
      </c>
      <c r="G227" s="209">
        <v>0</v>
      </c>
      <c r="H227" s="209">
        <v>0</v>
      </c>
      <c r="I227" s="209">
        <v>0</v>
      </c>
      <c r="J227" s="209">
        <v>0</v>
      </c>
      <c r="K227" s="186"/>
      <c r="L227" s="186"/>
      <c r="M227" s="186"/>
      <c r="N227" s="186"/>
      <c r="O227" s="186"/>
      <c r="P227" s="187">
        <v>0</v>
      </c>
      <c r="Q227" s="101"/>
    </row>
    <row r="228" spans="1:20" ht="17.25" customHeight="1" x14ac:dyDescent="0.25">
      <c r="A228" s="36"/>
      <c r="B228" s="43" t="s">
        <v>1192</v>
      </c>
      <c r="C228" s="45"/>
      <c r="D228" s="45"/>
      <c r="E228" s="209"/>
      <c r="F228" s="209"/>
      <c r="G228" s="209"/>
      <c r="H228" s="209"/>
      <c r="I228" s="209"/>
      <c r="J228" s="209"/>
      <c r="K228" s="186"/>
      <c r="L228" s="186"/>
      <c r="M228" s="186"/>
      <c r="N228" s="186"/>
      <c r="O228" s="186"/>
      <c r="P228" s="187"/>
      <c r="Q228" s="101"/>
    </row>
    <row r="229" spans="1:20" ht="21" x14ac:dyDescent="0.25">
      <c r="A229" s="36" t="s">
        <v>155</v>
      </c>
      <c r="B229" s="35" t="s">
        <v>745</v>
      </c>
      <c r="C229" s="209">
        <v>1832.61</v>
      </c>
      <c r="D229" s="209">
        <v>2015.51</v>
      </c>
      <c r="E229" s="209">
        <f t="shared" si="19"/>
        <v>73425029.299999997</v>
      </c>
      <c r="F229" s="209">
        <v>66761982.299999997</v>
      </c>
      <c r="G229" s="209">
        <v>0</v>
      </c>
      <c r="H229" s="209">
        <v>44492428.139999993</v>
      </c>
      <c r="I229" s="209">
        <v>22269554.16</v>
      </c>
      <c r="J229" s="209">
        <v>0</v>
      </c>
      <c r="K229" s="186"/>
      <c r="L229" s="186"/>
      <c r="M229" s="186"/>
      <c r="N229" s="186"/>
      <c r="O229" s="186"/>
      <c r="P229" s="187">
        <v>6663047</v>
      </c>
      <c r="Q229" s="101"/>
    </row>
    <row r="230" spans="1:20" ht="17.25" customHeight="1" x14ac:dyDescent="0.25">
      <c r="A230" s="199"/>
      <c r="B230" s="43" t="s">
        <v>1204</v>
      </c>
      <c r="C230" s="45"/>
      <c r="D230" s="45"/>
      <c r="E230" s="209"/>
      <c r="F230" s="209"/>
      <c r="G230" s="209"/>
      <c r="H230" s="209"/>
      <c r="I230" s="209"/>
      <c r="J230" s="209"/>
      <c r="K230" s="186"/>
      <c r="L230" s="186"/>
      <c r="M230" s="186"/>
      <c r="N230" s="186"/>
      <c r="O230" s="186"/>
      <c r="P230" s="187"/>
      <c r="Q230" s="101"/>
    </row>
    <row r="231" spans="1:20" ht="21" x14ac:dyDescent="0.25">
      <c r="A231" s="199">
        <v>10</v>
      </c>
      <c r="B231" s="52" t="s">
        <v>1205</v>
      </c>
      <c r="C231" s="209">
        <v>1498.11</v>
      </c>
      <c r="D231" s="209">
        <v>1618.75</v>
      </c>
      <c r="E231" s="209">
        <f>F231+P231</f>
        <v>58971062.5</v>
      </c>
      <c r="F231" s="209">
        <f>H231+I231</f>
        <v>54576147.299999997</v>
      </c>
      <c r="G231" s="209">
        <v>0</v>
      </c>
      <c r="H231" s="209">
        <v>36371378.259999998</v>
      </c>
      <c r="I231" s="209">
        <v>18204769.039999999</v>
      </c>
      <c r="J231" s="209">
        <v>0</v>
      </c>
      <c r="K231" s="186"/>
      <c r="L231" s="186"/>
      <c r="M231" s="186"/>
      <c r="N231" s="186"/>
      <c r="O231" s="186"/>
      <c r="P231" s="187">
        <v>4394915.2</v>
      </c>
      <c r="Q231" s="101"/>
    </row>
    <row r="232" spans="1:20" ht="21" x14ac:dyDescent="0.25">
      <c r="A232" s="199"/>
      <c r="B232" s="31" t="s">
        <v>1653</v>
      </c>
      <c r="C232" s="28">
        <f t="shared" ref="C232:P232" si="22">C233+C275</f>
        <v>46435.519999999997</v>
      </c>
      <c r="D232" s="28">
        <f t="shared" si="22"/>
        <v>50117.359999999986</v>
      </c>
      <c r="E232" s="28">
        <f>E233+E275</f>
        <v>1833360989.9630003</v>
      </c>
      <c r="F232" s="28">
        <f t="shared" si="22"/>
        <v>1649966340.9200003</v>
      </c>
      <c r="G232" s="28">
        <f t="shared" si="22"/>
        <v>686755455.44999993</v>
      </c>
      <c r="H232" s="28">
        <f t="shared" si="22"/>
        <v>920316403.3499999</v>
      </c>
      <c r="I232" s="28">
        <f t="shared" si="22"/>
        <v>42894482.11999999</v>
      </c>
      <c r="J232" s="28">
        <f t="shared" si="22"/>
        <v>0</v>
      </c>
      <c r="K232" s="28" t="e">
        <f t="shared" si="22"/>
        <v>#REF!</v>
      </c>
      <c r="L232" s="28" t="e">
        <f t="shared" si="22"/>
        <v>#REF!</v>
      </c>
      <c r="M232" s="28" t="e">
        <f t="shared" si="22"/>
        <v>#REF!</v>
      </c>
      <c r="N232" s="28" t="e">
        <f t="shared" si="22"/>
        <v>#REF!</v>
      </c>
      <c r="O232" s="28" t="e">
        <f t="shared" si="22"/>
        <v>#REF!</v>
      </c>
      <c r="P232" s="28">
        <f t="shared" si="22"/>
        <v>183394649.04300001</v>
      </c>
      <c r="Q232" s="101"/>
      <c r="S232" s="101"/>
    </row>
    <row r="233" spans="1:20" ht="31.5" x14ac:dyDescent="0.25">
      <c r="A233" s="199"/>
      <c r="B233" s="31" t="s">
        <v>1656</v>
      </c>
      <c r="C233" s="28">
        <f>C235+C237+C239+C240+C241+C242+C244+C245+C246+C247+C249+C250+C252+C253+C254+C255+C256+C258+C260+C261+C263+C265+C267+C268+C270+C271+C272+C274</f>
        <v>39105.259999999995</v>
      </c>
      <c r="D233" s="28">
        <f t="shared" ref="D233" si="23">D235+D237+D239+D240+D241+D242+D244+D245+D246+D247+D249+D250+D252+D253+D254+D255+D256+D258+D260+D261+D263+D265+D267+D268+D270+D271+D272+D274</f>
        <v>42432.44999999999</v>
      </c>
      <c r="E233" s="28">
        <f>E235+E237+E239+E240+E241+E242+E244+E245+E246+E247+E249+E250+E252+E253+E254+E255+E256+E258+E260+E261+E263+E265+E267+E268+E270+E271+E272+E274</f>
        <v>1583464859.5030003</v>
      </c>
      <c r="F233" s="28">
        <f t="shared" ref="F233:P233" si="24">F235+F237+F239+F240+F241+F242+F244+F245+F246+F247+F249+F250+F252+F253+F254+F255+F256+F258+F260+F261+F263+F265+F267+F268+F270+F271+F272+F274</f>
        <v>1418821544.7600002</v>
      </c>
      <c r="G233" s="28">
        <f t="shared" si="24"/>
        <v>686755455.44999993</v>
      </c>
      <c r="H233" s="28">
        <f t="shared" si="24"/>
        <v>695462784.77999997</v>
      </c>
      <c r="I233" s="28">
        <f t="shared" si="24"/>
        <v>36603304.529999994</v>
      </c>
      <c r="J233" s="28">
        <f t="shared" si="24"/>
        <v>0</v>
      </c>
      <c r="K233" s="28" t="e">
        <f t="shared" si="24"/>
        <v>#REF!</v>
      </c>
      <c r="L233" s="28" t="e">
        <f t="shared" si="24"/>
        <v>#REF!</v>
      </c>
      <c r="M233" s="28" t="e">
        <f t="shared" si="24"/>
        <v>#REF!</v>
      </c>
      <c r="N233" s="28" t="e">
        <f t="shared" si="24"/>
        <v>#REF!</v>
      </c>
      <c r="O233" s="28" t="e">
        <f t="shared" si="24"/>
        <v>#REF!</v>
      </c>
      <c r="P233" s="28">
        <f t="shared" si="24"/>
        <v>164643314.743</v>
      </c>
      <c r="Q233" s="101"/>
    </row>
    <row r="234" spans="1:20" ht="21.75" customHeight="1" x14ac:dyDescent="0.25">
      <c r="A234" s="202"/>
      <c r="B234" s="43" t="s">
        <v>36</v>
      </c>
      <c r="C234" s="209"/>
      <c r="D234" s="209"/>
      <c r="E234" s="209"/>
      <c r="F234" s="209"/>
      <c r="G234" s="28"/>
      <c r="H234" s="28"/>
      <c r="I234" s="28"/>
      <c r="J234" s="209"/>
      <c r="K234" s="186"/>
      <c r="L234" s="186"/>
      <c r="M234" s="186"/>
      <c r="N234" s="186"/>
      <c r="O234" s="186"/>
      <c r="P234" s="187"/>
      <c r="Q234" s="101"/>
    </row>
    <row r="235" spans="1:20" s="51" customFormat="1" ht="21" x14ac:dyDescent="0.25">
      <c r="A235" s="202">
        <v>1</v>
      </c>
      <c r="B235" s="52" t="s">
        <v>1210</v>
      </c>
      <c r="C235" s="209">
        <v>1780.54</v>
      </c>
      <c r="D235" s="209">
        <v>2131.9</v>
      </c>
      <c r="E235" s="209">
        <f>F235+P235</f>
        <v>77665117</v>
      </c>
      <c r="F235" s="209">
        <v>64865072.200000003</v>
      </c>
      <c r="G235" s="209">
        <v>31396790.07</v>
      </c>
      <c r="H235" s="209">
        <v>31794868.02</v>
      </c>
      <c r="I235" s="209">
        <v>1673414.11</v>
      </c>
      <c r="J235" s="209">
        <v>0</v>
      </c>
      <c r="K235" s="186"/>
      <c r="L235" s="186"/>
      <c r="M235" s="186"/>
      <c r="N235" s="186"/>
      <c r="O235" s="186"/>
      <c r="P235" s="187">
        <v>12800044.800000001</v>
      </c>
      <c r="Q235" s="101"/>
    </row>
    <row r="236" spans="1:20" s="51" customFormat="1" x14ac:dyDescent="0.25">
      <c r="A236" s="36"/>
      <c r="B236" s="43" t="s">
        <v>57</v>
      </c>
      <c r="C236" s="209"/>
      <c r="D236" s="209"/>
      <c r="E236" s="209"/>
      <c r="F236" s="209"/>
      <c r="G236" s="209"/>
      <c r="H236" s="209"/>
      <c r="I236" s="209"/>
      <c r="J236" s="209"/>
      <c r="K236" s="186"/>
      <c r="L236" s="186"/>
      <c r="M236" s="186"/>
      <c r="N236" s="186"/>
      <c r="O236" s="186"/>
      <c r="P236" s="187"/>
      <c r="Q236" s="101"/>
    </row>
    <row r="237" spans="1:20" ht="21" x14ac:dyDescent="0.25">
      <c r="A237" s="202">
        <v>2</v>
      </c>
      <c r="B237" s="52" t="s">
        <v>1228</v>
      </c>
      <c r="C237" s="209">
        <v>186.9</v>
      </c>
      <c r="D237" s="209">
        <v>185.5</v>
      </c>
      <c r="E237" s="209">
        <f t="shared" ref="E237:E295" si="25">F237+P237</f>
        <v>6780000</v>
      </c>
      <c r="F237" s="209">
        <f t="shared" ref="F237:F274" si="26">G237+H237+I237+J237</f>
        <v>6713762.2000000002</v>
      </c>
      <c r="G237" s="209">
        <v>3249677.7600000002</v>
      </c>
      <c r="H237" s="209">
        <v>3290880.22</v>
      </c>
      <c r="I237" s="209">
        <v>173204.22</v>
      </c>
      <c r="J237" s="209">
        <v>0</v>
      </c>
      <c r="K237" s="186"/>
      <c r="L237" s="186"/>
      <c r="M237" s="186"/>
      <c r="N237" s="186"/>
      <c r="O237" s="186"/>
      <c r="P237" s="187">
        <v>66237.8</v>
      </c>
      <c r="Q237" s="101"/>
      <c r="T237" s="101"/>
    </row>
    <row r="238" spans="1:20" ht="24" customHeight="1" x14ac:dyDescent="0.25">
      <c r="A238" s="199"/>
      <c r="B238" s="43" t="s">
        <v>65</v>
      </c>
      <c r="C238" s="209"/>
      <c r="D238" s="209"/>
      <c r="E238" s="209"/>
      <c r="F238" s="209"/>
      <c r="G238" s="209"/>
      <c r="H238" s="209"/>
      <c r="I238" s="209"/>
      <c r="J238" s="209"/>
      <c r="K238" s="186"/>
      <c r="L238" s="186"/>
      <c r="M238" s="186"/>
      <c r="N238" s="186"/>
      <c r="O238" s="186"/>
      <c r="P238" s="187"/>
      <c r="Q238" s="101"/>
    </row>
    <row r="239" spans="1:20" ht="21" x14ac:dyDescent="0.25">
      <c r="A239" s="199">
        <v>3</v>
      </c>
      <c r="B239" s="35" t="s">
        <v>1230</v>
      </c>
      <c r="C239" s="209">
        <v>84.92</v>
      </c>
      <c r="D239" s="209">
        <v>84.4</v>
      </c>
      <c r="E239" s="209">
        <f t="shared" si="25"/>
        <v>3026968.7</v>
      </c>
      <c r="F239" s="209">
        <v>2984666.31</v>
      </c>
      <c r="G239" s="209">
        <v>1444674.89</v>
      </c>
      <c r="H239" s="209">
        <v>1462991.84</v>
      </c>
      <c r="I239" s="209">
        <v>76999.58</v>
      </c>
      <c r="J239" s="209">
        <v>0</v>
      </c>
      <c r="K239" s="186"/>
      <c r="L239" s="186"/>
      <c r="M239" s="186"/>
      <c r="N239" s="186"/>
      <c r="O239" s="186"/>
      <c r="P239" s="187">
        <v>42302.39</v>
      </c>
      <c r="Q239" s="101"/>
    </row>
    <row r="240" spans="1:20" ht="21" x14ac:dyDescent="0.25">
      <c r="A240" s="201">
        <v>4</v>
      </c>
      <c r="B240" s="35" t="s">
        <v>443</v>
      </c>
      <c r="C240" s="209">
        <v>12095.3</v>
      </c>
      <c r="D240" s="209">
        <v>13100.57</v>
      </c>
      <c r="E240" s="209">
        <f t="shared" si="25"/>
        <v>477253765.10299999</v>
      </c>
      <c r="F240" s="209">
        <f t="shared" si="26"/>
        <v>440631779</v>
      </c>
      <c r="G240" s="209">
        <v>213280013.42000005</v>
      </c>
      <c r="H240" s="209">
        <v>215984177.30999994</v>
      </c>
      <c r="I240" s="209">
        <v>11367588.27</v>
      </c>
      <c r="J240" s="209">
        <v>0</v>
      </c>
      <c r="K240" s="186"/>
      <c r="L240" s="186"/>
      <c r="M240" s="186"/>
      <c r="N240" s="186"/>
      <c r="O240" s="186"/>
      <c r="P240" s="187">
        <v>36621986.103</v>
      </c>
      <c r="Q240" s="101"/>
    </row>
    <row r="241" spans="1:20" ht="21" x14ac:dyDescent="0.25">
      <c r="A241" s="202">
        <v>5</v>
      </c>
      <c r="B241" s="36" t="s">
        <v>89</v>
      </c>
      <c r="C241" s="209">
        <v>3893.4000000000005</v>
      </c>
      <c r="D241" s="209">
        <v>4102.8</v>
      </c>
      <c r="E241" s="209">
        <f>F241+P241</f>
        <v>149465003.99999997</v>
      </c>
      <c r="F241" s="209">
        <f t="shared" si="26"/>
        <v>141836561.99999997</v>
      </c>
      <c r="G241" s="209">
        <v>68653477.319999993</v>
      </c>
      <c r="H241" s="209">
        <v>69523930.450000003</v>
      </c>
      <c r="I241" s="209">
        <v>3659154.2299999995</v>
      </c>
      <c r="J241" s="209">
        <v>0</v>
      </c>
      <c r="K241" s="186"/>
      <c r="L241" s="186"/>
      <c r="M241" s="186"/>
      <c r="N241" s="186"/>
      <c r="O241" s="186"/>
      <c r="P241" s="187">
        <v>7628442</v>
      </c>
      <c r="Q241" s="101"/>
    </row>
    <row r="242" spans="1:20" ht="21" x14ac:dyDescent="0.25">
      <c r="A242" s="202">
        <v>6</v>
      </c>
      <c r="B242" s="35" t="s">
        <v>107</v>
      </c>
      <c r="C242" s="209">
        <v>2183.1</v>
      </c>
      <c r="D242" s="209">
        <v>2282.54</v>
      </c>
      <c r="E242" s="209">
        <f>F242+P242</f>
        <v>83152932.200000003</v>
      </c>
      <c r="F242" s="209">
        <v>79530333</v>
      </c>
      <c r="G242" s="209">
        <v>38495250</v>
      </c>
      <c r="H242" s="209">
        <v>38983328.850000001</v>
      </c>
      <c r="I242" s="209">
        <v>2051754.1500000008</v>
      </c>
      <c r="J242" s="209">
        <v>0</v>
      </c>
      <c r="K242" s="186"/>
      <c r="L242" s="186"/>
      <c r="M242" s="186"/>
      <c r="N242" s="186"/>
      <c r="O242" s="186"/>
      <c r="P242" s="187">
        <v>3622599.2</v>
      </c>
      <c r="Q242" s="101"/>
      <c r="T242" s="101"/>
    </row>
    <row r="243" spans="1:20" ht="21.75" customHeight="1" x14ac:dyDescent="0.25">
      <c r="A243" s="202"/>
      <c r="B243" s="31" t="s">
        <v>119</v>
      </c>
      <c r="C243" s="209"/>
      <c r="D243" s="209"/>
      <c r="E243" s="209"/>
      <c r="F243" s="209"/>
      <c r="G243" s="209"/>
      <c r="H243" s="209"/>
      <c r="I243" s="209"/>
      <c r="J243" s="209"/>
      <c r="K243" s="186"/>
      <c r="L243" s="186"/>
      <c r="M243" s="186"/>
      <c r="N243" s="186"/>
      <c r="O243" s="186"/>
      <c r="P243" s="187"/>
      <c r="Q243" s="101"/>
    </row>
    <row r="244" spans="1:20" s="63" customFormat="1" ht="21" x14ac:dyDescent="0.25">
      <c r="A244" s="203">
        <v>7</v>
      </c>
      <c r="B244" s="52" t="s">
        <v>351</v>
      </c>
      <c r="C244" s="209">
        <v>105.5</v>
      </c>
      <c r="D244" s="209">
        <v>160.4</v>
      </c>
      <c r="E244" s="209">
        <f t="shared" si="25"/>
        <v>9761646.5</v>
      </c>
      <c r="F244" s="209">
        <f t="shared" si="26"/>
        <v>3843365</v>
      </c>
      <c r="G244" s="209">
        <v>1860312.8</v>
      </c>
      <c r="H244" s="209">
        <v>1883899.59</v>
      </c>
      <c r="I244" s="209">
        <v>99152.60999999987</v>
      </c>
      <c r="J244" s="209">
        <v>0</v>
      </c>
      <c r="K244" s="209" t="e">
        <f>SUM(#REF!)</f>
        <v>#REF!</v>
      </c>
      <c r="L244" s="209" t="e">
        <f>SUM(#REF!)</f>
        <v>#REF!</v>
      </c>
      <c r="M244" s="209" t="e">
        <f>SUM(#REF!)</f>
        <v>#REF!</v>
      </c>
      <c r="N244" s="209" t="e">
        <f>SUM(#REF!)</f>
        <v>#REF!</v>
      </c>
      <c r="O244" s="209" t="e">
        <f>SUM(#REF!)</f>
        <v>#REF!</v>
      </c>
      <c r="P244" s="187">
        <v>5918281.5</v>
      </c>
      <c r="Q244" s="101"/>
    </row>
    <row r="245" spans="1:20" ht="21" x14ac:dyDescent="0.25">
      <c r="A245" s="202">
        <v>8</v>
      </c>
      <c r="B245" s="36" t="s">
        <v>1335</v>
      </c>
      <c r="C245" s="209">
        <v>434.8</v>
      </c>
      <c r="D245" s="209">
        <v>434.8</v>
      </c>
      <c r="E245" s="209">
        <f t="shared" si="25"/>
        <v>15839764</v>
      </c>
      <c r="F245" s="209">
        <f t="shared" si="26"/>
        <v>15839764</v>
      </c>
      <c r="G245" s="209">
        <v>7666957.4000000004</v>
      </c>
      <c r="H245" s="209">
        <v>7764166.2699999996</v>
      </c>
      <c r="I245" s="209">
        <v>408640.33</v>
      </c>
      <c r="J245" s="209">
        <v>0</v>
      </c>
      <c r="K245" s="186"/>
      <c r="L245" s="186"/>
      <c r="M245" s="186"/>
      <c r="N245" s="186"/>
      <c r="O245" s="186"/>
      <c r="P245" s="187">
        <v>0</v>
      </c>
      <c r="Q245" s="101"/>
    </row>
    <row r="246" spans="1:20" s="63" customFormat="1" ht="21" x14ac:dyDescent="0.25">
      <c r="A246" s="199">
        <v>9</v>
      </c>
      <c r="B246" s="35" t="s">
        <v>142</v>
      </c>
      <c r="C246" s="209">
        <v>1044.6099999999999</v>
      </c>
      <c r="D246" s="209">
        <v>1265.79</v>
      </c>
      <c r="E246" s="209">
        <f t="shared" si="25"/>
        <v>38055142.259999998</v>
      </c>
      <c r="F246" s="209">
        <f>G246+H246+I246</f>
        <v>38055142.259999998</v>
      </c>
      <c r="G246" s="209">
        <v>18419918.039999999</v>
      </c>
      <c r="H246" s="209">
        <v>18653462.990000002</v>
      </c>
      <c r="I246" s="209">
        <v>981761.2300000001</v>
      </c>
      <c r="J246" s="209">
        <v>0</v>
      </c>
      <c r="K246" s="193"/>
      <c r="L246" s="193"/>
      <c r="M246" s="193"/>
      <c r="N246" s="193"/>
      <c r="O246" s="193"/>
      <c r="P246" s="187">
        <v>0</v>
      </c>
      <c r="Q246" s="101"/>
    </row>
    <row r="247" spans="1:20" ht="21" x14ac:dyDescent="0.25">
      <c r="A247" s="201">
        <v>10</v>
      </c>
      <c r="B247" s="52" t="s">
        <v>1560</v>
      </c>
      <c r="C247" s="209">
        <v>1672.9</v>
      </c>
      <c r="D247" s="209">
        <v>1833.4</v>
      </c>
      <c r="E247" s="209">
        <f t="shared" si="25"/>
        <v>114847020</v>
      </c>
      <c r="F247" s="209">
        <f t="shared" si="26"/>
        <v>60943747</v>
      </c>
      <c r="G247" s="209">
        <v>29498742.030000001</v>
      </c>
      <c r="H247" s="209">
        <v>29872754.710000001</v>
      </c>
      <c r="I247" s="209">
        <v>1572250.2599999981</v>
      </c>
      <c r="J247" s="209">
        <v>0</v>
      </c>
      <c r="K247" s="186"/>
      <c r="L247" s="186"/>
      <c r="M247" s="186"/>
      <c r="N247" s="186"/>
      <c r="O247" s="186"/>
      <c r="P247" s="187">
        <v>53903273</v>
      </c>
      <c r="Q247" s="101"/>
    </row>
    <row r="248" spans="1:20" ht="18.75" customHeight="1" x14ac:dyDescent="0.25">
      <c r="A248" s="199"/>
      <c r="B248" s="43" t="s">
        <v>182</v>
      </c>
      <c r="C248" s="209"/>
      <c r="D248" s="209"/>
      <c r="E248" s="209"/>
      <c r="F248" s="209"/>
      <c r="G248" s="209"/>
      <c r="H248" s="209"/>
      <c r="I248" s="209"/>
      <c r="J248" s="209"/>
      <c r="K248" s="186"/>
      <c r="L248" s="186"/>
      <c r="M248" s="186"/>
      <c r="N248" s="186"/>
      <c r="O248" s="186"/>
      <c r="P248" s="187"/>
      <c r="Q248" s="101"/>
    </row>
    <row r="249" spans="1:20" ht="21" x14ac:dyDescent="0.25">
      <c r="A249" s="199">
        <v>11</v>
      </c>
      <c r="B249" s="52" t="s">
        <v>1363</v>
      </c>
      <c r="C249" s="209">
        <v>479.30000000000007</v>
      </c>
      <c r="D249" s="209">
        <v>479.30000000000007</v>
      </c>
      <c r="E249" s="209">
        <f t="shared" si="25"/>
        <v>17460899.030000001</v>
      </c>
      <c r="F249" s="209">
        <v>17460899.030000001</v>
      </c>
      <c r="G249" s="209">
        <v>8451639.1199999992</v>
      </c>
      <c r="H249" s="209">
        <v>8558796.9199999999</v>
      </c>
      <c r="I249" s="209">
        <v>450462.99000000011</v>
      </c>
      <c r="J249" s="209">
        <v>0</v>
      </c>
      <c r="K249" s="186"/>
      <c r="L249" s="186"/>
      <c r="M249" s="186"/>
      <c r="N249" s="186"/>
      <c r="O249" s="186"/>
      <c r="P249" s="187">
        <v>0</v>
      </c>
      <c r="Q249" s="101"/>
    </row>
    <row r="250" spans="1:20" s="51" customFormat="1" ht="21" x14ac:dyDescent="0.25">
      <c r="A250" s="199">
        <v>12</v>
      </c>
      <c r="B250" s="35" t="s">
        <v>1370</v>
      </c>
      <c r="C250" s="209">
        <v>67.7</v>
      </c>
      <c r="D250" s="209">
        <v>67.7</v>
      </c>
      <c r="E250" s="209">
        <f t="shared" si="25"/>
        <v>2466311</v>
      </c>
      <c r="F250" s="209">
        <f t="shared" si="26"/>
        <v>2466311</v>
      </c>
      <c r="G250" s="209">
        <v>1193774.18</v>
      </c>
      <c r="H250" s="209">
        <v>1208909.98</v>
      </c>
      <c r="I250" s="209">
        <v>63626.84</v>
      </c>
      <c r="J250" s="209">
        <v>0</v>
      </c>
      <c r="K250" s="186"/>
      <c r="L250" s="186"/>
      <c r="M250" s="186"/>
      <c r="N250" s="186"/>
      <c r="O250" s="186"/>
      <c r="P250" s="187">
        <v>0</v>
      </c>
      <c r="Q250" s="101"/>
    </row>
    <row r="251" spans="1:20" s="51" customFormat="1" ht="21.75" customHeight="1" x14ac:dyDescent="0.25">
      <c r="A251" s="199"/>
      <c r="B251" s="43" t="s">
        <v>199</v>
      </c>
      <c r="C251" s="209"/>
      <c r="D251" s="209"/>
      <c r="E251" s="209"/>
      <c r="F251" s="209"/>
      <c r="G251" s="209"/>
      <c r="H251" s="209"/>
      <c r="I251" s="209"/>
      <c r="J251" s="209"/>
      <c r="K251" s="186"/>
      <c r="L251" s="186"/>
      <c r="M251" s="186"/>
      <c r="N251" s="186"/>
      <c r="O251" s="186"/>
      <c r="P251" s="187"/>
      <c r="Q251" s="101"/>
    </row>
    <row r="252" spans="1:20" s="51" customFormat="1" x14ac:dyDescent="0.25">
      <c r="A252" s="199">
        <v>13</v>
      </c>
      <c r="B252" s="52" t="s">
        <v>1373</v>
      </c>
      <c r="C252" s="209">
        <v>1038.29</v>
      </c>
      <c r="D252" s="209">
        <v>1038.29</v>
      </c>
      <c r="E252" s="209">
        <f t="shared" si="25"/>
        <v>37824904.700000003</v>
      </c>
      <c r="F252" s="209">
        <f t="shared" si="26"/>
        <v>37824904.700000003</v>
      </c>
      <c r="G252" s="209">
        <v>18308475.609999999</v>
      </c>
      <c r="H252" s="209">
        <v>18540607.640000001</v>
      </c>
      <c r="I252" s="209">
        <v>975821.45000000391</v>
      </c>
      <c r="J252" s="209">
        <v>0</v>
      </c>
      <c r="K252" s="186"/>
      <c r="L252" s="186"/>
      <c r="M252" s="186"/>
      <c r="N252" s="186"/>
      <c r="O252" s="186"/>
      <c r="P252" s="187">
        <v>0</v>
      </c>
      <c r="Q252" s="101"/>
    </row>
    <row r="253" spans="1:20" s="63" customFormat="1" ht="21" x14ac:dyDescent="0.25">
      <c r="A253" s="199">
        <v>14</v>
      </c>
      <c r="B253" s="52" t="s">
        <v>1383</v>
      </c>
      <c r="C253" s="209">
        <v>232.60000000000002</v>
      </c>
      <c r="D253" s="209">
        <v>233.9</v>
      </c>
      <c r="E253" s="209">
        <f t="shared" si="25"/>
        <v>8520966.6199999992</v>
      </c>
      <c r="F253" s="209">
        <f t="shared" si="26"/>
        <v>8473618</v>
      </c>
      <c r="G253" s="209">
        <v>4101504.8100000005</v>
      </c>
      <c r="H253" s="209">
        <v>4153507.52</v>
      </c>
      <c r="I253" s="209">
        <v>218605.66999999998</v>
      </c>
      <c r="J253" s="209">
        <v>0</v>
      </c>
      <c r="K253" s="193"/>
      <c r="L253" s="193"/>
      <c r="M253" s="193"/>
      <c r="N253" s="193"/>
      <c r="O253" s="193"/>
      <c r="P253" s="187">
        <v>47348.62</v>
      </c>
      <c r="Q253" s="101"/>
    </row>
    <row r="254" spans="1:20" ht="21" x14ac:dyDescent="0.25">
      <c r="A254" s="199">
        <v>15</v>
      </c>
      <c r="B254" s="52" t="s">
        <v>1399</v>
      </c>
      <c r="C254" s="209">
        <v>264.79999999999995</v>
      </c>
      <c r="D254" s="209">
        <v>408.73</v>
      </c>
      <c r="E254" s="209">
        <f t="shared" si="25"/>
        <v>14890033.9</v>
      </c>
      <c r="F254" s="209">
        <v>9646664</v>
      </c>
      <c r="G254" s="209">
        <v>4669296.96</v>
      </c>
      <c r="H254" s="209">
        <v>4728498.6899999995</v>
      </c>
      <c r="I254" s="209">
        <v>248868.35000000024</v>
      </c>
      <c r="J254" s="209">
        <v>0</v>
      </c>
      <c r="K254" s="186"/>
      <c r="L254" s="186"/>
      <c r="M254" s="186"/>
      <c r="N254" s="186"/>
      <c r="O254" s="186"/>
      <c r="P254" s="187">
        <v>5243369.9000000004</v>
      </c>
      <c r="Q254" s="101"/>
    </row>
    <row r="255" spans="1:20" ht="21" x14ac:dyDescent="0.25">
      <c r="A255" s="199">
        <v>16</v>
      </c>
      <c r="B255" s="35" t="s">
        <v>200</v>
      </c>
      <c r="C255" s="209">
        <v>1089.67</v>
      </c>
      <c r="D255" s="209">
        <v>1212.8599999999999</v>
      </c>
      <c r="E255" s="209">
        <f t="shared" si="25"/>
        <v>44184489.800000012</v>
      </c>
      <c r="F255" s="209">
        <f t="shared" si="26"/>
        <v>39696678.100000009</v>
      </c>
      <c r="G255" s="209">
        <v>19214474.390000001</v>
      </c>
      <c r="H255" s="209">
        <v>19458093.510000002</v>
      </c>
      <c r="I255" s="209">
        <v>1024110.2000000002</v>
      </c>
      <c r="J255" s="209">
        <v>0</v>
      </c>
      <c r="K255" s="186"/>
      <c r="L255" s="186"/>
      <c r="M255" s="186"/>
      <c r="N255" s="186"/>
      <c r="O255" s="186"/>
      <c r="P255" s="187">
        <v>4487811.7</v>
      </c>
      <c r="Q255" s="101"/>
    </row>
    <row r="256" spans="1:20" ht="21" x14ac:dyDescent="0.25">
      <c r="A256" s="199">
        <v>17</v>
      </c>
      <c r="B256" s="52" t="s">
        <v>899</v>
      </c>
      <c r="C256" s="209">
        <v>115</v>
      </c>
      <c r="D256" s="209">
        <v>115</v>
      </c>
      <c r="E256" s="209">
        <f t="shared" si="25"/>
        <v>4189450</v>
      </c>
      <c r="F256" s="209">
        <f t="shared" si="26"/>
        <v>4189450</v>
      </c>
      <c r="G256" s="209">
        <v>2027829.11</v>
      </c>
      <c r="H256" s="209">
        <v>2053539.85</v>
      </c>
      <c r="I256" s="209">
        <v>108081.04</v>
      </c>
      <c r="J256" s="209">
        <v>0</v>
      </c>
      <c r="K256" s="186"/>
      <c r="L256" s="186"/>
      <c r="M256" s="186"/>
      <c r="N256" s="186"/>
      <c r="O256" s="186"/>
      <c r="P256" s="187">
        <v>0</v>
      </c>
      <c r="Q256" s="101"/>
    </row>
    <row r="257" spans="1:17" ht="16.5" customHeight="1" x14ac:dyDescent="0.25">
      <c r="A257" s="202"/>
      <c r="B257" s="43" t="s">
        <v>214</v>
      </c>
      <c r="C257" s="209"/>
      <c r="D257" s="209"/>
      <c r="E257" s="209"/>
      <c r="F257" s="209"/>
      <c r="G257" s="209"/>
      <c r="H257" s="209"/>
      <c r="I257" s="209"/>
      <c r="J257" s="209"/>
      <c r="K257" s="186"/>
      <c r="L257" s="186"/>
      <c r="M257" s="186"/>
      <c r="N257" s="186"/>
      <c r="O257" s="186"/>
      <c r="P257" s="187"/>
      <c r="Q257" s="101"/>
    </row>
    <row r="258" spans="1:17" ht="21" x14ac:dyDescent="0.25">
      <c r="A258" s="199">
        <v>18</v>
      </c>
      <c r="B258" s="35" t="s">
        <v>1404</v>
      </c>
      <c r="C258" s="209">
        <v>1457.6</v>
      </c>
      <c r="D258" s="209">
        <v>1457.6</v>
      </c>
      <c r="E258" s="209">
        <f t="shared" si="25"/>
        <v>53100368.000000007</v>
      </c>
      <c r="F258" s="209">
        <f t="shared" si="26"/>
        <v>53100368.000000007</v>
      </c>
      <c r="G258" s="209">
        <v>25702293.250000004</v>
      </c>
      <c r="H258" s="209">
        <v>26028171.009999998</v>
      </c>
      <c r="I258" s="209">
        <v>1369903.74</v>
      </c>
      <c r="J258" s="209">
        <v>0</v>
      </c>
      <c r="K258" s="186"/>
      <c r="L258" s="186"/>
      <c r="M258" s="186"/>
      <c r="N258" s="186"/>
      <c r="O258" s="186"/>
      <c r="P258" s="187">
        <v>0</v>
      </c>
      <c r="Q258" s="101"/>
    </row>
    <row r="259" spans="1:17" ht="17.25" customHeight="1" x14ac:dyDescent="0.25">
      <c r="A259" s="202"/>
      <c r="B259" s="43" t="s">
        <v>243</v>
      </c>
      <c r="C259" s="209"/>
      <c r="D259" s="209"/>
      <c r="E259" s="209"/>
      <c r="F259" s="209"/>
      <c r="G259" s="209"/>
      <c r="H259" s="209"/>
      <c r="I259" s="209"/>
      <c r="J259" s="209"/>
      <c r="K259" s="186"/>
      <c r="L259" s="186"/>
      <c r="M259" s="186"/>
      <c r="N259" s="186"/>
      <c r="O259" s="186"/>
      <c r="P259" s="187"/>
      <c r="Q259" s="101"/>
    </row>
    <row r="260" spans="1:17" s="93" customFormat="1" ht="21" x14ac:dyDescent="0.25">
      <c r="A260" s="199">
        <v>19</v>
      </c>
      <c r="B260" s="35" t="s">
        <v>1415</v>
      </c>
      <c r="C260" s="209">
        <v>1981.6</v>
      </c>
      <c r="D260" s="209">
        <v>2206.6</v>
      </c>
      <c r="E260" s="209">
        <f t="shared" si="25"/>
        <v>80386438</v>
      </c>
      <c r="F260" s="209">
        <f t="shared" si="26"/>
        <v>72189688</v>
      </c>
      <c r="G260" s="209">
        <v>34942140.710000001</v>
      </c>
      <c r="H260" s="209">
        <v>35385169.93</v>
      </c>
      <c r="I260" s="209">
        <v>1862377.36</v>
      </c>
      <c r="J260" s="209">
        <v>0</v>
      </c>
      <c r="K260" s="186"/>
      <c r="L260" s="186"/>
      <c r="M260" s="186"/>
      <c r="N260" s="186"/>
      <c r="O260" s="186"/>
      <c r="P260" s="187">
        <v>8196750</v>
      </c>
      <c r="Q260" s="101"/>
    </row>
    <row r="261" spans="1:17" ht="21" x14ac:dyDescent="0.25">
      <c r="A261" s="201">
        <v>20</v>
      </c>
      <c r="B261" s="35" t="s">
        <v>1430</v>
      </c>
      <c r="C261" s="209">
        <v>186</v>
      </c>
      <c r="D261" s="209">
        <v>182.2</v>
      </c>
      <c r="E261" s="209">
        <f t="shared" si="25"/>
        <v>4829999.9999999991</v>
      </c>
      <c r="F261" s="209">
        <f t="shared" si="26"/>
        <v>4453942.1199999992</v>
      </c>
      <c r="G261" s="209">
        <v>2155851.84</v>
      </c>
      <c r="H261" s="209">
        <v>2183185.7600000002</v>
      </c>
      <c r="I261" s="209">
        <v>114904.52000000002</v>
      </c>
      <c r="J261" s="209">
        <v>0</v>
      </c>
      <c r="K261" s="186"/>
      <c r="L261" s="186"/>
      <c r="M261" s="186"/>
      <c r="N261" s="186"/>
      <c r="O261" s="186"/>
      <c r="P261" s="187">
        <v>376057.88</v>
      </c>
      <c r="Q261" s="101"/>
    </row>
    <row r="262" spans="1:17" ht="17.25" customHeight="1" x14ac:dyDescent="0.25">
      <c r="A262" s="199"/>
      <c r="B262" s="43" t="s">
        <v>252</v>
      </c>
      <c r="C262" s="209"/>
      <c r="D262" s="209"/>
      <c r="E262" s="209"/>
      <c r="F262" s="209"/>
      <c r="G262" s="209"/>
      <c r="H262" s="209"/>
      <c r="I262" s="209"/>
      <c r="J262" s="209"/>
      <c r="K262" s="186"/>
      <c r="L262" s="186"/>
      <c r="M262" s="186"/>
      <c r="N262" s="186"/>
      <c r="O262" s="186"/>
      <c r="P262" s="187"/>
      <c r="Q262" s="101"/>
    </row>
    <row r="263" spans="1:17" ht="21" x14ac:dyDescent="0.25">
      <c r="A263" s="199">
        <v>21</v>
      </c>
      <c r="B263" s="35" t="s">
        <v>1434</v>
      </c>
      <c r="C263" s="209">
        <v>1049</v>
      </c>
      <c r="D263" s="209">
        <v>1210.2</v>
      </c>
      <c r="E263" s="209">
        <f t="shared" si="25"/>
        <v>44087586</v>
      </c>
      <c r="F263" s="209">
        <f t="shared" si="26"/>
        <v>38215070</v>
      </c>
      <c r="G263" s="209">
        <v>18497328.220000003</v>
      </c>
      <c r="H263" s="209">
        <v>18731854.689999998</v>
      </c>
      <c r="I263" s="209">
        <v>985887.09000000008</v>
      </c>
      <c r="J263" s="209">
        <v>0</v>
      </c>
      <c r="K263" s="186"/>
      <c r="L263" s="186"/>
      <c r="M263" s="186"/>
      <c r="N263" s="186"/>
      <c r="O263" s="186"/>
      <c r="P263" s="187">
        <v>5872516</v>
      </c>
      <c r="Q263" s="101"/>
    </row>
    <row r="264" spans="1:17" s="51" customFormat="1" ht="16.5" customHeight="1" x14ac:dyDescent="0.25">
      <c r="A264" s="201"/>
      <c r="B264" s="43" t="s">
        <v>270</v>
      </c>
      <c r="C264" s="209"/>
      <c r="D264" s="209"/>
      <c r="E264" s="209"/>
      <c r="F264" s="209"/>
      <c r="G264" s="209"/>
      <c r="H264" s="209"/>
      <c r="I264" s="209"/>
      <c r="J264" s="209"/>
      <c r="K264" s="186"/>
      <c r="L264" s="186"/>
      <c r="M264" s="186"/>
      <c r="N264" s="186"/>
      <c r="O264" s="186"/>
      <c r="P264" s="187"/>
      <c r="Q264" s="101"/>
    </row>
    <row r="265" spans="1:17" ht="21" x14ac:dyDescent="0.25">
      <c r="A265" s="199">
        <v>22</v>
      </c>
      <c r="B265" s="52" t="s">
        <v>1443</v>
      </c>
      <c r="C265" s="209">
        <v>1038.2</v>
      </c>
      <c r="D265" s="209">
        <v>1079.8</v>
      </c>
      <c r="E265" s="209">
        <f t="shared" si="25"/>
        <v>39337113.999999993</v>
      </c>
      <c r="F265" s="209">
        <f t="shared" si="26"/>
        <v>37821625.999999993</v>
      </c>
      <c r="G265" s="209">
        <v>18306888.620000001</v>
      </c>
      <c r="H265" s="209">
        <v>18539000.509999998</v>
      </c>
      <c r="I265" s="209">
        <v>975736.86999999918</v>
      </c>
      <c r="J265" s="209">
        <v>0</v>
      </c>
      <c r="K265" s="186"/>
      <c r="L265" s="186"/>
      <c r="M265" s="186"/>
      <c r="N265" s="186"/>
      <c r="O265" s="186"/>
      <c r="P265" s="187">
        <v>1515488</v>
      </c>
      <c r="Q265" s="101"/>
    </row>
    <row r="266" spans="1:17" ht="18" customHeight="1" x14ac:dyDescent="0.25">
      <c r="A266" s="199"/>
      <c r="B266" s="43" t="s">
        <v>379</v>
      </c>
      <c r="C266" s="209"/>
      <c r="D266" s="209"/>
      <c r="E266" s="209"/>
      <c r="F266" s="209"/>
      <c r="G266" s="209"/>
      <c r="H266" s="209"/>
      <c r="I266" s="209"/>
      <c r="J266" s="209"/>
      <c r="K266" s="186"/>
      <c r="L266" s="186"/>
      <c r="M266" s="186"/>
      <c r="N266" s="186"/>
      <c r="O266" s="186"/>
      <c r="P266" s="187"/>
      <c r="Q266" s="101"/>
    </row>
    <row r="267" spans="1:17" s="63" customFormat="1" ht="21" x14ac:dyDescent="0.25">
      <c r="A267" s="199">
        <v>23</v>
      </c>
      <c r="B267" s="52" t="s">
        <v>1115</v>
      </c>
      <c r="C267" s="209">
        <v>1779.4</v>
      </c>
      <c r="D267" s="209">
        <v>1904.84</v>
      </c>
      <c r="E267" s="209">
        <f t="shared" si="25"/>
        <v>69393321.200000003</v>
      </c>
      <c r="F267" s="209">
        <f t="shared" si="26"/>
        <v>64823542</v>
      </c>
      <c r="G267" s="209">
        <v>31376688.130000003</v>
      </c>
      <c r="H267" s="209">
        <v>31774511.18</v>
      </c>
      <c r="I267" s="209">
        <v>1672342.69</v>
      </c>
      <c r="J267" s="209">
        <v>0</v>
      </c>
      <c r="K267" s="193"/>
      <c r="L267" s="193"/>
      <c r="M267" s="193"/>
      <c r="N267" s="193"/>
      <c r="O267" s="193"/>
      <c r="P267" s="187">
        <v>4569779.2</v>
      </c>
      <c r="Q267" s="101"/>
    </row>
    <row r="268" spans="1:17" ht="21" x14ac:dyDescent="0.25">
      <c r="A268" s="199">
        <v>24</v>
      </c>
      <c r="B268" s="35" t="s">
        <v>745</v>
      </c>
      <c r="C268" s="209">
        <v>3157.5499999999993</v>
      </c>
      <c r="D268" s="209">
        <v>3402.1</v>
      </c>
      <c r="E268" s="209">
        <f t="shared" si="25"/>
        <v>123938503</v>
      </c>
      <c r="F268" s="209">
        <f t="shared" si="26"/>
        <v>115029546.5</v>
      </c>
      <c r="G268" s="209">
        <v>55678015.960000008</v>
      </c>
      <c r="H268" s="209">
        <v>56383954</v>
      </c>
      <c r="I268" s="209">
        <v>2967576.5399999977</v>
      </c>
      <c r="J268" s="209">
        <v>0</v>
      </c>
      <c r="K268" s="186"/>
      <c r="L268" s="186"/>
      <c r="M268" s="186"/>
      <c r="N268" s="186"/>
      <c r="O268" s="186"/>
      <c r="P268" s="187">
        <v>8908956.5</v>
      </c>
      <c r="Q268" s="101"/>
    </row>
    <row r="269" spans="1:17" ht="16.5" customHeight="1" x14ac:dyDescent="0.25">
      <c r="A269" s="199"/>
      <c r="B269" s="43" t="s">
        <v>414</v>
      </c>
      <c r="C269" s="209"/>
      <c r="D269" s="209"/>
      <c r="E269" s="209"/>
      <c r="F269" s="209"/>
      <c r="G269" s="209"/>
      <c r="H269" s="209"/>
      <c r="I269" s="209"/>
      <c r="J269" s="209"/>
      <c r="K269" s="186"/>
      <c r="L269" s="186"/>
      <c r="M269" s="186"/>
      <c r="N269" s="186"/>
      <c r="O269" s="186"/>
      <c r="P269" s="187"/>
      <c r="Q269" s="101"/>
    </row>
    <row r="270" spans="1:17" s="93" customFormat="1" ht="21" x14ac:dyDescent="0.25">
      <c r="A270" s="199">
        <v>25</v>
      </c>
      <c r="B270" s="52" t="s">
        <v>1480</v>
      </c>
      <c r="C270" s="209">
        <v>293.93</v>
      </c>
      <c r="D270" s="209">
        <v>293.93</v>
      </c>
      <c r="E270" s="209">
        <f t="shared" si="25"/>
        <v>10707869.9</v>
      </c>
      <c r="F270" s="209">
        <f t="shared" si="26"/>
        <v>10707869.9</v>
      </c>
      <c r="G270" s="209">
        <v>5182954.9000000004</v>
      </c>
      <c r="H270" s="209">
        <v>5248669.25</v>
      </c>
      <c r="I270" s="209">
        <v>276245.75</v>
      </c>
      <c r="J270" s="209">
        <v>0</v>
      </c>
      <c r="K270" s="186"/>
      <c r="L270" s="186"/>
      <c r="M270" s="186"/>
      <c r="N270" s="186"/>
      <c r="O270" s="186"/>
      <c r="P270" s="187">
        <v>0</v>
      </c>
      <c r="Q270" s="101"/>
    </row>
    <row r="271" spans="1:17" ht="24.75" customHeight="1" x14ac:dyDescent="0.25">
      <c r="A271" s="199">
        <v>26</v>
      </c>
      <c r="B271" s="52" t="s">
        <v>1487</v>
      </c>
      <c r="C271" s="209">
        <v>164.1</v>
      </c>
      <c r="D271" s="209">
        <v>197.7</v>
      </c>
      <c r="E271" s="209">
        <f>F271+P271</f>
        <v>4908964.1399999997</v>
      </c>
      <c r="F271" s="209">
        <f>G271+H271+I271</f>
        <v>4155096.02</v>
      </c>
      <c r="G271" s="209">
        <v>2011200.6700000002</v>
      </c>
      <c r="H271" s="209">
        <v>2036700.57</v>
      </c>
      <c r="I271" s="209">
        <v>107194.78</v>
      </c>
      <c r="J271" s="209">
        <v>0</v>
      </c>
      <c r="K271" s="196"/>
      <c r="L271" s="196"/>
      <c r="M271" s="196"/>
      <c r="N271" s="196"/>
      <c r="O271" s="196"/>
      <c r="P271" s="187">
        <v>753868.12</v>
      </c>
      <c r="Q271" s="101"/>
    </row>
    <row r="272" spans="1:17" ht="21" x14ac:dyDescent="0.25">
      <c r="A272" s="199">
        <v>27</v>
      </c>
      <c r="B272" s="35" t="s">
        <v>415</v>
      </c>
      <c r="C272" s="209">
        <v>70.05</v>
      </c>
      <c r="D272" s="209">
        <v>102.6</v>
      </c>
      <c r="E272" s="209">
        <f t="shared" si="25"/>
        <v>1597770.45</v>
      </c>
      <c r="F272" s="209">
        <v>1117923.42</v>
      </c>
      <c r="G272" s="209">
        <v>541111.04000000004</v>
      </c>
      <c r="H272" s="209">
        <v>547971.76</v>
      </c>
      <c r="I272" s="209">
        <v>28840.620000000003</v>
      </c>
      <c r="J272" s="209">
        <v>0</v>
      </c>
      <c r="K272" s="186"/>
      <c r="L272" s="186"/>
      <c r="M272" s="186"/>
      <c r="N272" s="186"/>
      <c r="O272" s="186"/>
      <c r="P272" s="187">
        <v>479847.03</v>
      </c>
      <c r="Q272" s="101"/>
    </row>
    <row r="273" spans="1:20" x14ac:dyDescent="0.25">
      <c r="A273" s="199"/>
      <c r="B273" s="43" t="s">
        <v>824</v>
      </c>
      <c r="C273" s="209"/>
      <c r="D273" s="209"/>
      <c r="E273" s="209"/>
      <c r="F273" s="209"/>
      <c r="G273" s="209"/>
      <c r="H273" s="209"/>
      <c r="I273" s="209"/>
      <c r="J273" s="209"/>
      <c r="K273" s="186"/>
      <c r="L273" s="186"/>
      <c r="M273" s="186"/>
      <c r="N273" s="186"/>
      <c r="O273" s="186"/>
      <c r="P273" s="187"/>
      <c r="Q273" s="101"/>
    </row>
    <row r="274" spans="1:20" ht="21" x14ac:dyDescent="0.25">
      <c r="A274" s="199">
        <v>28</v>
      </c>
      <c r="B274" s="52" t="s">
        <v>1500</v>
      </c>
      <c r="C274" s="209">
        <v>1158.5</v>
      </c>
      <c r="D274" s="209">
        <v>1257</v>
      </c>
      <c r="E274" s="209">
        <f>F274+P274</f>
        <v>45792509.999999993</v>
      </c>
      <c r="F274" s="209">
        <f t="shared" si="26"/>
        <v>42204154.999999993</v>
      </c>
      <c r="G274" s="209">
        <v>20428174.199999999</v>
      </c>
      <c r="H274" s="209">
        <v>20687181.759999998</v>
      </c>
      <c r="I274" s="209">
        <v>1088799.04</v>
      </c>
      <c r="J274" s="209">
        <v>0</v>
      </c>
      <c r="K274" s="186"/>
      <c r="L274" s="186"/>
      <c r="M274" s="186"/>
      <c r="N274" s="186"/>
      <c r="O274" s="186"/>
      <c r="P274" s="187">
        <v>3588355</v>
      </c>
      <c r="Q274" s="101"/>
    </row>
    <row r="275" spans="1:20" ht="24" customHeight="1" x14ac:dyDescent="0.25">
      <c r="A275" s="199"/>
      <c r="B275" s="43" t="s">
        <v>1659</v>
      </c>
      <c r="C275" s="28">
        <f>C279+C280+C282+C283+C285+C287+C289+C290+C291+C293+C295+C277+C297+C288+C281</f>
        <v>7330.26</v>
      </c>
      <c r="D275" s="28">
        <f t="shared" ref="D275:P275" si="27">D279+D280+D282+D283+D285+D287+D289+D290+D291+D293+D295+D277+D297+D288+D281</f>
        <v>7684.909999999998</v>
      </c>
      <c r="E275" s="28">
        <f t="shared" si="27"/>
        <v>249896130.45999998</v>
      </c>
      <c r="F275" s="28">
        <f t="shared" si="27"/>
        <v>231144796.16</v>
      </c>
      <c r="G275" s="28">
        <f t="shared" si="27"/>
        <v>0</v>
      </c>
      <c r="H275" s="28">
        <f t="shared" si="27"/>
        <v>224853618.56999999</v>
      </c>
      <c r="I275" s="28">
        <f t="shared" si="27"/>
        <v>6291177.5899999999</v>
      </c>
      <c r="J275" s="28">
        <f t="shared" si="27"/>
        <v>0</v>
      </c>
      <c r="K275" s="28" t="e">
        <f t="shared" si="27"/>
        <v>#REF!</v>
      </c>
      <c r="L275" s="28" t="e">
        <f t="shared" si="27"/>
        <v>#REF!</v>
      </c>
      <c r="M275" s="28" t="e">
        <f t="shared" si="27"/>
        <v>#REF!</v>
      </c>
      <c r="N275" s="28" t="e">
        <f t="shared" si="27"/>
        <v>#REF!</v>
      </c>
      <c r="O275" s="28" t="e">
        <f t="shared" si="27"/>
        <v>#REF!</v>
      </c>
      <c r="P275" s="28">
        <f t="shared" si="27"/>
        <v>18751334.300000001</v>
      </c>
      <c r="Q275" s="101"/>
      <c r="S275" s="101"/>
      <c r="T275" s="101"/>
    </row>
    <row r="276" spans="1:20" ht="24" customHeight="1" x14ac:dyDescent="0.25">
      <c r="A276" s="199"/>
      <c r="B276" s="43" t="s">
        <v>65</v>
      </c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101"/>
    </row>
    <row r="277" spans="1:20" ht="24" customHeight="1" x14ac:dyDescent="0.25">
      <c r="A277" s="199">
        <v>1</v>
      </c>
      <c r="B277" s="36" t="s">
        <v>89</v>
      </c>
      <c r="C277" s="209">
        <v>66.5</v>
      </c>
      <c r="D277" s="209">
        <v>64.900000000000006</v>
      </c>
      <c r="E277" s="209">
        <v>0</v>
      </c>
      <c r="F277" s="209">
        <f>G277+H277+I277+J277</f>
        <v>0</v>
      </c>
      <c r="G277" s="209">
        <v>0</v>
      </c>
      <c r="H277" s="209">
        <v>0</v>
      </c>
      <c r="I277" s="209">
        <v>0</v>
      </c>
      <c r="J277" s="209">
        <v>0</v>
      </c>
      <c r="K277" s="209"/>
      <c r="L277" s="209"/>
      <c r="M277" s="209"/>
      <c r="N277" s="209"/>
      <c r="O277" s="209"/>
      <c r="P277" s="209">
        <v>0</v>
      </c>
      <c r="Q277" s="101"/>
    </row>
    <row r="278" spans="1:20" ht="24" customHeight="1" x14ac:dyDescent="0.25">
      <c r="A278" s="199"/>
      <c r="B278" s="43" t="s">
        <v>119</v>
      </c>
      <c r="C278" s="209"/>
      <c r="D278" s="209"/>
      <c r="E278" s="209"/>
      <c r="F278" s="209"/>
      <c r="G278" s="209"/>
      <c r="H278" s="209"/>
      <c r="I278" s="209"/>
      <c r="J278" s="209"/>
      <c r="K278" s="186"/>
      <c r="L278" s="186"/>
      <c r="M278" s="186"/>
      <c r="N278" s="186"/>
      <c r="O278" s="186"/>
      <c r="P278" s="187"/>
      <c r="Q278" s="101"/>
    </row>
    <row r="279" spans="1:20" ht="24" customHeight="1" x14ac:dyDescent="0.25">
      <c r="A279" s="199">
        <v>2</v>
      </c>
      <c r="B279" s="36" t="s">
        <v>1519</v>
      </c>
      <c r="C279" s="209">
        <v>250.27</v>
      </c>
      <c r="D279" s="209">
        <v>276.7</v>
      </c>
      <c r="E279" s="209">
        <f>F279+P279</f>
        <v>16557753</v>
      </c>
      <c r="F279" s="209">
        <f t="shared" ref="F279:F297" si="28">G279+H279+I279+J279</f>
        <v>9117336.0999999996</v>
      </c>
      <c r="G279" s="209">
        <v>0</v>
      </c>
      <c r="H279" s="209">
        <v>8861274.709999999</v>
      </c>
      <c r="I279" s="209">
        <v>256061.39</v>
      </c>
      <c r="J279" s="209">
        <v>0</v>
      </c>
      <c r="K279" s="209" t="e">
        <f>#REF!</f>
        <v>#REF!</v>
      </c>
      <c r="L279" s="209" t="e">
        <f>#REF!</f>
        <v>#REF!</v>
      </c>
      <c r="M279" s="209" t="e">
        <f>#REF!</f>
        <v>#REF!</v>
      </c>
      <c r="N279" s="209" t="e">
        <f>#REF!</f>
        <v>#REF!</v>
      </c>
      <c r="O279" s="209" t="e">
        <f>#REF!</f>
        <v>#REF!</v>
      </c>
      <c r="P279" s="209">
        <v>7440416.9000000004</v>
      </c>
      <c r="Q279" s="101"/>
    </row>
    <row r="280" spans="1:20" ht="24" customHeight="1" x14ac:dyDescent="0.25">
      <c r="A280" s="199">
        <v>3</v>
      </c>
      <c r="B280" s="52" t="s">
        <v>1521</v>
      </c>
      <c r="C280" s="209">
        <v>288.60000000000002</v>
      </c>
      <c r="D280" s="209">
        <v>362</v>
      </c>
      <c r="E280" s="209">
        <v>0</v>
      </c>
      <c r="F280" s="209">
        <v>0</v>
      </c>
      <c r="G280" s="209">
        <v>0</v>
      </c>
      <c r="H280" s="209">
        <v>0</v>
      </c>
      <c r="I280" s="209">
        <v>0</v>
      </c>
      <c r="J280" s="209">
        <v>0</v>
      </c>
      <c r="K280" s="209"/>
      <c r="L280" s="209"/>
      <c r="M280" s="209"/>
      <c r="N280" s="209"/>
      <c r="O280" s="209"/>
      <c r="P280" s="209">
        <v>0</v>
      </c>
      <c r="Q280" s="101"/>
    </row>
    <row r="281" spans="1:20" ht="24" customHeight="1" x14ac:dyDescent="0.25">
      <c r="A281" s="199">
        <v>4</v>
      </c>
      <c r="B281" s="52" t="s">
        <v>142</v>
      </c>
      <c r="C281" s="209">
        <v>1722</v>
      </c>
      <c r="D281" s="209">
        <v>1722</v>
      </c>
      <c r="E281" s="209">
        <f>F281+P281</f>
        <v>62732460.039999992</v>
      </c>
      <c r="F281" s="209">
        <f>H281+I281</f>
        <v>62732460.039999992</v>
      </c>
      <c r="G281" s="209">
        <v>0</v>
      </c>
      <c r="H281" s="209">
        <v>61114063.899999991</v>
      </c>
      <c r="I281" s="209">
        <v>1618396.1400000001</v>
      </c>
      <c r="J281" s="209"/>
      <c r="K281" s="209"/>
      <c r="L281" s="209"/>
      <c r="M281" s="209"/>
      <c r="N281" s="209"/>
      <c r="O281" s="209"/>
      <c r="P281" s="209">
        <v>0</v>
      </c>
      <c r="Q281" s="101"/>
    </row>
    <row r="282" spans="1:20" ht="21" x14ac:dyDescent="0.25">
      <c r="A282" s="199">
        <v>5</v>
      </c>
      <c r="B282" s="35" t="s">
        <v>120</v>
      </c>
      <c r="C282" s="209">
        <v>1479.7</v>
      </c>
      <c r="D282" s="209">
        <v>1479.7</v>
      </c>
      <c r="E282" s="209">
        <f>F282+P282</f>
        <v>53905470.999999993</v>
      </c>
      <c r="F282" s="209">
        <f t="shared" si="28"/>
        <v>53905470.999999993</v>
      </c>
      <c r="G282" s="209">
        <v>0</v>
      </c>
      <c r="H282" s="209">
        <v>52391529.919999994</v>
      </c>
      <c r="I282" s="209">
        <v>1513941.08</v>
      </c>
      <c r="J282" s="209">
        <v>0</v>
      </c>
      <c r="K282" s="186"/>
      <c r="L282" s="186"/>
      <c r="M282" s="186"/>
      <c r="N282" s="186"/>
      <c r="O282" s="186"/>
      <c r="P282" s="187">
        <v>0</v>
      </c>
      <c r="Q282" s="101"/>
    </row>
    <row r="283" spans="1:20" ht="21" x14ac:dyDescent="0.25">
      <c r="A283" s="199">
        <v>6</v>
      </c>
      <c r="B283" s="36" t="s">
        <v>1534</v>
      </c>
      <c r="C283" s="209">
        <v>455.7</v>
      </c>
      <c r="D283" s="209">
        <v>455.7</v>
      </c>
      <c r="E283" s="209">
        <f>F283+P283</f>
        <v>0</v>
      </c>
      <c r="F283" s="209">
        <f t="shared" si="28"/>
        <v>0</v>
      </c>
      <c r="G283" s="209">
        <v>0</v>
      </c>
      <c r="H283" s="209">
        <v>0</v>
      </c>
      <c r="I283" s="209">
        <v>0</v>
      </c>
      <c r="J283" s="209">
        <v>0</v>
      </c>
      <c r="K283" s="186"/>
      <c r="L283" s="186"/>
      <c r="M283" s="186"/>
      <c r="N283" s="186"/>
      <c r="O283" s="186"/>
      <c r="P283" s="187">
        <v>0</v>
      </c>
      <c r="Q283" s="101"/>
    </row>
    <row r="284" spans="1:20" ht="17.25" customHeight="1" x14ac:dyDescent="0.25">
      <c r="A284" s="199"/>
      <c r="B284" s="43" t="s">
        <v>182</v>
      </c>
      <c r="C284" s="209"/>
      <c r="D284" s="209"/>
      <c r="E284" s="209"/>
      <c r="F284" s="209"/>
      <c r="G284" s="209"/>
      <c r="H284" s="28"/>
      <c r="I284" s="28"/>
      <c r="J284" s="209"/>
      <c r="K284" s="186"/>
      <c r="L284" s="186"/>
      <c r="M284" s="186"/>
      <c r="N284" s="186"/>
      <c r="O284" s="186"/>
      <c r="P284" s="187"/>
      <c r="Q284" s="101"/>
    </row>
    <row r="285" spans="1:20" ht="21" x14ac:dyDescent="0.25">
      <c r="A285" s="199">
        <v>7</v>
      </c>
      <c r="B285" s="36" t="s">
        <v>1643</v>
      </c>
      <c r="C285" s="209">
        <v>554</v>
      </c>
      <c r="D285" s="209">
        <v>572.79999999999995</v>
      </c>
      <c r="E285" s="209">
        <f t="shared" si="25"/>
        <v>22502432.899999999</v>
      </c>
      <c r="F285" s="209">
        <f t="shared" si="28"/>
        <v>20182220</v>
      </c>
      <c r="G285" s="209">
        <v>0</v>
      </c>
      <c r="H285" s="209">
        <v>19615400.140000001</v>
      </c>
      <c r="I285" s="209">
        <v>566819.86</v>
      </c>
      <c r="J285" s="209">
        <v>0</v>
      </c>
      <c r="K285" s="186"/>
      <c r="L285" s="186"/>
      <c r="M285" s="186"/>
      <c r="N285" s="186"/>
      <c r="O285" s="186"/>
      <c r="P285" s="187">
        <v>2320212.9</v>
      </c>
      <c r="Q285" s="101"/>
    </row>
    <row r="286" spans="1:20" ht="17.25" customHeight="1" x14ac:dyDescent="0.25">
      <c r="A286" s="199"/>
      <c r="B286" s="43" t="s">
        <v>199</v>
      </c>
      <c r="C286" s="209"/>
      <c r="D286" s="209"/>
      <c r="E286" s="209"/>
      <c r="F286" s="209"/>
      <c r="G286" s="209"/>
      <c r="H286" s="209"/>
      <c r="I286" s="209"/>
      <c r="J286" s="209"/>
      <c r="K286" s="186"/>
      <c r="L286" s="186"/>
      <c r="M286" s="186"/>
      <c r="N286" s="186"/>
      <c r="O286" s="186"/>
      <c r="P286" s="187"/>
      <c r="Q286" s="101"/>
    </row>
    <row r="287" spans="1:20" ht="17.25" customHeight="1" x14ac:dyDescent="0.25">
      <c r="A287" s="199">
        <v>8</v>
      </c>
      <c r="B287" s="36" t="s">
        <v>1373</v>
      </c>
      <c r="C287" s="209">
        <v>66.94</v>
      </c>
      <c r="D287" s="209">
        <v>73.099999999999994</v>
      </c>
      <c r="E287" s="209">
        <v>0</v>
      </c>
      <c r="F287" s="209">
        <f t="shared" si="28"/>
        <v>0</v>
      </c>
      <c r="G287" s="209">
        <v>0</v>
      </c>
      <c r="H287" s="209">
        <v>0</v>
      </c>
      <c r="I287" s="209">
        <v>0</v>
      </c>
      <c r="J287" s="209">
        <v>0</v>
      </c>
      <c r="K287" s="186"/>
      <c r="L287" s="186"/>
      <c r="M287" s="186"/>
      <c r="N287" s="186"/>
      <c r="O287" s="186"/>
      <c r="P287" s="187">
        <v>0</v>
      </c>
      <c r="Q287" s="101"/>
    </row>
    <row r="288" spans="1:20" ht="21" x14ac:dyDescent="0.25">
      <c r="A288" s="199">
        <v>9</v>
      </c>
      <c r="B288" s="52" t="s">
        <v>1389</v>
      </c>
      <c r="C288" s="45">
        <v>685.4</v>
      </c>
      <c r="D288" s="45">
        <v>685.4</v>
      </c>
      <c r="E288" s="209">
        <f t="shared" ref="E288" si="29">F288+P288</f>
        <v>24969121.999999996</v>
      </c>
      <c r="F288" s="209">
        <f t="shared" si="28"/>
        <v>24969121.999999996</v>
      </c>
      <c r="G288" s="45"/>
      <c r="H288" s="45">
        <v>24324958.979999997</v>
      </c>
      <c r="I288" s="45">
        <v>644163.02000000037</v>
      </c>
      <c r="J288" s="209">
        <v>0</v>
      </c>
      <c r="K288" s="186"/>
      <c r="L288" s="186"/>
      <c r="M288" s="186"/>
      <c r="N288" s="186"/>
      <c r="O288" s="186"/>
      <c r="P288" s="187">
        <v>0</v>
      </c>
      <c r="Q288" s="101"/>
    </row>
    <row r="289" spans="1:17" ht="21" x14ac:dyDescent="0.25">
      <c r="A289" s="199">
        <v>10</v>
      </c>
      <c r="B289" s="35" t="s">
        <v>328</v>
      </c>
      <c r="C289" s="209">
        <v>902.4</v>
      </c>
      <c r="D289" s="209">
        <v>1097.77</v>
      </c>
      <c r="E289" s="209">
        <f t="shared" si="25"/>
        <v>39991761.100000001</v>
      </c>
      <c r="F289" s="209">
        <f t="shared" si="28"/>
        <v>32874432</v>
      </c>
      <c r="G289" s="209">
        <v>0</v>
      </c>
      <c r="H289" s="209">
        <v>31951149.960000001</v>
      </c>
      <c r="I289" s="209">
        <v>923282.04</v>
      </c>
      <c r="J289" s="209">
        <v>0</v>
      </c>
      <c r="K289" s="186"/>
      <c r="L289" s="186"/>
      <c r="M289" s="186"/>
      <c r="N289" s="186"/>
      <c r="O289" s="186"/>
      <c r="P289" s="187">
        <v>7117329.0999999996</v>
      </c>
      <c r="Q289" s="101"/>
    </row>
    <row r="290" spans="1:17" ht="21" x14ac:dyDescent="0.25">
      <c r="A290" s="199">
        <v>11</v>
      </c>
      <c r="B290" s="52" t="s">
        <v>1548</v>
      </c>
      <c r="C290" s="209">
        <v>166.95</v>
      </c>
      <c r="D290" s="209">
        <v>176.15</v>
      </c>
      <c r="E290" s="209">
        <f t="shared" si="25"/>
        <v>6374081.6399999997</v>
      </c>
      <c r="F290" s="209">
        <f t="shared" si="28"/>
        <v>6081988.5</v>
      </c>
      <c r="G290" s="209">
        <v>0</v>
      </c>
      <c r="H290" s="209">
        <v>5911175.1799999997</v>
      </c>
      <c r="I290" s="209">
        <v>170813.32</v>
      </c>
      <c r="J290" s="209">
        <v>0</v>
      </c>
      <c r="K290" s="186"/>
      <c r="L290" s="186"/>
      <c r="M290" s="186"/>
      <c r="N290" s="186"/>
      <c r="O290" s="186"/>
      <c r="P290" s="187">
        <v>292093.14</v>
      </c>
      <c r="Q290" s="101"/>
    </row>
    <row r="291" spans="1:17" ht="21" x14ac:dyDescent="0.25">
      <c r="A291" s="199">
        <v>12</v>
      </c>
      <c r="B291" s="35" t="s">
        <v>1552</v>
      </c>
      <c r="C291" s="209">
        <v>190.6</v>
      </c>
      <c r="D291" s="209">
        <v>190.6</v>
      </c>
      <c r="E291" s="209">
        <f t="shared" si="25"/>
        <v>6943558</v>
      </c>
      <c r="F291" s="209">
        <f t="shared" si="28"/>
        <v>6943558</v>
      </c>
      <c r="G291" s="209">
        <v>0</v>
      </c>
      <c r="H291" s="209">
        <v>6748547.4100000001</v>
      </c>
      <c r="I291" s="209">
        <v>195010.59</v>
      </c>
      <c r="J291" s="209">
        <v>0</v>
      </c>
      <c r="K291" s="186"/>
      <c r="L291" s="186"/>
      <c r="M291" s="186"/>
      <c r="N291" s="186"/>
      <c r="O291" s="186"/>
      <c r="P291" s="187">
        <v>0</v>
      </c>
      <c r="Q291" s="101"/>
    </row>
    <row r="292" spans="1:17" ht="17.25" customHeight="1" x14ac:dyDescent="0.25">
      <c r="A292" s="199"/>
      <c r="B292" s="43" t="s">
        <v>208</v>
      </c>
      <c r="C292" s="209"/>
      <c r="D292" s="209"/>
      <c r="E292" s="209"/>
      <c r="F292" s="209"/>
      <c r="G292" s="209"/>
      <c r="H292" s="209"/>
      <c r="I292" s="209"/>
      <c r="J292" s="209"/>
      <c r="K292" s="186"/>
      <c r="L292" s="186"/>
      <c r="M292" s="186"/>
      <c r="N292" s="186"/>
      <c r="O292" s="186"/>
      <c r="P292" s="187"/>
      <c r="Q292" s="101"/>
    </row>
    <row r="293" spans="1:17" ht="21" x14ac:dyDescent="0.25">
      <c r="A293" s="199">
        <v>13</v>
      </c>
      <c r="B293" s="35" t="s">
        <v>1554</v>
      </c>
      <c r="C293" s="209">
        <v>148.80000000000001</v>
      </c>
      <c r="D293" s="209">
        <v>128</v>
      </c>
      <c r="E293" s="209">
        <f t="shared" si="25"/>
        <v>4145314.7800000003</v>
      </c>
      <c r="F293" s="209">
        <f t="shared" si="28"/>
        <v>3894865.14</v>
      </c>
      <c r="G293" s="209">
        <v>0</v>
      </c>
      <c r="H293" s="209">
        <v>3785477.43</v>
      </c>
      <c r="I293" s="209">
        <v>109387.71</v>
      </c>
      <c r="J293" s="209">
        <v>0</v>
      </c>
      <c r="K293" s="186"/>
      <c r="L293" s="186"/>
      <c r="M293" s="186"/>
      <c r="N293" s="186"/>
      <c r="O293" s="186"/>
      <c r="P293" s="187">
        <v>250449.64</v>
      </c>
      <c r="Q293" s="101"/>
    </row>
    <row r="294" spans="1:17" ht="17.25" customHeight="1" x14ac:dyDescent="0.25">
      <c r="A294" s="199"/>
      <c r="B294" s="43" t="s">
        <v>214</v>
      </c>
      <c r="C294" s="209"/>
      <c r="D294" s="209"/>
      <c r="E294" s="209"/>
      <c r="F294" s="209"/>
      <c r="G294" s="209"/>
      <c r="H294" s="209"/>
      <c r="I294" s="209"/>
      <c r="J294" s="209"/>
      <c r="K294" s="186"/>
      <c r="L294" s="186"/>
      <c r="M294" s="186"/>
      <c r="N294" s="186"/>
      <c r="O294" s="186"/>
      <c r="P294" s="187"/>
      <c r="Q294" s="101"/>
    </row>
    <row r="295" spans="1:17" ht="21" x14ac:dyDescent="0.25">
      <c r="A295" s="199">
        <v>14</v>
      </c>
      <c r="B295" s="35" t="s">
        <v>230</v>
      </c>
      <c r="C295" s="209">
        <v>323.2</v>
      </c>
      <c r="D295" s="209">
        <v>366.9</v>
      </c>
      <c r="E295" s="209">
        <f t="shared" si="25"/>
        <v>11774176</v>
      </c>
      <c r="F295" s="209">
        <f t="shared" si="28"/>
        <v>10443343.380000001</v>
      </c>
      <c r="G295" s="209">
        <v>0</v>
      </c>
      <c r="H295" s="209">
        <v>10150040.940000001</v>
      </c>
      <c r="I295" s="209">
        <v>293302.44</v>
      </c>
      <c r="J295" s="209">
        <v>0</v>
      </c>
      <c r="K295" s="186"/>
      <c r="L295" s="186"/>
      <c r="M295" s="186"/>
      <c r="N295" s="186"/>
      <c r="O295" s="186"/>
      <c r="P295" s="187">
        <v>1330832.6200000001</v>
      </c>
      <c r="Q295" s="101"/>
    </row>
    <row r="296" spans="1:17" x14ac:dyDescent="0.25">
      <c r="A296" s="199"/>
      <c r="B296" s="43" t="s">
        <v>414</v>
      </c>
      <c r="C296" s="209"/>
      <c r="D296" s="209"/>
      <c r="E296" s="209"/>
      <c r="F296" s="209"/>
      <c r="G296" s="209"/>
      <c r="H296" s="209"/>
      <c r="I296" s="209"/>
      <c r="J296" s="209"/>
      <c r="K296" s="186"/>
      <c r="L296" s="186"/>
      <c r="M296" s="186"/>
      <c r="N296" s="186"/>
      <c r="O296" s="186"/>
      <c r="P296" s="187"/>
      <c r="Q296" s="101"/>
    </row>
    <row r="297" spans="1:17" ht="21" x14ac:dyDescent="0.25">
      <c r="A297" s="199">
        <v>15</v>
      </c>
      <c r="B297" s="35" t="s">
        <v>415</v>
      </c>
      <c r="C297" s="209">
        <v>29.2</v>
      </c>
      <c r="D297" s="209">
        <v>33.19</v>
      </c>
      <c r="E297" s="209">
        <v>0</v>
      </c>
      <c r="F297" s="209">
        <f t="shared" si="28"/>
        <v>0</v>
      </c>
      <c r="G297" s="209">
        <v>0</v>
      </c>
      <c r="H297" s="209">
        <v>0</v>
      </c>
      <c r="I297" s="209">
        <v>0</v>
      </c>
      <c r="J297" s="209">
        <v>0</v>
      </c>
      <c r="K297" s="186"/>
      <c r="L297" s="186"/>
      <c r="M297" s="186"/>
      <c r="N297" s="186"/>
      <c r="O297" s="186"/>
      <c r="P297" s="187">
        <v>0</v>
      </c>
      <c r="Q297" s="101"/>
    </row>
    <row r="298" spans="1:17" x14ac:dyDescent="0.25">
      <c r="A298" s="208"/>
      <c r="B298" s="148"/>
      <c r="C298" s="62"/>
      <c r="D298" s="62"/>
      <c r="E298" s="62"/>
      <c r="F298" s="62"/>
      <c r="G298" s="62"/>
      <c r="H298" s="62"/>
      <c r="I298" s="62"/>
      <c r="J298" s="146"/>
      <c r="K298" s="197"/>
    </row>
    <row r="299" spans="1:17" x14ac:dyDescent="0.25">
      <c r="A299" s="252" t="s">
        <v>1664</v>
      </c>
      <c r="B299" s="252"/>
      <c r="C299" s="252"/>
      <c r="D299" s="252"/>
      <c r="E299" s="252"/>
      <c r="F299" s="252"/>
      <c r="G299" s="252"/>
      <c r="H299" s="252"/>
      <c r="I299" s="252"/>
      <c r="J299" s="252"/>
      <c r="K299" s="252"/>
      <c r="L299" s="252"/>
      <c r="M299" s="252"/>
      <c r="N299" s="252"/>
      <c r="O299" s="252"/>
      <c r="P299" s="252"/>
    </row>
    <row r="300" spans="1:17" x14ac:dyDescent="0.25">
      <c r="A300" s="208"/>
      <c r="B300" s="148"/>
      <c r="C300" s="62"/>
      <c r="D300" s="62"/>
      <c r="E300" s="62"/>
      <c r="F300" s="62"/>
      <c r="G300" s="62"/>
      <c r="H300" s="62"/>
      <c r="I300" s="62"/>
      <c r="J300" s="146"/>
      <c r="K300" s="144"/>
    </row>
    <row r="301" spans="1:17" x14ac:dyDescent="0.25">
      <c r="A301" s="208"/>
      <c r="B301" s="148"/>
      <c r="C301" s="62"/>
      <c r="D301" s="62"/>
      <c r="E301" s="62"/>
      <c r="F301" s="62"/>
      <c r="G301" s="62"/>
      <c r="H301" s="62"/>
      <c r="I301" s="62"/>
      <c r="J301" s="146"/>
      <c r="K301" s="144"/>
    </row>
    <row r="302" spans="1:17" x14ac:dyDescent="0.25">
      <c r="A302" s="208"/>
      <c r="B302" s="148"/>
      <c r="C302" s="62"/>
      <c r="D302" s="62"/>
      <c r="E302" s="62"/>
      <c r="F302" s="62"/>
      <c r="G302" s="62"/>
      <c r="H302" s="62"/>
      <c r="I302" s="62"/>
      <c r="J302" s="146"/>
      <c r="K302" s="144"/>
    </row>
    <row r="303" spans="1:17" x14ac:dyDescent="0.25">
      <c r="A303" s="208"/>
      <c r="B303" s="148"/>
      <c r="C303" s="62"/>
      <c r="D303" s="62"/>
      <c r="E303" s="62"/>
      <c r="F303" s="62"/>
      <c r="G303" s="62"/>
      <c r="H303" s="62"/>
      <c r="I303" s="62"/>
      <c r="J303" s="146"/>
      <c r="K303" s="144"/>
    </row>
    <row r="304" spans="1:17" x14ac:dyDescent="0.25">
      <c r="A304" s="208"/>
      <c r="B304" s="148"/>
      <c r="C304" s="62"/>
      <c r="D304" s="62"/>
      <c r="E304" s="62"/>
      <c r="F304" s="62"/>
      <c r="G304" s="62"/>
      <c r="H304" s="62"/>
      <c r="I304" s="62"/>
      <c r="J304" s="146"/>
      <c r="K304" s="144"/>
    </row>
    <row r="305" spans="1:11" x14ac:dyDescent="0.25">
      <c r="A305" s="208"/>
      <c r="B305" s="148"/>
      <c r="C305" s="62"/>
      <c r="D305" s="62"/>
      <c r="E305" s="62"/>
      <c r="F305" s="62"/>
      <c r="G305" s="62"/>
      <c r="H305" s="62"/>
      <c r="I305" s="62"/>
      <c r="J305" s="146"/>
      <c r="K305" s="144"/>
    </row>
    <row r="306" spans="1:11" x14ac:dyDescent="0.25">
      <c r="A306" s="208"/>
      <c r="B306" s="148"/>
      <c r="C306" s="62"/>
      <c r="D306" s="62"/>
      <c r="E306" s="62"/>
      <c r="F306" s="62"/>
      <c r="G306" s="62"/>
      <c r="H306" s="62"/>
      <c r="I306" s="62"/>
      <c r="J306" s="146"/>
      <c r="K306" s="144"/>
    </row>
    <row r="307" spans="1:11" x14ac:dyDescent="0.25">
      <c r="A307" s="208"/>
      <c r="B307" s="148"/>
      <c r="C307" s="62"/>
      <c r="D307" s="62"/>
      <c r="E307" s="62"/>
      <c r="F307" s="62"/>
      <c r="G307" s="62"/>
      <c r="H307" s="62"/>
      <c r="I307" s="62"/>
      <c r="J307" s="146"/>
      <c r="K307" s="144"/>
    </row>
    <row r="308" spans="1:11" x14ac:dyDescent="0.25">
      <c r="A308" s="208"/>
      <c r="B308" s="148"/>
      <c r="C308" s="62"/>
      <c r="D308" s="62"/>
      <c r="E308" s="62"/>
      <c r="F308" s="62"/>
      <c r="G308" s="62"/>
      <c r="H308" s="62"/>
      <c r="I308" s="62"/>
      <c r="J308" s="146"/>
      <c r="K308" s="144"/>
    </row>
    <row r="309" spans="1:11" x14ac:dyDescent="0.25">
      <c r="A309" s="208"/>
      <c r="B309" s="148"/>
      <c r="C309" s="62"/>
      <c r="D309" s="62"/>
      <c r="E309" s="62"/>
      <c r="F309" s="62"/>
      <c r="G309" s="62"/>
      <c r="H309" s="62"/>
      <c r="I309" s="62"/>
      <c r="J309" s="146"/>
      <c r="K309" s="144"/>
    </row>
    <row r="310" spans="1:11" x14ac:dyDescent="0.25">
      <c r="A310" s="208"/>
      <c r="B310" s="148"/>
      <c r="C310" s="62"/>
      <c r="D310" s="62"/>
      <c r="E310" s="62"/>
      <c r="F310" s="62"/>
      <c r="G310" s="62"/>
      <c r="H310" s="62"/>
      <c r="I310" s="62"/>
      <c r="J310" s="146"/>
      <c r="K310" s="144"/>
    </row>
    <row r="311" spans="1:11" x14ac:dyDescent="0.25">
      <c r="A311" s="208"/>
      <c r="B311" s="148"/>
      <c r="C311" s="62"/>
      <c r="D311" s="62"/>
      <c r="E311" s="62"/>
      <c r="F311" s="62"/>
      <c r="G311" s="62"/>
      <c r="H311" s="62"/>
      <c r="I311" s="62"/>
      <c r="J311" s="146"/>
      <c r="K311" s="144"/>
    </row>
    <row r="312" spans="1:11" x14ac:dyDescent="0.25">
      <c r="A312" s="208"/>
      <c r="B312" s="148"/>
      <c r="C312" s="62"/>
      <c r="D312" s="62"/>
      <c r="E312" s="62"/>
      <c r="F312" s="62"/>
      <c r="G312" s="62"/>
      <c r="H312" s="62"/>
      <c r="I312" s="62"/>
      <c r="J312" s="146"/>
      <c r="K312" s="144"/>
    </row>
    <row r="313" spans="1:11" x14ac:dyDescent="0.25">
      <c r="A313" s="208"/>
      <c r="B313" s="148"/>
      <c r="C313" s="62"/>
      <c r="D313" s="62"/>
      <c r="E313" s="62"/>
      <c r="F313" s="62"/>
      <c r="G313" s="62"/>
      <c r="H313" s="62"/>
      <c r="I313" s="62"/>
      <c r="J313" s="146"/>
      <c r="K313" s="144"/>
    </row>
    <row r="314" spans="1:11" x14ac:dyDescent="0.25">
      <c r="A314" s="208"/>
      <c r="B314" s="148"/>
      <c r="C314" s="62"/>
      <c r="D314" s="62"/>
      <c r="E314" s="62"/>
      <c r="F314" s="62"/>
      <c r="G314" s="62"/>
      <c r="H314" s="62"/>
      <c r="I314" s="62"/>
      <c r="J314" s="146"/>
      <c r="K314" s="144"/>
    </row>
    <row r="315" spans="1:11" x14ac:dyDescent="0.25">
      <c r="A315" s="208"/>
      <c r="B315" s="148"/>
      <c r="C315" s="62"/>
      <c r="D315" s="62"/>
      <c r="E315" s="62"/>
      <c r="F315" s="62"/>
      <c r="G315" s="62"/>
      <c r="H315" s="62"/>
      <c r="I315" s="62"/>
      <c r="J315" s="146"/>
      <c r="K315" s="144"/>
    </row>
    <row r="316" spans="1:11" x14ac:dyDescent="0.25">
      <c r="A316" s="208"/>
      <c r="B316" s="148"/>
      <c r="C316" s="62"/>
      <c r="D316" s="62"/>
      <c r="E316" s="62"/>
      <c r="F316" s="62"/>
      <c r="G316" s="62"/>
      <c r="H316" s="62"/>
      <c r="I316" s="62"/>
      <c r="J316" s="146"/>
      <c r="K316" s="144"/>
    </row>
    <row r="317" spans="1:11" x14ac:dyDescent="0.25">
      <c r="A317" s="208"/>
      <c r="B317" s="148"/>
      <c r="C317" s="62"/>
      <c r="D317" s="62"/>
      <c r="E317" s="62"/>
      <c r="F317" s="62"/>
      <c r="G317" s="62"/>
      <c r="H317" s="62"/>
      <c r="I317" s="62"/>
      <c r="J317" s="146"/>
      <c r="K317" s="144"/>
    </row>
  </sheetData>
  <mergeCells count="13">
    <mergeCell ref="F10:F11"/>
    <mergeCell ref="G10:J10"/>
    <mergeCell ref="A299:P299"/>
    <mergeCell ref="A3:P6"/>
    <mergeCell ref="A7:A12"/>
    <mergeCell ref="B7:B12"/>
    <mergeCell ref="C7:C11"/>
    <mergeCell ref="D7:D11"/>
    <mergeCell ref="E7:P7"/>
    <mergeCell ref="E8:E11"/>
    <mergeCell ref="F8:P8"/>
    <mergeCell ref="F9:J9"/>
    <mergeCell ref="P9:P11"/>
  </mergeCells>
  <pageMargins left="0.11811023622047245" right="0.11811023622047245" top="0.74803149606299213" bottom="0.74803149606299213" header="0.31496062992125984" footer="0.31496062992125984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Приложение1</vt:lpstr>
      <vt:lpstr>Приложение3</vt:lpstr>
      <vt:lpstr>Приложение4</vt:lpstr>
      <vt:lpstr>Приложение1!Print_Area</vt:lpstr>
      <vt:lpstr>Приложение3!Print_Area</vt:lpstr>
      <vt:lpstr>Приложение4!Print_Area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Юрьевич ЛЕБЕДЕВ</dc:creator>
  <cp:lastModifiedBy>Ольга Анатольевна ВАСИНСКАЯ</cp:lastModifiedBy>
  <cp:lastPrinted>2017-03-13T13:29:26Z</cp:lastPrinted>
  <dcterms:created xsi:type="dcterms:W3CDTF">2016-11-30T09:40:07Z</dcterms:created>
  <dcterms:modified xsi:type="dcterms:W3CDTF">2017-05-16T06:27:03Z</dcterms:modified>
</cp:coreProperties>
</file>